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БЛОК\Documents\Общая папка\Прайсы для клиентов 01.02.16\"/>
    </mc:Choice>
  </mc:AlternateContent>
  <bookViews>
    <workbookView xWindow="0" yWindow="0" windowWidth="20490" windowHeight="7620" tabRatio="781"/>
  </bookViews>
  <sheets>
    <sheet name="ГАЗОБЕТОН,ЖБИ КАМГЭСЗЯБ" sheetId="2" r:id="rId1"/>
    <sheet name="ГАЗОБЕТОН ТЕПЛОН" sheetId="1" r:id="rId2"/>
    <sheet name="КИРПИЧ СИЛИКАТНЫЙ" sheetId="3" r:id="rId3"/>
    <sheet name="ТЕХНОНИКОЛЬ" sheetId="4" r:id="rId4"/>
  </sheets>
  <definedNames>
    <definedName name="__xlnm.Print_Area">'ГАЗОБЕТОН ТЕПЛОН'!$A$1:$N$44</definedName>
    <definedName name="_xlnm.Print_Area" localSheetId="1">'ГАЗОБЕТОН ТЕПЛОН'!$A$1:$N$44</definedName>
  </definedNames>
  <calcPr calcId="162913" iterateDelta="1E-4"/>
</workbook>
</file>

<file path=xl/calcChain.xml><?xml version="1.0" encoding="utf-8"?>
<calcChain xmlns="http://schemas.openxmlformats.org/spreadsheetml/2006/main">
  <c r="H54" i="3" l="1"/>
  <c r="G53" i="3"/>
  <c r="G54" i="3" s="1"/>
  <c r="G51" i="3"/>
  <c r="G52" i="3" s="1"/>
  <c r="H50" i="3"/>
  <c r="G49" i="3"/>
  <c r="G50" i="3" s="1"/>
  <c r="H44" i="3"/>
  <c r="M43" i="3"/>
  <c r="L43" i="3"/>
  <c r="K43" i="3"/>
  <c r="J43" i="3"/>
  <c r="G43" i="3"/>
  <c r="G39" i="3"/>
  <c r="I37" i="3"/>
  <c r="H37" i="3"/>
  <c r="G37" i="3"/>
  <c r="J35" i="3"/>
  <c r="J34" i="3"/>
  <c r="Y20" i="3"/>
  <c r="V20" i="3"/>
  <c r="S20" i="3"/>
  <c r="P20" i="3"/>
  <c r="M20" i="3"/>
  <c r="J20" i="3"/>
  <c r="H20" i="3"/>
  <c r="G20" i="3"/>
  <c r="Y15" i="3"/>
  <c r="Y17" i="3" s="1"/>
  <c r="X15" i="3"/>
  <c r="X17" i="3" s="1"/>
  <c r="W15" i="3"/>
  <c r="W17" i="3" s="1"/>
  <c r="V15" i="3"/>
  <c r="V17" i="3" s="1"/>
  <c r="U15" i="3"/>
  <c r="U17" i="3" s="1"/>
  <c r="T15" i="3"/>
  <c r="T17" i="3" s="1"/>
  <c r="S15" i="3"/>
  <c r="S17" i="3" s="1"/>
  <c r="R15" i="3"/>
  <c r="R17" i="3" s="1"/>
  <c r="Q15" i="3"/>
  <c r="Q17" i="3" s="1"/>
  <c r="P15" i="3"/>
  <c r="P17" i="3" s="1"/>
  <c r="O15" i="3"/>
  <c r="O17" i="3" s="1"/>
  <c r="N15" i="3"/>
  <c r="N17" i="3" s="1"/>
  <c r="M15" i="3"/>
  <c r="M17" i="3" s="1"/>
  <c r="L15" i="3"/>
  <c r="L17" i="3" s="1"/>
  <c r="K15" i="3"/>
  <c r="K17" i="3" s="1"/>
  <c r="J15" i="3"/>
  <c r="J19" i="3" s="1"/>
  <c r="I15" i="3"/>
  <c r="I19" i="3" s="1"/>
  <c r="H15" i="3"/>
  <c r="H19" i="3" s="1"/>
  <c r="G15" i="3"/>
  <c r="G19" i="3" s="1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Y11" i="3"/>
  <c r="X11" i="3"/>
  <c r="W11" i="3"/>
  <c r="V11" i="3"/>
  <c r="T11" i="3"/>
  <c r="S11" i="3"/>
  <c r="Q11" i="3"/>
  <c r="P11" i="3"/>
  <c r="N11" i="3"/>
  <c r="M11" i="3"/>
  <c r="K11" i="3"/>
  <c r="J11" i="3"/>
  <c r="H11" i="3"/>
  <c r="G11" i="3"/>
  <c r="G16" i="3" l="1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G17" i="3"/>
  <c r="H17" i="3"/>
  <c r="I17" i="3"/>
  <c r="J17" i="3"/>
  <c r="G45" i="3"/>
  <c r="G30" i="3"/>
  <c r="G26" i="3"/>
  <c r="G27" i="3" s="1"/>
  <c r="G23" i="3"/>
  <c r="G22" i="3"/>
  <c r="H47" i="3"/>
  <c r="H48" i="3" s="1"/>
  <c r="H45" i="3"/>
  <c r="H46" i="3" s="1"/>
  <c r="H30" i="3"/>
  <c r="H23" i="3"/>
  <c r="H22" i="3"/>
  <c r="J45" i="3"/>
  <c r="J30" i="3"/>
  <c r="J26" i="3"/>
  <c r="J27" i="3" s="1"/>
  <c r="J23" i="3"/>
  <c r="J22" i="3"/>
  <c r="K20" i="3"/>
  <c r="M45" i="3"/>
  <c r="M30" i="3"/>
  <c r="M26" i="3"/>
  <c r="M27" i="3" s="1"/>
  <c r="M23" i="3"/>
  <c r="M22" i="3"/>
  <c r="N20" i="3"/>
  <c r="P45" i="3"/>
  <c r="P30" i="3"/>
  <c r="P26" i="3"/>
  <c r="P27" i="3" s="1"/>
  <c r="P23" i="3"/>
  <c r="P22" i="3"/>
  <c r="Q20" i="3"/>
  <c r="S45" i="3"/>
  <c r="S30" i="3"/>
  <c r="S26" i="3"/>
  <c r="S27" i="3" s="1"/>
  <c r="S23" i="3"/>
  <c r="S22" i="3"/>
  <c r="S21" i="3"/>
  <c r="T20" i="3"/>
  <c r="V45" i="3"/>
  <c r="V30" i="3"/>
  <c r="V26" i="3"/>
  <c r="V27" i="3" s="1"/>
  <c r="V23" i="3"/>
  <c r="V22" i="3"/>
  <c r="V21" i="3"/>
  <c r="W20" i="3"/>
  <c r="Y45" i="3"/>
  <c r="Y30" i="3"/>
  <c r="Y26" i="3"/>
  <c r="Y27" i="3" s="1"/>
  <c r="Y23" i="3"/>
  <c r="Y22" i="3"/>
  <c r="Y21" i="3"/>
  <c r="G21" i="3"/>
  <c r="H21" i="3"/>
  <c r="J21" i="3"/>
  <c r="M21" i="3"/>
  <c r="P21" i="3"/>
  <c r="Y25" i="3" l="1"/>
  <c r="Y24" i="3"/>
  <c r="Y29" i="3"/>
  <c r="Y28" i="3"/>
  <c r="Y40" i="3"/>
  <c r="Y41" i="3" s="1"/>
  <c r="Y42" i="3" s="1"/>
  <c r="Y31" i="3"/>
  <c r="Y47" i="3"/>
  <c r="Y48" i="3" s="1"/>
  <c r="Y46" i="3"/>
  <c r="W45" i="3"/>
  <c r="W30" i="3"/>
  <c r="W23" i="3"/>
  <c r="W22" i="3"/>
  <c r="W21" i="3"/>
  <c r="X20" i="3"/>
  <c r="V25" i="3"/>
  <c r="V24" i="3"/>
  <c r="V29" i="3"/>
  <c r="V28" i="3"/>
  <c r="V40" i="3"/>
  <c r="V41" i="3" s="1"/>
  <c r="V42" i="3" s="1"/>
  <c r="V31" i="3"/>
  <c r="V47" i="3"/>
  <c r="V48" i="3" s="1"/>
  <c r="V46" i="3"/>
  <c r="T45" i="3"/>
  <c r="T30" i="3"/>
  <c r="T23" i="3"/>
  <c r="T22" i="3"/>
  <c r="T21" i="3"/>
  <c r="S25" i="3"/>
  <c r="S24" i="3"/>
  <c r="S29" i="3"/>
  <c r="S28" i="3"/>
  <c r="S40" i="3"/>
  <c r="S41" i="3" s="1"/>
  <c r="S42" i="3" s="1"/>
  <c r="S31" i="3"/>
  <c r="S47" i="3"/>
  <c r="S48" i="3" s="1"/>
  <c r="S46" i="3"/>
  <c r="Q45" i="3"/>
  <c r="Q30" i="3"/>
  <c r="Q23" i="3"/>
  <c r="Q22" i="3"/>
  <c r="Q21" i="3"/>
  <c r="P25" i="3"/>
  <c r="P24" i="3"/>
  <c r="P29" i="3"/>
  <c r="P28" i="3"/>
  <c r="P40" i="3"/>
  <c r="P41" i="3" s="1"/>
  <c r="P42" i="3" s="1"/>
  <c r="P31" i="3"/>
  <c r="P47" i="3"/>
  <c r="P48" i="3" s="1"/>
  <c r="P46" i="3"/>
  <c r="N45" i="3"/>
  <c r="N30" i="3"/>
  <c r="N26" i="3"/>
  <c r="N27" i="3" s="1"/>
  <c r="N23" i="3"/>
  <c r="N22" i="3"/>
  <c r="N21" i="3"/>
  <c r="M25" i="3"/>
  <c r="M24" i="3"/>
  <c r="M29" i="3"/>
  <c r="M28" i="3"/>
  <c r="M40" i="3"/>
  <c r="M41" i="3" s="1"/>
  <c r="M42" i="3" s="1"/>
  <c r="M31" i="3"/>
  <c r="M47" i="3"/>
  <c r="M48" i="3" s="1"/>
  <c r="M46" i="3"/>
  <c r="K45" i="3"/>
  <c r="K30" i="3"/>
  <c r="K26" i="3"/>
  <c r="K27" i="3" s="1"/>
  <c r="K23" i="3"/>
  <c r="K22" i="3"/>
  <c r="K21" i="3"/>
  <c r="J25" i="3"/>
  <c r="J24" i="3"/>
  <c r="J29" i="3"/>
  <c r="J28" i="3"/>
  <c r="J40" i="3"/>
  <c r="J41" i="3" s="1"/>
  <c r="J42" i="3" s="1"/>
  <c r="J31" i="3"/>
  <c r="J47" i="3"/>
  <c r="J48" i="3" s="1"/>
  <c r="J46" i="3"/>
  <c r="H25" i="3"/>
  <c r="H24" i="3"/>
  <c r="H40" i="3"/>
  <c r="H41" i="3" s="1"/>
  <c r="H42" i="3" s="1"/>
  <c r="H31" i="3"/>
  <c r="G25" i="3"/>
  <c r="G24" i="3"/>
  <c r="G29" i="3"/>
  <c r="G28" i="3"/>
  <c r="G40" i="3"/>
  <c r="G41" i="3" s="1"/>
  <c r="G42" i="3" s="1"/>
  <c r="G31" i="3"/>
  <c r="G47" i="3"/>
  <c r="G48" i="3" s="1"/>
  <c r="G46" i="3"/>
  <c r="G33" i="3" l="1"/>
  <c r="G32" i="3"/>
  <c r="H33" i="3"/>
  <c r="H32" i="3"/>
  <c r="J33" i="3"/>
  <c r="J32" i="3"/>
  <c r="K25" i="3"/>
  <c r="K24" i="3"/>
  <c r="K29" i="3"/>
  <c r="K28" i="3"/>
  <c r="K40" i="3"/>
  <c r="K41" i="3" s="1"/>
  <c r="K42" i="3" s="1"/>
  <c r="K31" i="3"/>
  <c r="K47" i="3"/>
  <c r="K48" i="3" s="1"/>
  <c r="K46" i="3"/>
  <c r="M33" i="3"/>
  <c r="M32" i="3"/>
  <c r="N25" i="3"/>
  <c r="N24" i="3"/>
  <c r="N29" i="3"/>
  <c r="N28" i="3"/>
  <c r="N40" i="3"/>
  <c r="N41" i="3" s="1"/>
  <c r="N42" i="3" s="1"/>
  <c r="N31" i="3"/>
  <c r="N47" i="3"/>
  <c r="N48" i="3" s="1"/>
  <c r="N46" i="3"/>
  <c r="P33" i="3"/>
  <c r="P32" i="3"/>
  <c r="Q25" i="3"/>
  <c r="Q24" i="3"/>
  <c r="Q40" i="3"/>
  <c r="Q41" i="3" s="1"/>
  <c r="Q42" i="3" s="1"/>
  <c r="Q31" i="3"/>
  <c r="Q47" i="3"/>
  <c r="Q48" i="3" s="1"/>
  <c r="Q46" i="3"/>
  <c r="S33" i="3"/>
  <c r="S32" i="3"/>
  <c r="T25" i="3"/>
  <c r="T24" i="3"/>
  <c r="T40" i="3"/>
  <c r="T41" i="3" s="1"/>
  <c r="T42" i="3" s="1"/>
  <c r="T31" i="3"/>
  <c r="T47" i="3"/>
  <c r="T48" i="3" s="1"/>
  <c r="T46" i="3"/>
  <c r="V33" i="3"/>
  <c r="V32" i="3"/>
  <c r="X45" i="3"/>
  <c r="X30" i="3"/>
  <c r="X23" i="3"/>
  <c r="X22" i="3"/>
  <c r="X21" i="3"/>
  <c r="W25" i="3"/>
  <c r="W24" i="3"/>
  <c r="W40" i="3"/>
  <c r="W41" i="3" s="1"/>
  <c r="W42" i="3" s="1"/>
  <c r="W31" i="3"/>
  <c r="W47" i="3"/>
  <c r="W48" i="3" s="1"/>
  <c r="W46" i="3"/>
  <c r="Y33" i="3"/>
  <c r="Y32" i="3"/>
  <c r="W33" i="3" l="1"/>
  <c r="W32" i="3"/>
  <c r="X25" i="3"/>
  <c r="X24" i="3"/>
  <c r="X40" i="3"/>
  <c r="X41" i="3" s="1"/>
  <c r="X42" i="3" s="1"/>
  <c r="X31" i="3"/>
  <c r="X47" i="3"/>
  <c r="X48" i="3" s="1"/>
  <c r="X46" i="3"/>
  <c r="T33" i="3"/>
  <c r="T32" i="3"/>
  <c r="Q33" i="3"/>
  <c r="Q32" i="3"/>
  <c r="N33" i="3"/>
  <c r="N32" i="3"/>
  <c r="K33" i="3"/>
  <c r="K32" i="3"/>
  <c r="X33" i="3" l="1"/>
  <c r="X32" i="3"/>
  <c r="R29" i="2"/>
  <c r="R28" i="2"/>
  <c r="R27" i="2"/>
  <c r="R26" i="2"/>
  <c r="R25" i="2"/>
  <c r="R24" i="2"/>
  <c r="R23" i="2"/>
  <c r="R22" i="2"/>
  <c r="R21" i="2"/>
  <c r="R20" i="2"/>
  <c r="R19" i="2"/>
  <c r="R18" i="2"/>
</calcChain>
</file>

<file path=xl/sharedStrings.xml><?xml version="1.0" encoding="utf-8"?>
<sst xmlns="http://schemas.openxmlformats.org/spreadsheetml/2006/main" count="1418" uniqueCount="849">
  <si>
    <t>Строим на века! Постоянным клиентам СКИДКИ!</t>
  </si>
  <si>
    <t>Татарстан, Набережные Челны, Казанский пр-т. 253А</t>
  </si>
  <si>
    <r>
      <t xml:space="preserve">Телефон  </t>
    </r>
    <r>
      <rPr>
        <b/>
        <i/>
        <sz val="10"/>
        <color indexed="8"/>
        <rFont val="Arial Cyr"/>
        <family val="2"/>
        <charset val="204"/>
      </rPr>
      <t>(8552) 44-52-30</t>
    </r>
    <r>
      <rPr>
        <b/>
        <i/>
        <sz val="10"/>
        <color indexed="10"/>
        <rFont val="Arial Cyr"/>
        <family val="2"/>
        <charset val="204"/>
      </rPr>
      <t xml:space="preserve"> : </t>
    </r>
    <r>
      <rPr>
        <b/>
        <i/>
        <sz val="10"/>
        <color indexed="8"/>
        <rFont val="Arial Cyr"/>
        <family val="2"/>
        <charset val="204"/>
      </rPr>
      <t>8(962) 576-30-19</t>
    </r>
    <r>
      <rPr>
        <b/>
        <i/>
        <sz val="10"/>
        <color indexed="10"/>
        <rFont val="Arial Cyr"/>
        <family val="2"/>
        <charset val="204"/>
      </rPr>
      <t xml:space="preserve"> Киселёв Денис Викторович</t>
    </r>
  </si>
  <si>
    <t>tat-blick@mail.ru</t>
  </si>
  <si>
    <t>ЭСКИЗ БЛОКА ТЕПЛОН</t>
  </si>
  <si>
    <t>КОНФИГУРАЦИЯ БЛОКА</t>
  </si>
  <si>
    <t>ГАБАРИТЫ Д X В X Ш, ММ</t>
  </si>
  <si>
    <r>
      <t>ПЛОТНОСТЬ, КГ/М</t>
    </r>
    <r>
      <rPr>
        <b/>
        <vertAlign val="superscript"/>
        <sz val="9"/>
        <color indexed="8"/>
        <rFont val="Trebuchet MS"/>
        <family val="2"/>
        <charset val="204"/>
      </rPr>
      <t>3</t>
    </r>
  </si>
  <si>
    <t>КЛАСС ПРОЧНОСТИ</t>
  </si>
  <si>
    <t>ТЕПЛОПРО- ВОДНОСТЬ</t>
  </si>
  <si>
    <t>ВАША ЦЕНА</t>
  </si>
  <si>
    <t>Блок с системой паз-гребень и карманом для захвата– высокотехнологичные блоки, позволяющие вести кладку без заполнения клеем вертикальных швов.</t>
  </si>
  <si>
    <t>625 x 250 x 200</t>
  </si>
  <si>
    <t>D400</t>
  </si>
  <si>
    <t>В1,5</t>
  </si>
  <si>
    <t>≤ 0,096</t>
  </si>
  <si>
    <t>625 x 250 x 300</t>
  </si>
  <si>
    <t>D500</t>
  </si>
  <si>
    <t>В2,5</t>
  </si>
  <si>
    <t>≤ 0,12</t>
  </si>
  <si>
    <t>625 x 250 x 400</t>
  </si>
  <si>
    <t>D600</t>
  </si>
  <si>
    <t>В3,5</t>
  </si>
  <si>
    <t>≤ 0,14</t>
  </si>
  <si>
    <t>Плоскоповерхностные блоки – традиционные блоки (как вариант – дополненные пазом на одном из торцов) пригодные для использования во всех типах кладок.</t>
  </si>
  <si>
    <t>Перегородочные блоки – тонкие блоки, толщиной до 150 мм.</t>
  </si>
  <si>
    <t>625 x 250 x 75</t>
  </si>
  <si>
    <t>626 x 250 x 100</t>
  </si>
  <si>
    <t>625 x 250 x 150</t>
  </si>
  <si>
    <t>U-образные блоки используют при устройстве оконных и дверных перемычек.</t>
  </si>
  <si>
    <t>500 x 250 x 200</t>
  </si>
  <si>
    <t>500 x 250 x 300</t>
  </si>
  <si>
    <t>500 x 250 x 400</t>
  </si>
  <si>
    <t>www.tatblock.ru                                                                                                                                                                 Таблица данных по блокам автоклавного газобетона ТЕПЛОН 01.11.2015</t>
  </si>
  <si>
    <t>Марка и класс прочности</t>
  </si>
  <si>
    <t>Размер блока, мм</t>
  </si>
  <si>
    <t>Кол-во на поддоне</t>
  </si>
  <si>
    <t>Кол-во в 1 м3 , шт.</t>
  </si>
  <si>
    <t>Масса 1 блока, кг</t>
  </si>
  <si>
    <t>Масса 1 уп-ки, кг</t>
  </si>
  <si>
    <t>Обьём 1 блока.</t>
  </si>
  <si>
    <t>Кол-во м2 в 1 м3</t>
  </si>
  <si>
    <t>Цена 1 поддона, руб.*</t>
  </si>
  <si>
    <t>Цена 1 блока, руб.*</t>
  </si>
  <si>
    <t>Длина х Высота х Ширина</t>
  </si>
  <si>
    <t>Шт.</t>
  </si>
  <si>
    <t>м3</t>
  </si>
  <si>
    <t> 625 х 250 х 200 </t>
  </si>
  <si>
    <t>B1.5</t>
  </si>
  <si>
    <t> 625 х 250 х 300 </t>
  </si>
  <si>
    <t> 625 х 250 х 400 </t>
  </si>
  <si>
    <t> 625 х 250 х 100 </t>
  </si>
  <si>
    <t> 625 х 250 х 150 </t>
  </si>
  <si>
    <t>U-образные блоки</t>
  </si>
  <si>
    <t> 500 х 250 х 200 </t>
  </si>
  <si>
    <t>_</t>
  </si>
  <si>
    <t> 500 х 250 х 300 </t>
  </si>
  <si>
    <t> 500 х 250 х 400 </t>
  </si>
  <si>
    <t>РОЗНИЦА</t>
  </si>
  <si>
    <t>Строим на века!</t>
  </si>
  <si>
    <t>Татарстан, Набережные Челны, Казанский пр-т. 253А стр 2</t>
  </si>
  <si>
    <t>Телефон  (8552) 44-52-30 : 8-962-576-30-19 Киселёв Денис Викторович</t>
  </si>
  <si>
    <t>Марка</t>
  </si>
  <si>
    <t>Объем изд, м3</t>
  </si>
  <si>
    <t>Масса изд, тн</t>
  </si>
  <si>
    <t>Стоимость изд
c НДС, руб</t>
  </si>
  <si>
    <t xml:space="preserve">e-mail: tat-block@mail.ru   http://tatblock.ru </t>
  </si>
  <si>
    <t>Лотки  теплотрасс</t>
  </si>
  <si>
    <t>Стойки   ЛЭП</t>
  </si>
  <si>
    <t>Л4-8</t>
  </si>
  <si>
    <t>СВ95-2</t>
  </si>
  <si>
    <t>Л6-8</t>
  </si>
  <si>
    <t>СВ105-3,5</t>
  </si>
  <si>
    <t>Блоки стен. из ячеист. бетона в упак.</t>
  </si>
  <si>
    <r>
      <t>Плиты перекрытий (расч.нагр.800кг/м</t>
    </r>
    <r>
      <rPr>
        <b/>
        <vertAlign val="superscript"/>
        <sz val="11"/>
        <rFont val="Arial Cyr"/>
        <family val="2"/>
        <charset val="204"/>
      </rPr>
      <t>2</t>
    </r>
    <r>
      <rPr>
        <b/>
        <sz val="11"/>
        <rFont val="Arial Cyr"/>
        <family val="2"/>
        <charset val="204"/>
      </rPr>
      <t>)</t>
    </r>
  </si>
  <si>
    <t>Л11-8</t>
  </si>
  <si>
    <t>СВ110-3,5</t>
  </si>
  <si>
    <t>БС  60.30.20    D 400 в уп.</t>
  </si>
  <si>
    <t>ПК24.10</t>
  </si>
  <si>
    <t>Плиты перекрытия теплотрасс</t>
  </si>
  <si>
    <r>
      <t xml:space="preserve">Прогоны  </t>
    </r>
    <r>
      <rPr>
        <sz val="11"/>
        <rFont val="Arial"/>
        <family val="2"/>
        <charset val="204"/>
      </rPr>
      <t xml:space="preserve">   </t>
    </r>
  </si>
  <si>
    <t>БС  60.30.25    D 400 в уп.</t>
  </si>
  <si>
    <t>ПК30.10</t>
  </si>
  <si>
    <t>П5-8</t>
  </si>
  <si>
    <t>ПРГ28.1.3-4т</t>
  </si>
  <si>
    <t>БС  60.40.20    D 500 в уп.</t>
  </si>
  <si>
    <t>ПК42.10</t>
  </si>
  <si>
    <t>П8-8</t>
  </si>
  <si>
    <t>ПРГ32.1.4-4т</t>
  </si>
  <si>
    <t>БС  60.40.25    D 500 в уп.</t>
  </si>
  <si>
    <t>ПК43.10</t>
  </si>
  <si>
    <t>П11-8</t>
  </si>
  <si>
    <t>ПРГ36.1.4-4т</t>
  </si>
  <si>
    <t>Штучные перегородки из ячеист. бет. в упак.</t>
  </si>
  <si>
    <t>ПК45.10</t>
  </si>
  <si>
    <t>ПРГ42.2.5-4т</t>
  </si>
  <si>
    <t>ПС  60.40.10  D500 в уп.</t>
  </si>
  <si>
    <t>ПК46.10</t>
  </si>
  <si>
    <t>Ступени</t>
  </si>
  <si>
    <t xml:space="preserve">ПРГ52.2.5-4т </t>
  </si>
  <si>
    <t xml:space="preserve"> Утеплитель из ячеистого бетона</t>
  </si>
  <si>
    <t xml:space="preserve">ПК48.10 </t>
  </si>
  <si>
    <t>ЛС-11</t>
  </si>
  <si>
    <t>ПРГ60.2.5-4т</t>
  </si>
  <si>
    <t>60.60.(10;20;25)   D 350 уп.</t>
  </si>
  <si>
    <t>ПК49.10</t>
  </si>
  <si>
    <t>ЛС-12</t>
  </si>
  <si>
    <t>Сваи</t>
  </si>
  <si>
    <t>Перемычки</t>
  </si>
  <si>
    <t>ПК51.10</t>
  </si>
  <si>
    <t>ЛС-14</t>
  </si>
  <si>
    <t>С35.30-6</t>
  </si>
  <si>
    <t>1ПБ10-1</t>
  </si>
  <si>
    <t>ПК54.10</t>
  </si>
  <si>
    <t>ЛС-15</t>
  </si>
  <si>
    <t>С40.30-6.1</t>
  </si>
  <si>
    <t>1ПБ13-1</t>
  </si>
  <si>
    <t>ПК57.10</t>
  </si>
  <si>
    <t>ЛС-17</t>
  </si>
  <si>
    <t>С40.35-9.1у</t>
  </si>
  <si>
    <t>2ПБ13-1</t>
  </si>
  <si>
    <t>ПК60.10</t>
  </si>
  <si>
    <t>ЛС-18</t>
  </si>
  <si>
    <t>С50.30-6.1 (М350)</t>
  </si>
  <si>
    <t>2ПБ16-2</t>
  </si>
  <si>
    <t>ПК63.10</t>
  </si>
  <si>
    <t>ЛС-22</t>
  </si>
  <si>
    <t>С60.30-6.1</t>
  </si>
  <si>
    <t>2ПБ22-3</t>
  </si>
  <si>
    <t>ПК24.12</t>
  </si>
  <si>
    <t>ЛС-23</t>
  </si>
  <si>
    <t>С60.30-8.1у (М400)</t>
  </si>
  <si>
    <t>2ПБ30-4</t>
  </si>
  <si>
    <t>ПК27.12</t>
  </si>
  <si>
    <t>С70.30-8.1у (М350)</t>
  </si>
  <si>
    <t>3ПБ25-8</t>
  </si>
  <si>
    <t>ПК30.12</t>
  </si>
  <si>
    <t>Плиты покрытия</t>
  </si>
  <si>
    <t>С80.30-8.1у</t>
  </si>
  <si>
    <t>3ПБ30-8</t>
  </si>
  <si>
    <t>ПК36.12</t>
  </si>
  <si>
    <t>2ПГЗ-2АIII (3х1,5)</t>
  </si>
  <si>
    <t>С90.30-8.1</t>
  </si>
  <si>
    <t>3ПБ18-37</t>
  </si>
  <si>
    <t>ПК42.12</t>
  </si>
  <si>
    <t>С100.30-8.1</t>
  </si>
  <si>
    <t>4ПБ44-8</t>
  </si>
  <si>
    <t>ПК45.12</t>
  </si>
  <si>
    <t>2ПГ6-2АТV (6х1,5)</t>
  </si>
  <si>
    <t>С110.30-8.1  (В25)</t>
  </si>
  <si>
    <t>5ПБ18-27</t>
  </si>
  <si>
    <t>ПК48.12</t>
  </si>
  <si>
    <t>С120.30-8.1</t>
  </si>
  <si>
    <t>5ПБ30-37</t>
  </si>
  <si>
    <t>ПК51.12</t>
  </si>
  <si>
    <t>Фундаментный блок для радиобашни</t>
  </si>
  <si>
    <t>8ПБ10-1</t>
  </si>
  <si>
    <t>ПК54.12</t>
  </si>
  <si>
    <t>АФ6-4-2</t>
  </si>
  <si>
    <t>Скобы   оцинкованные</t>
  </si>
  <si>
    <t>8ПБ13-1</t>
  </si>
  <si>
    <t>ПК57.12</t>
  </si>
  <si>
    <t xml:space="preserve">СГ-1  ф4  L=410   </t>
  </si>
  <si>
    <t>шт</t>
  </si>
  <si>
    <t>8ПБ16-1</t>
  </si>
  <si>
    <t>ПК59.12</t>
  </si>
  <si>
    <t>Кольца  смотровых  колодцев</t>
  </si>
  <si>
    <t>8ПБ17-2</t>
  </si>
  <si>
    <t>ПК60.12</t>
  </si>
  <si>
    <t>КC 7-3</t>
  </si>
  <si>
    <t>9ПБ13-37</t>
  </si>
  <si>
    <t>ПК63.12</t>
  </si>
  <si>
    <t>КС 7-9</t>
  </si>
  <si>
    <t>Трубы  безнапорные</t>
  </si>
  <si>
    <t>9ПБ27-8</t>
  </si>
  <si>
    <t>ПК66.12</t>
  </si>
  <si>
    <t>КС 10-9</t>
  </si>
  <si>
    <t>ЗКП2.100</t>
  </si>
  <si>
    <t>10ПБ21-27</t>
  </si>
  <si>
    <t>ПК72.12</t>
  </si>
  <si>
    <t>КС 15-9</t>
  </si>
  <si>
    <t>ЗКП6.100</t>
  </si>
  <si>
    <t>10ПБ25-27</t>
  </si>
  <si>
    <t>ПК90.12</t>
  </si>
  <si>
    <t>КС 20-9</t>
  </si>
  <si>
    <t>ЗКП7.100</t>
  </si>
  <si>
    <t>10ПБ27-27</t>
  </si>
  <si>
    <t>ПК24.15</t>
  </si>
  <si>
    <t>Днища  и  крышки  к  кольцам</t>
  </si>
  <si>
    <t>ЗП 12.100</t>
  </si>
  <si>
    <t>6ПГ60-31</t>
  </si>
  <si>
    <t>ПК27.15</t>
  </si>
  <si>
    <t>ПН-10</t>
  </si>
  <si>
    <t>Перемычки из ячеистого бетона</t>
  </si>
  <si>
    <t>ПК30.15</t>
  </si>
  <si>
    <t>ПН-15</t>
  </si>
  <si>
    <t>Плиты  парапетные</t>
  </si>
  <si>
    <t>ГП15-37</t>
  </si>
  <si>
    <t>ПК31.15</t>
  </si>
  <si>
    <t>ПН-20</t>
  </si>
  <si>
    <t>ПП10.6</t>
  </si>
  <si>
    <t>ГП18-37</t>
  </si>
  <si>
    <t>ПК32.15</t>
  </si>
  <si>
    <t>ПП 10-1</t>
  </si>
  <si>
    <t>ПП14.6</t>
  </si>
  <si>
    <t>ГП21-37</t>
  </si>
  <si>
    <t>ПК36.15</t>
  </si>
  <si>
    <t>ПП 15-1</t>
  </si>
  <si>
    <t>ПП15.6</t>
  </si>
  <si>
    <t>ГП30-40</t>
  </si>
  <si>
    <t>ПК39.15</t>
  </si>
  <si>
    <t>ПП 20-1</t>
  </si>
  <si>
    <t>ПП20.7т</t>
  </si>
  <si>
    <t>ГП13.4-1.9</t>
  </si>
  <si>
    <t>ПК42.15</t>
  </si>
  <si>
    <t>ГП15.4-1.9</t>
  </si>
  <si>
    <t>ПК45.15</t>
  </si>
  <si>
    <t xml:space="preserve">         Опоры  освещения  городских  улиц</t>
  </si>
  <si>
    <t>ГП16.4-1.9</t>
  </si>
  <si>
    <t>ПК48.15</t>
  </si>
  <si>
    <t>Опорные подушки</t>
  </si>
  <si>
    <t>ГП19.4-1.9</t>
  </si>
  <si>
    <t>ПК51.15</t>
  </si>
  <si>
    <t>ОП4.4-Т</t>
  </si>
  <si>
    <t>СВО95-2</t>
  </si>
  <si>
    <t>ГП24.4-1.9</t>
  </si>
  <si>
    <t>ПК54.15</t>
  </si>
  <si>
    <t>ОП5.2-Т</t>
  </si>
  <si>
    <t>СВО110-3,5</t>
  </si>
  <si>
    <t>ГП26.4-1.9</t>
  </si>
  <si>
    <t>ПК57.15</t>
  </si>
  <si>
    <t>ОП5.4-Т</t>
  </si>
  <si>
    <t>Контргрузы</t>
  </si>
  <si>
    <t>9ГП18.4-1.9</t>
  </si>
  <si>
    <t>ПК60.15</t>
  </si>
  <si>
    <t>ОП6.2-Т</t>
  </si>
  <si>
    <t>КБ-408.21-07 контргруз</t>
  </si>
  <si>
    <t>9ГП21.4-1.9</t>
  </si>
  <si>
    <t>ПК63.15</t>
  </si>
  <si>
    <t>ОП6.4-Т</t>
  </si>
  <si>
    <t>* в зависимости от объема закупок и условий предоплаты возможны скидки и бонусы</t>
  </si>
  <si>
    <t>20 октября  2015 года</t>
  </si>
  <si>
    <t>Ген.директор  ООО "ТАТБЛОК-К"</t>
  </si>
  <si>
    <t>______________О.В.Салатова</t>
  </si>
  <si>
    <t xml:space="preserve"> ПРАЙС - ЛИСТ   вводится с 01.01.2016г.</t>
  </si>
  <si>
    <t>Республика Татарстан, г.Набережные Челны, пр-т Мусы Джалиля  79/1 оф№2, тел. +7 (8552)-44-52-30</t>
  </si>
  <si>
    <t>Наименование и марка продукции</t>
  </si>
  <si>
    <t>ГОСТ, ОСТ, ТУ</t>
  </si>
  <si>
    <t>Размеры</t>
  </si>
  <si>
    <t>Ед.изм.</t>
  </si>
  <si>
    <t xml:space="preserve">Отпускная цена с НДС </t>
  </si>
  <si>
    <t xml:space="preserve">Белый </t>
  </si>
  <si>
    <r>
      <t xml:space="preserve">Жёлтый </t>
    </r>
    <r>
      <rPr>
        <b/>
        <u/>
        <sz val="9"/>
        <color indexed="60"/>
        <rFont val="Palatino Linotype"/>
        <family val="1"/>
        <charset val="204"/>
      </rPr>
      <t/>
    </r>
  </si>
  <si>
    <r>
      <t xml:space="preserve">Розовый, </t>
    </r>
    <r>
      <rPr>
        <b/>
        <u/>
        <sz val="9"/>
        <color indexed="61"/>
        <rFont val="Palatino Linotype"/>
        <family val="1"/>
        <charset val="204"/>
      </rPr>
      <t>фиолетовый</t>
    </r>
  </si>
  <si>
    <r>
      <t xml:space="preserve"> </t>
    </r>
    <r>
      <rPr>
        <b/>
        <sz val="8"/>
        <rFont val="Palatino Linotype"/>
        <family val="1"/>
        <charset val="204"/>
      </rPr>
      <t xml:space="preserve">  </t>
    </r>
    <r>
      <rPr>
        <b/>
        <u/>
        <sz val="9"/>
        <rFont val="Palatino Linotype"/>
        <family val="1"/>
        <charset val="204"/>
      </rPr>
      <t>Серый</t>
    </r>
  </si>
  <si>
    <t>Оранжевый</t>
  </si>
  <si>
    <r>
      <t xml:space="preserve">Голубой, </t>
    </r>
    <r>
      <rPr>
        <b/>
        <u/>
        <sz val="9"/>
        <color indexed="16"/>
        <rFont val="Palatino Linotype"/>
        <family val="1"/>
        <charset val="204"/>
      </rPr>
      <t>Коричневый</t>
    </r>
  </si>
  <si>
    <t>Зелёный</t>
  </si>
  <si>
    <t xml:space="preserve">Кирпич силикатный лицевой цветной                               М 150 - 250  Сертификат  соответствия             № МСТ RU.ОС 01.Н00060( 88)                                     № МСТ RU.ОС 01.Н00133                         </t>
  </si>
  <si>
    <t>ГОСТ - 379-95</t>
  </si>
  <si>
    <t>усл.кирпич</t>
  </si>
  <si>
    <t>тыс.шт. усл.</t>
  </si>
  <si>
    <r>
      <t xml:space="preserve">Кирпич силикатный лицевой цветной                               М 150 - 250  </t>
    </r>
    <r>
      <rPr>
        <b/>
        <i/>
        <sz val="9"/>
        <rFont val="Palatino Linotype"/>
        <family val="1"/>
      </rPr>
      <t xml:space="preserve">Сертификат  соответствия             № МСТ RU.ОС 01.Н00060( 88)                                     № МСТ RU.ОС 01.Н00133                         </t>
    </r>
  </si>
  <si>
    <t>1 шт.усл.</t>
  </si>
  <si>
    <t>(250*120*88)</t>
  </si>
  <si>
    <t>1 шт.физ.</t>
  </si>
  <si>
    <t>ТУ5741-002-95428143-2009</t>
  </si>
  <si>
    <t>(240*115*71)</t>
  </si>
  <si>
    <t>240*88(71)*71(88)</t>
  </si>
  <si>
    <r>
      <t xml:space="preserve">Кирпич силикатный лицевой  </t>
    </r>
    <r>
      <rPr>
        <b/>
        <sz val="10"/>
        <rFont val="Palatino Linotype"/>
        <family val="1"/>
        <charset val="204"/>
      </rPr>
      <t xml:space="preserve">(рельефный фасадный, рельефный торцевый) </t>
    </r>
    <r>
      <rPr>
        <b/>
        <sz val="9"/>
        <rFont val="Palatino Linotype"/>
        <family val="1"/>
      </rPr>
      <t xml:space="preserve">  Сертификат  соответствия                                                                              № МСТ RU.ОС 01.Н00133</t>
    </r>
  </si>
  <si>
    <t>ТУ 5741 - 002 - 00111202 - 01</t>
  </si>
  <si>
    <t>(250*100*88)</t>
  </si>
  <si>
    <t>(240*94*71)</t>
  </si>
  <si>
    <t>Кирпич силикатный лицевой  (рельефный торцевой)                                                    № МСТ RU.ОС 01.Н00062</t>
  </si>
  <si>
    <t>ТУ 5741 - 002 - 00111202 - 02</t>
  </si>
  <si>
    <t>225*120*88</t>
  </si>
  <si>
    <t>220*115*71</t>
  </si>
  <si>
    <t>Кирпич силикатный лицевой  (рельефный угловой)                                                                      № МСТ RU.ОС 01.Н00133</t>
  </si>
  <si>
    <t>(225*100*88)</t>
  </si>
  <si>
    <t>(220*94*71)</t>
  </si>
  <si>
    <r>
      <t>Кирпич силикатный рядовой М 150 - 200</t>
    </r>
    <r>
      <rPr>
        <b/>
        <i/>
        <sz val="9"/>
        <rFont val="Palatino Linotype"/>
        <family val="1"/>
      </rPr>
      <t xml:space="preserve"> Сертификат соответствия                                    № МСТ RU.ОС 01.Н00129</t>
    </r>
  </si>
  <si>
    <t>(250*120*71)</t>
  </si>
  <si>
    <r>
      <t xml:space="preserve">Кирпич силикатный лицевой  фигурный   </t>
    </r>
    <r>
      <rPr>
        <i/>
        <sz val="10"/>
        <rFont val="Palatino Linotype"/>
        <family val="1"/>
        <charset val="204"/>
      </rPr>
      <t>(угловой со скосом,  угловой закругленный ,угловой вогнутый)</t>
    </r>
  </si>
  <si>
    <t>240(190)*    115(65)*71</t>
  </si>
  <si>
    <r>
      <t>Кирпич силикатный  лицевой                             М 150 - 250                                       *</t>
    </r>
    <r>
      <rPr>
        <b/>
        <sz val="9"/>
        <color indexed="12"/>
        <rFont val="Palatino Linotype"/>
        <family val="1"/>
        <charset val="204"/>
      </rPr>
      <t xml:space="preserve">( </t>
    </r>
    <r>
      <rPr>
        <b/>
        <u/>
        <sz val="9"/>
        <color indexed="12"/>
        <rFont val="Palatino Linotype"/>
        <family val="1"/>
        <charset val="204"/>
      </rPr>
      <t>АКЦИЯ)</t>
    </r>
  </si>
  <si>
    <t>240*88(71)*             71(88)</t>
  </si>
  <si>
    <t>1шт. усл.</t>
  </si>
  <si>
    <t xml:space="preserve">Кирпич силикатный -                                                           некондиция  после  околки;                                 </t>
  </si>
  <si>
    <t>2385=</t>
  </si>
  <si>
    <t xml:space="preserve">Кирпич силикатный -                                                                                            некондиция  после сортировки </t>
  </si>
  <si>
    <t>3221=</t>
  </si>
  <si>
    <t>Кирпич силикатный некондиционный</t>
  </si>
  <si>
    <t>4350=</t>
  </si>
  <si>
    <t>Кирпич силикатный некондиционный                        ( после пересорта)</t>
  </si>
  <si>
    <t>Кирпич силикатный тонированный</t>
  </si>
  <si>
    <t>4920=</t>
  </si>
  <si>
    <t>ООО «ТАТБЛОК-К»</t>
  </si>
  <si>
    <t>Телефон / факс: 8 (8552) 44-52-30</t>
  </si>
  <si>
    <t>Мобильный: 8 (962) 576-30-19</t>
  </si>
  <si>
    <t>Ваш личный менеджер: Киселёв Денис Викторович</t>
  </si>
  <si>
    <t>email: tat-block@mail.ru</t>
  </si>
  <si>
    <t>Прайс-лист на 01 января 2016 г.</t>
  </si>
  <si>
    <t xml:space="preserve">site: www.tatblock.ru </t>
  </si>
  <si>
    <t>Наименование товаров</t>
  </si>
  <si>
    <t>КодТСТН</t>
  </si>
  <si>
    <t>Упаковка</t>
  </si>
  <si>
    <t>Цена с НДС</t>
  </si>
  <si>
    <t>Розница</t>
  </si>
  <si>
    <t>ГИДРОИЗОЛЯЦИЯ КМС ТН</t>
  </si>
  <si>
    <t>Гидроизоляция плоской кровли ТЕХНОНИКОЛЬ</t>
  </si>
  <si>
    <t>м2</t>
  </si>
  <si>
    <t>Гидроизоляция пола ТЕХНОНИКОЛЬ</t>
  </si>
  <si>
    <t>Гидроизоляция фундамента ТЕХНОНИКОЛЬ</t>
  </si>
  <si>
    <t>Отсечка гидроизоляционная ТЕХНОНИКОЛЬ 200</t>
  </si>
  <si>
    <t>Пог.м</t>
  </si>
  <si>
    <t>Отсечка гидроизоляционная ТЕХНОНИКОЛЬ 400</t>
  </si>
  <si>
    <t>Отсечка гидроизоляционная ТЕХНОНИКОЛЬ 600</t>
  </si>
  <si>
    <t>РУЛОННЫЕ МАТЕРИАЛЫ - МАРКЕРЫ</t>
  </si>
  <si>
    <t>Бикрост ТКП гранулят серый</t>
  </si>
  <si>
    <t>Бикрост ТКП сланец серый</t>
  </si>
  <si>
    <t>Бикрост ТПП</t>
  </si>
  <si>
    <t>Бикрост ХКП гранулят серый</t>
  </si>
  <si>
    <t>Бикрост ХКП сланец серый</t>
  </si>
  <si>
    <t>Бикрост ХПП</t>
  </si>
  <si>
    <t>Биполь ТКП гранулят зеленый</t>
  </si>
  <si>
    <t>Биполь ТКП гранулят серый</t>
  </si>
  <si>
    <t>Биполь ТКП сланец зеленый</t>
  </si>
  <si>
    <t>Биполь ТКП сланец серый</t>
  </si>
  <si>
    <t>Биполь ТПП</t>
  </si>
  <si>
    <t>Биполь ХКП гранулят серый</t>
  </si>
  <si>
    <t>Биполь ХКП сланец серый</t>
  </si>
  <si>
    <t>Биполь ХПП</t>
  </si>
  <si>
    <t>Биполь ЭКП гранулят зеленый</t>
  </si>
  <si>
    <t>Биполь ЭКП гранулят серый</t>
  </si>
  <si>
    <t>Биполь ЭКП сланец серый</t>
  </si>
  <si>
    <t>Биполь ЭПП</t>
  </si>
  <si>
    <t>Гидроизол ТКП 4,0 (9) сланец серый (28 рул.)</t>
  </si>
  <si>
    <t>Гидроизол ТПП 3,0 (36 рул.)</t>
  </si>
  <si>
    <t>Линокром РЕМ ТКП 5,0 сланец серый</t>
  </si>
  <si>
    <t>Линокром ТКП гранулят зеленый</t>
  </si>
  <si>
    <t>Линокром ТКП гранулят серый</t>
  </si>
  <si>
    <t>Линокром ТКП сланец зеленый</t>
  </si>
  <si>
    <t>Линокром ТКП сланец серый</t>
  </si>
  <si>
    <t>Линокром ТПП</t>
  </si>
  <si>
    <t>Линокром ХКП гранулят зеленый</t>
  </si>
  <si>
    <t>Линокром ХКП гранулят серый</t>
  </si>
  <si>
    <t>Линокром ХКП сланец зеленый</t>
  </si>
  <si>
    <t>Линокром ХКП сланец серый</t>
  </si>
  <si>
    <t>Линокром ХПП</t>
  </si>
  <si>
    <t>Паробарьер СА 500</t>
  </si>
  <si>
    <t>Паробарьер СФ 1000</t>
  </si>
  <si>
    <t>Стеклоизол Р ТКП 3,5 (9) гранулят серый</t>
  </si>
  <si>
    <t>Стеклоизол Р ТПП 2,1 (9)</t>
  </si>
  <si>
    <t>Стеклоизол Р ТПП 2,1 (9) 49 рул.</t>
  </si>
  <si>
    <t>Стеклоизол Р ХКП 3,5 (9) гранулят серый</t>
  </si>
  <si>
    <t>Стеклоизол Р ХПП 2,1 (9)</t>
  </si>
  <si>
    <t>Стеклоизол Р ХПП 2,1 (9) 49 рул.</t>
  </si>
  <si>
    <t>Стеклоизол ТКП 3,5 (10) сланец серый (28 рул.)</t>
  </si>
  <si>
    <t>Стеклоизол ТПП 2,5 (10)</t>
  </si>
  <si>
    <t>Стеклоизол ХКП 3,5 (10) сланец серый (28 рул.)</t>
  </si>
  <si>
    <t>Стеклоизол ХПП 2,5 (10)</t>
  </si>
  <si>
    <t>Техноэласт ТКП сланец зеленый</t>
  </si>
  <si>
    <t>Техноэласт ТКП сланец серый</t>
  </si>
  <si>
    <t>Техноэласт ХПП</t>
  </si>
  <si>
    <t>Техноэласт ЭКП сланец зеленый</t>
  </si>
  <si>
    <t>Техноэласт ЭКП сланец серый</t>
  </si>
  <si>
    <t>Техноэласт ЭПП</t>
  </si>
  <si>
    <t>РУЛОННЫЕ МАТЕРИАЛЫ - МАРКЕРЫ +1,5%</t>
  </si>
  <si>
    <t>Унифлекс ТКП сланец зеленый</t>
  </si>
  <si>
    <t>Унифлекс ТКП сланец красный</t>
  </si>
  <si>
    <t>Унифлекс ТКП сланец серый</t>
  </si>
  <si>
    <t>Унифлекс ТПП</t>
  </si>
  <si>
    <t>Унифлекс ХКП сланец зеленый</t>
  </si>
  <si>
    <t>Унифлекс ХКП сланец серый</t>
  </si>
  <si>
    <t>Унифлекс ХПП</t>
  </si>
  <si>
    <t>Унифлекс ЭКП сланец зеленый</t>
  </si>
  <si>
    <t>Унифлекс ЭКП сланец серый</t>
  </si>
  <si>
    <t>Унифлекс Экстра ТКП 4.0мм сланец серый</t>
  </si>
  <si>
    <t>Унифлекс Экстра ТПП 3.0мм</t>
  </si>
  <si>
    <t>Унифлекс ЭПП</t>
  </si>
  <si>
    <t xml:space="preserve">РУЛОННЫЕ МАТЕРИАЛЫ - НЕ МАРКЕРЫ </t>
  </si>
  <si>
    <t>Бикроэласт ТКП гранулят серый</t>
  </si>
  <si>
    <t>Бикроэласт ТКП сланец серый</t>
  </si>
  <si>
    <t>Бикроэласт ТПП</t>
  </si>
  <si>
    <t>Бикроэласт ХКП гранулят серый</t>
  </si>
  <si>
    <t>Бикроэласт ХКП сланец серый</t>
  </si>
  <si>
    <t>Бикроэласт ХПП</t>
  </si>
  <si>
    <t>Бикроэласт ЭКП гранулят серый</t>
  </si>
  <si>
    <t>Бикроэласт ЭКП сланец серый</t>
  </si>
  <si>
    <t>Бикроэласт ЭПП</t>
  </si>
  <si>
    <t>Техноэласт Акустик С Б350</t>
  </si>
  <si>
    <t>Техноэласт Акустик Супер А350</t>
  </si>
  <si>
    <t>Техноэласт Альфа ЭПП</t>
  </si>
  <si>
    <t>Техноэласт Барьер БО безосновный</t>
  </si>
  <si>
    <t>Техноэласт БАРЬЕР ЛАЙТ</t>
  </si>
  <si>
    <t>Техноэласт ВЕНТ ЭКВ cланец серый</t>
  </si>
  <si>
    <t>Техноэласт Грин ЭКП сланец серый</t>
  </si>
  <si>
    <t>Техноэласт Грин ЭПП</t>
  </si>
  <si>
    <t>Техноэласт Декор ЭКП базальт зеленый микс</t>
  </si>
  <si>
    <t>Техноэласт Декор ЭКП базальт коричневый микс</t>
  </si>
  <si>
    <t>Техноэласт Декор ЭКП базальт красный микс</t>
  </si>
  <si>
    <t>Техноэласт Декор ЭКП базальт синий микс</t>
  </si>
  <si>
    <t>Техноэласт Пламя Стоп ЭКП сланец серый</t>
  </si>
  <si>
    <t>Техноэласт Прайм ЭКМ сланец серый</t>
  </si>
  <si>
    <t>Техноэласт Прайм ЭММ</t>
  </si>
  <si>
    <t>Техноэласт С ЭКС сланец серый</t>
  </si>
  <si>
    <t>Техноэласт СОЛО РП1 ЭКП сланец серый</t>
  </si>
  <si>
    <t>Техноэласт Термо ХПП</t>
  </si>
  <si>
    <t>Техноэласт Термо ЭКП сланец серый</t>
  </si>
  <si>
    <t>Техноэласт Термо ЭПП</t>
  </si>
  <si>
    <t>Техноэласт Титан Base ЭМП</t>
  </si>
  <si>
    <t>Техноэласт Титан Top базальт зеленый микс ЭКП</t>
  </si>
  <si>
    <t>Техноэласт Титан Top базальт коричневый микс</t>
  </si>
  <si>
    <t>Техноэласт Фикс ЭПМ</t>
  </si>
  <si>
    <t>Техноэластмост Б ЭМП</t>
  </si>
  <si>
    <t>Техноэластмост С ЭМП</t>
  </si>
  <si>
    <t>Унифлекс ВЕНТ ЭКВ cланец зеленый</t>
  </si>
  <si>
    <t>Унифлекс ВЕНТ ЭКВ cланец серый</t>
  </si>
  <si>
    <t>Унифлекс ВЕНТ ЭПВ</t>
  </si>
  <si>
    <t>РУЛОННЫЕ МАТЕРИАЛЫ ПЕТРОФЛЕКС</t>
  </si>
  <si>
    <t>Петрофлекс Стандарт ТКП сланец серый 10 м2</t>
  </si>
  <si>
    <t>Петрофлекс Стандарт ТПП 15 м2</t>
  </si>
  <si>
    <t>Петрофлекс Стандарт ХКП сланец серый 10 м2</t>
  </si>
  <si>
    <t>Петрофлекс Стандарт ХПП 15 м2</t>
  </si>
  <si>
    <t>Петрофлекс Стандарт ЭКП сланец серый 10 м2</t>
  </si>
  <si>
    <t>Петрофлекс Стандарт ЭПП 15 м2</t>
  </si>
  <si>
    <t>Петроэласт ТКП сланец серый 10 м2</t>
  </si>
  <si>
    <t>Петроэласт ХПП 10 м2</t>
  </si>
  <si>
    <t>Петроэласт ЭКП сланец серый 10 м2</t>
  </si>
  <si>
    <t>Петроэласт ЭПП 10 м2</t>
  </si>
  <si>
    <t>Стеклопласт ТКП сланец серый 10 м2</t>
  </si>
  <si>
    <t>Стеклопласт ТПП 15 м2</t>
  </si>
  <si>
    <t>Стеклопласт ХКП сланец серый 10 м2</t>
  </si>
  <si>
    <t>Стеклопласт ХПП 15 м2</t>
  </si>
  <si>
    <t>Стеклопласт-Зима ТКП сланец серый 10 м2</t>
  </si>
  <si>
    <t>Стеклопласт-Зима ТПП 15 м2</t>
  </si>
  <si>
    <t>РУЛОННЫЕ МАТЕРИАЛЫ ТН-ФЛЕКС, ТН-КРОВ, ТН-ИЗОЛ</t>
  </si>
  <si>
    <t>ТН-ИЗОЛ ТКП сланец серый 10 м2</t>
  </si>
  <si>
    <t>ТН-ИЗОЛ ТПП 15 м2</t>
  </si>
  <si>
    <t>ТН-ИЗОЛ ХКП сланец серый 10 м2</t>
  </si>
  <si>
    <t>ТН-ИЗОЛ ХПП 15 м2</t>
  </si>
  <si>
    <t>ТН-КРОВ ТКП сланец серый 10 м2</t>
  </si>
  <si>
    <t>ТН-КРОВ ТПП 15 м2</t>
  </si>
  <si>
    <t>ТН-ФЛЕКС ТКП сланец серый 10 м2</t>
  </si>
  <si>
    <t>ТН-ФЛЕКС ТПП 10 м2</t>
  </si>
  <si>
    <t>ТН-ФЛЕКС ХКП сланец серый 10 м2</t>
  </si>
  <si>
    <t>ТН-ФЛЕКС ХПП 10 м2</t>
  </si>
  <si>
    <t>ТН-ФЛЕКС ЭКП сланец серый 10 м2</t>
  </si>
  <si>
    <t>ТН-ФЛЕКС ЭПП 10 м2</t>
  </si>
  <si>
    <t>КОМПЛЕКТАЦИЯ ПМ ДОБОРНЫЕ ЭЛЕМЕНТЫ</t>
  </si>
  <si>
    <t>Пленка пароизоляционная ТехноНИКОЛЬ 3x100 м 300 м2/рул</t>
  </si>
  <si>
    <t>Скотч двусторонний для пароизоляции</t>
  </si>
  <si>
    <t>ПЛЕНКИ высокая конкуренция Алентекс, Полистрой,Мегафлекс, Изодом и пр. от Аленекс</t>
  </si>
  <si>
    <t>Мембрана гидро-ветрозащитная Алентекс A 1600х21875 95 г/м2 35 м2</t>
  </si>
  <si>
    <t>Мембрана гидро-ветрозащитная АЛЕНТЕКС A 1600х43750 95 г/м2 70 м2</t>
  </si>
  <si>
    <t>Мембрана гидро-ветрозащитная АЛЕНТЕКС A120 1600х43750 120 г/м2 70 м2</t>
  </si>
  <si>
    <t>Мембрана гидро-ветрозащитная АЛЕНТЕКС АМ 1600х43750 95 г/м2 70 м2</t>
  </si>
  <si>
    <t>Мембрана гидро-ветрозащитная Магнел А 1600х43750 95 г/м2 70 м2</t>
  </si>
  <si>
    <t>Мембрана гидро-ветрозащитная с ОЗД АЛЕНТЕКС A 1600х43750 95 г/м2 70 м2</t>
  </si>
  <si>
    <t>Мембрана гидроизоляционная универсальная Магнел D 1600х43750 85 г/м2 70 м2</t>
  </si>
  <si>
    <t>Мембрана пароизоляционная Магнел В 1600х43750 60 г/м2 70 м2</t>
  </si>
  <si>
    <t>Мембрана пароизоляционная Магнел С 1600х43750 80 г/м2 70 м2</t>
  </si>
  <si>
    <t>Пленка гидро-ветрозащитная Полистрой A 1600х31250 80 г/м2 50 м2</t>
  </si>
  <si>
    <t>Пленка гидро-пароизоляционная армированная Алентекс 2000х25000 110 г/м2 50 м2</t>
  </si>
  <si>
    <t>Пленка гидро-пароизоляционная армированная Алентекс 2000х50000 110 г/м2 100 м2</t>
  </si>
  <si>
    <t>Пленка гидроизоляционная Алентекс C 1600х21875 80 г/м2 35 м2</t>
  </si>
  <si>
    <t>Пленка гидроизоляционная Алентекс C 1600х43750 80 гр/м2 70 м2</t>
  </si>
  <si>
    <t>Пленка гидроизоляционная армированная Алентекс Н110 2000х25000 110 г/м2 50 м2</t>
  </si>
  <si>
    <t>Пленка гидроизоляционная универсальная Алентекс D 1600х21875 100 г/м2 35 м2</t>
  </si>
  <si>
    <t>Пленка гидроизоляционная универсальная Алентекс D 1600х43750 100 г/м2 70 м2</t>
  </si>
  <si>
    <t>Пленка гидроизоляционная универсальная Полистрой D 1600х31250 85 г/м2 50 м2</t>
  </si>
  <si>
    <t>Пленка паро-гидроизоляционная Полистрой C 1600х31250 75 г/м2 50 м2</t>
  </si>
  <si>
    <t>Пленка пароизоляционная Алентекс B 1600х21875 60 г/м2 35 м2</t>
  </si>
  <si>
    <t>Пленка пароизоляционная Алентекс B 1600х43750 60 г/м2 70 м2</t>
  </si>
  <si>
    <t>Пленка пароизоляционная Полистрой B 1600х31250 60 г/м2 50 м2</t>
  </si>
  <si>
    <t>Полотно геотекстильное термоскрепленное Алентекс ГЕО 80 1600х43750 80 г/м2</t>
  </si>
  <si>
    <t>Скотч метализированный Алентекс 50х50000</t>
  </si>
  <si>
    <t>Скотч металлический Мегафлекс 50х50000</t>
  </si>
  <si>
    <t>пог. м</t>
  </si>
  <si>
    <t>Фольга для бани Алентекс FB 1000х10000 130 г/м2 10 м2</t>
  </si>
  <si>
    <t>Фольга для бани Алентекс FB 1000х30000</t>
  </si>
  <si>
    <t>Фольга для бани Алентекс M50 1000х10000 45 г/м2 10 м2</t>
  </si>
  <si>
    <t>Фольга для бани Алентекс M50 1000х20000 45 г/м2 20 м2</t>
  </si>
  <si>
    <t>Фольга для бани на крафт бумаге Алентекс KF 1000х30000 130 г/м2 30 м2</t>
  </si>
  <si>
    <t>ПЛЕНКИ ИЗОСПАН высокая конкуренция</t>
  </si>
  <si>
    <t>Изоспан KL-двухсторонняя клейкая лента ТУ 5774-003-18603495-2004</t>
  </si>
  <si>
    <t>ПЛЕНКИ ОНДУТИС высокая конкуренция</t>
  </si>
  <si>
    <t>Гидроизоляция армированная подкровельная Ондутис RS  1500х50000 100г/м2 75м2</t>
  </si>
  <si>
    <t>Лента монтажная соединительная Ондутис ML 50х50000</t>
  </si>
  <si>
    <t>Лента монтажная универсальная бутил-каучуковая Ондутис BL 15х50000</t>
  </si>
  <si>
    <t>Мембрана супердиффузионная Ондутис SA 115 1500х50000 100г/м2 75м2</t>
  </si>
  <si>
    <t>Мембрана супердиффузионная Ондутис SA 130 1500х50000 140 г/м2 75 м2</t>
  </si>
  <si>
    <t>Ондутис RV 100 подкровельная гидроизоляция (1,5х50)</t>
  </si>
  <si>
    <t>Пленка влаго-ветрозащитная Ондутис А120 1500х50000 110г/м2 75м2</t>
  </si>
  <si>
    <t>Пленка пароизоляционная Ондутис R70 1500x50000 70г/м2 75м2</t>
  </si>
  <si>
    <t>Пленка пароизоляционная Ондутис SMART R 70 1500х50000 70г/м2 75м2</t>
  </si>
  <si>
    <t>Пленка пароизоляционная ПК-300 3000х100000 95г/м2 300 м2</t>
  </si>
  <si>
    <t>Пленка пароизоляционная теплоотражающая Ондутис R Термо 25 1500х25000 70г/м2 37,5м2</t>
  </si>
  <si>
    <t>Пленка пароизоляционная теплоотражающая Ондутис R Термо 50 1500х50000 70г/м2 75м2</t>
  </si>
  <si>
    <t>Пленка универсальная гидро-пароизоляционная Ондутис RV 1500х50000 75г/м2 75м2</t>
  </si>
  <si>
    <t>Пленка универсальная гидро-пароизоляционная Ондутис SMART RV 1500х50000 75г/м2 75м2</t>
  </si>
  <si>
    <t>Пленка универсальная гидро-пароизоляционная Ондутис А100 1500х50000 90г/м2 75м2</t>
  </si>
  <si>
    <t>ПЛЕНКИ ТАЙВЕК ППК высокая конкуренция</t>
  </si>
  <si>
    <t>Лента двусторонняя клейкая Tyvek 1310D Double-sides Tape 50х25000</t>
  </si>
  <si>
    <t>Лента односторонняя клейкая Tyvek 2060B Acrylic Tape 75х25000</t>
  </si>
  <si>
    <t>Мембрана гидроизоляционная металлизированная Tyvek Solid Silver 3583M 1500х50000 84 г/м2</t>
  </si>
  <si>
    <t>Мембрана диффузионная Tyvek Soft 1560B 1500x50000 60 г/м2</t>
  </si>
  <si>
    <t>Мембрана диффузионная Tyvek Solid 2480B 1500x50000 82 г/м2</t>
  </si>
  <si>
    <t>Мембрана диффузионная для стен Tyvek Housewrap 1060B 1500x50000 60 г/м2</t>
  </si>
  <si>
    <t>Мембрана диффузионная с клеевой полосой Tyvek Supro Tape 2506B 1500x50000 148 г/м2 75м2</t>
  </si>
  <si>
    <t>Пленка огнезащитная Tyvek Fire cube 1500х50000 61 г/м2</t>
  </si>
  <si>
    <t>Пленка пароизоляционная Tyvek Airguard reflective 5814Х 1500x50000</t>
  </si>
  <si>
    <t>Пленка пароизоляционная Tyvek AIRGUARD SD5 8327AD 1500х50000 108 г/м2</t>
  </si>
  <si>
    <t>ПЛЕНКИ ТС-ТН высокая конкуренция</t>
  </si>
  <si>
    <t>Пароизоляция для скатных кровель и стен ТС-ТН B 1600x43750 65 г/м2 70 м2</t>
  </si>
  <si>
    <t>Пленка гидроветрозащитная для скатной кровли и фасадов ТС-ТН A 1600x43750 80 г/м2 70 м2</t>
  </si>
  <si>
    <t>Пленка пароизоляционная универсальная ТС-ТН D 1500x46670 80 г/м2 70 м2</t>
  </si>
  <si>
    <t>Пленка пароизоляционная универсальная ТС-ТН D 1600x43750 80 г/м2 70 м2</t>
  </si>
  <si>
    <t>Скотч двусторонний полипропиленовый ТС-ТН 38х25000</t>
  </si>
  <si>
    <t>ПЛЕНКИ ЮТА все ТО</t>
  </si>
  <si>
    <t>Лента соединительная /производитель Juta a.s. Чешская республика/ JF SP1 15х25000</t>
  </si>
  <si>
    <t>Мембрана диффузионная /производитель Juta a.s. Чешская республика/ JTD 115 1500х50000 115 г/м2 75 м2</t>
  </si>
  <si>
    <t>Мембрана диффузионная /производитель Juta a.s. Чешская республика/ JTD 85 1500х50000 85 г/м2 75 м2</t>
  </si>
  <si>
    <t>Мембрана диффузионная Juta JTD 115 1500х50000 115 г/м2 75 м2</t>
  </si>
  <si>
    <t>Мембрана диффузионная Juta JTD 85 1500х50000 85 г/м2 75 м2</t>
  </si>
  <si>
    <t>Плёнка гидроизоляционная /производитель Juta a.s.  Чешская республика/ JF D 110 Standard 1500х50000 110 г/м2 75 м2</t>
  </si>
  <si>
    <t xml:space="preserve">Плёнка гидроизоляционная /производитель Juta a.s.  Чешская республика/ JF D 96 Silver 1500х50000 96 </t>
  </si>
  <si>
    <t>Плёнка пароизоляционная /производитель Juta a.s.  Чешская республика/ JF N 110 Standard 1500х50000 110 г/м2 75 м2</t>
  </si>
  <si>
    <t>Плёнка пароизоляционная /производитель Juta a.s.  Чешская республика/ JF N 96 Silver 1500х50000 96 г/м2 75 м2</t>
  </si>
  <si>
    <t>ТЕПЛОИЗОЛЯЦИЯ ТН КВ ОБЩЕСТРОИТЕЛЬНАЯ (высокая конкуренция)</t>
  </si>
  <si>
    <t>Мат минераловатный теплоизоляционный Теплоролл 5000х1200х50</t>
  </si>
  <si>
    <t>упак</t>
  </si>
  <si>
    <t>Мат Теплоролл 5000х1200х100 мм</t>
  </si>
  <si>
    <t>пачка  (1 плита)</t>
  </si>
  <si>
    <t>Плита минераловатная РОКЛАЙТ 1200х600х100 6 шт</t>
  </si>
  <si>
    <t>пачка  (6 плит)</t>
  </si>
  <si>
    <t>Плита минераловатная РОКЛАЙТ 1200х600х150 4 шт</t>
  </si>
  <si>
    <t>пачка  (4 плиты)</t>
  </si>
  <si>
    <t>Плита минераловатная РОКЛАЙТ 1200х600х50 12 шт</t>
  </si>
  <si>
    <t>пачка  (12 плит)</t>
  </si>
  <si>
    <t>Плита минераловатная РОКЛАЙТ 1200х600х50 12 шт мультипак</t>
  </si>
  <si>
    <t>Плита минераловатная РОКЛАЙТ 1200х600х50 33% компрессия 12 шт</t>
  </si>
  <si>
    <t>Плита минераловатная РОКЛАЙТ 1200х600х50 8 шт</t>
  </si>
  <si>
    <t>пачка  (8 плит)</t>
  </si>
  <si>
    <t>Плита минераловатная РОКЛАЙТ 1200х600х75 8 шт</t>
  </si>
  <si>
    <t>Плита минераловатная ТЕХНОБЛОК СТАНДАРТ 1200х600х50 8 шт</t>
  </si>
  <si>
    <t>Плиты минераловатные ТЕХНОБЛОК СТАНДАРТ 1200х600х110 мм</t>
  </si>
  <si>
    <t>пачка  (3 плиты)</t>
  </si>
  <si>
    <t>Плиты минераловатные ТЕХНОЛАЙТ ОПТИМА 1200х600х60 мм</t>
  </si>
  <si>
    <t>пачка  (10 плит)</t>
  </si>
  <si>
    <t>ТЕХНОАКУСТИК 1200x600x100 мм 6 плит</t>
  </si>
  <si>
    <t>ТЕХНОАКУСТИК 1200x600x50 мм 12 плит</t>
  </si>
  <si>
    <t>ТЕХНОБЛОК СТАНДАРТ (3 плит) 1200х600х160 мм</t>
  </si>
  <si>
    <t>пачка  3 Ряз</t>
  </si>
  <si>
    <t>ТЕХНОБЛОК СТАНДАРТ (3 плит) 1200х600х170 мм</t>
  </si>
  <si>
    <t>ТЕХНОБЛОК СТАНДАРТ (3 плит) 1200х600х180 мм</t>
  </si>
  <si>
    <t>ТЕХНОБЛОК СТАНДАРТ (3 плит) 1200х600х190 мм</t>
  </si>
  <si>
    <t>ТЕХНОБЛОК СТАНДАРТ (3 плит) 1200х600х200 мм</t>
  </si>
  <si>
    <t>ТЕХНОБЛОК СТАНДАРТ (3 плиты) 1200х600х130 мм</t>
  </si>
  <si>
    <t>ТЕХНОБЛОК СТАНДАРТ (4 плит) 1200х600х140 мм</t>
  </si>
  <si>
    <t>ТЕХНОБЛОК СТАНДАРТ 1200х600х100 мм 4 плиты</t>
  </si>
  <si>
    <t>ТЕХНОБЛОК СТАНДАРТ 1200х600х100 мм 6 плит</t>
  </si>
  <si>
    <t>ТЕХНОБЛОК СТАНДАРТ 1200х600х120 мм 5 плит</t>
  </si>
  <si>
    <t>пачка  (5 плит)</t>
  </si>
  <si>
    <t>ТЕХНОБЛОК СТАНДАРТ 1200х600х50 мм 12 плит</t>
  </si>
  <si>
    <t>ТЕХНОБЛОК СТАНДАРТ 1200х600х60 мм 10 плит</t>
  </si>
  <si>
    <t>ТЕХНОБЛОК СТАНДАРТ 1200х600х70 мм 8 плит</t>
  </si>
  <si>
    <t>ТЕХНОБЛОК СТАНДАРТ 1200х600х80 мм 6 плит</t>
  </si>
  <si>
    <t>ТЕХНОБЛОК СТАНДАРТ 1200х600х90 мм 6 плит</t>
  </si>
  <si>
    <t>ТЕХНОБЛОК СТАНДАРТ 4 плит 1200х600х150 мм</t>
  </si>
  <si>
    <t>ТЕХНОЛАЙТ ОПТИМА (3 плит) 1200х600х160 мм</t>
  </si>
  <si>
    <t>ТЕХНОЛАЙТ ОПТИМА (3 плит) 1200х600х170 мм</t>
  </si>
  <si>
    <t>ТЕХНОЛАЙТ ОПТИМА (3 плит) 1200х600х180 мм</t>
  </si>
  <si>
    <t>ТЕХНОЛАЙТ ОПТИМА (3 плит) 1200х600х190 мм</t>
  </si>
  <si>
    <t>ТЕХНОЛАЙТ ОПТИМА (3 плит) 1200х600х200 мм</t>
  </si>
  <si>
    <t>ТЕХНОЛАЙТ ОПТИМА (5 плит) 1200х600х110 мм</t>
  </si>
  <si>
    <t>ТЕХНОЛАЙТ ОПТИМА (6 плит) 1200х600х90 мм</t>
  </si>
  <si>
    <t>ТЕХНОЛАЙТ ОПТИМА 1200х600х100 мм 6 плит</t>
  </si>
  <si>
    <t>ТЕХНОЛАЙТ ОПТИМА 1200х600х120 мм 5 плит</t>
  </si>
  <si>
    <t>ТЕХНОЛАЙТ ОПТИМА 1200х600х130 мм 3 плиты</t>
  </si>
  <si>
    <t>ТЕХНОЛАЙТ ОПТИМА 1200х600х140 мм 4 плиты</t>
  </si>
  <si>
    <t>ТЕХНОЛАЙТ ОПТИМА 1200х600х150 мм 4 плиты</t>
  </si>
  <si>
    <t>ТЕХНОЛАЙТ ОПТИМА 1200х600х50 мм 12 плит</t>
  </si>
  <si>
    <t>ТЕХНОЛАЙТ ОПТИМА 1200х600х70 мм 8 плит</t>
  </si>
  <si>
    <t>ТЕХНОЛАЙТ ОПТИМА 1200х600х80 мм 6 плит</t>
  </si>
  <si>
    <t>ТЕХНОЛАЙТ ЭКСТРА (3 плит) 1200х600х170 мм</t>
  </si>
  <si>
    <t>ТЕХНОЛАЙТ ЭКСТРА (3 плит) 1200х600х190 мм</t>
  </si>
  <si>
    <t>ТЕХНОЛАЙТ ЭКСТРА (3 плит) 1200х600х200 мм</t>
  </si>
  <si>
    <t>ТЕХНОЛАЙТ ЭКСТРА 1200х600х100 мм 6 плит</t>
  </si>
  <si>
    <t>ТЕХНОЛАЙТ ЭКСТРА 1200х600х110 мм 5 плит</t>
  </si>
  <si>
    <t>ТЕХНОЛАЙТ ЭКСТРА 1200х600х120 мм 5 плит</t>
  </si>
  <si>
    <t>ТЕХНОЛАЙТ ЭКСТРА 1200х600х140 мм 4 плит</t>
  </si>
  <si>
    <t>ТЕХНОЛАЙТ ЭКСТРА 1200х600х150 мм 4 плиты</t>
  </si>
  <si>
    <t>ТЕХНОЛАЙТ ЭКСТРА 1200х600х160 мм 3 плит</t>
  </si>
  <si>
    <t>ТЕХНОЛАЙТ ЭКСТРА 1200х600х180 мм 3 плит</t>
  </si>
  <si>
    <t>ТЕХНОЛАЙТ ЭКСТРА 1200х600х50 мм 12 плит</t>
  </si>
  <si>
    <t>ТЕХНОЛАЙТ ЭКСТРА 1200х600х60 мм 10 плит</t>
  </si>
  <si>
    <t>ТЕХНОЛАЙТ ЭКСТРА 1200х600х70 мм 8 плит</t>
  </si>
  <si>
    <t>ТЕХНОЛАЙТ ЭКСТРА 1200х600х80 мм 6 плит</t>
  </si>
  <si>
    <t>ТЕХНОЛАЙТ ЭКСТРА 1200х600х90 мм 6 плит</t>
  </si>
  <si>
    <t>ТЕХНОЛАЙТ ЭКСТРА 3 плиты 1200х600х130 мм</t>
  </si>
  <si>
    <t>ТЕПЛОИЗОЛЯЦИЯ ТН КВ ФАСАД, КРОВЛЯ, ПОЛ (высокая конкуренция)</t>
  </si>
  <si>
    <t>Плита минераловатная Технофас 1200х600х100 3 шт</t>
  </si>
  <si>
    <t>Плита минераловатная Технофас 1200х600х120 2 шт</t>
  </si>
  <si>
    <t>пачка  (2 плиты)</t>
  </si>
  <si>
    <t>Плита минераловатная Технофас 1200х600х130 2 шт</t>
  </si>
  <si>
    <t>Плита минераловатная Технофас 1200х600х140 2 шт</t>
  </si>
  <si>
    <t>пачка  2 Ряз</t>
  </si>
  <si>
    <t>Плита минераловатная Технофас 1200х600х150 2 шт</t>
  </si>
  <si>
    <t>Плита минераловатная Технофас 1200х600х50 6 шт</t>
  </si>
  <si>
    <t>Плита минераловатная Технофас 1200х600х60 4 шт</t>
  </si>
  <si>
    <t>Плита минераловатная Технофас 1200х600х70 3 шт</t>
  </si>
  <si>
    <t>Плита минераловатная Технофас 1200х600х80 3 шт</t>
  </si>
  <si>
    <t>пачка 3 Ряз</t>
  </si>
  <si>
    <t>Плита минераловатная Технофас 1200х600х90 2 шт</t>
  </si>
  <si>
    <t>Плита минераловатная ТЕХНОФАС КОТТЕДЖ 1200х600х100 3 шт</t>
  </si>
  <si>
    <t>Плита минераловатная ТЕХНОФАС КОТТЕДЖ 1200х600х150 2 шт</t>
  </si>
  <si>
    <t>Плита минераловатная ТЕХНОФАС КОТТЕДЖ 1200х600х50 6 шт</t>
  </si>
  <si>
    <t>Плита минераловатная ТЕХНОФАС ОПТИМА 1200х600х100 3 шт</t>
  </si>
  <si>
    <t>Плита минераловатная ТЕХНОФАС ОПТИМА 1200х600х110 3 шт</t>
  </si>
  <si>
    <t>Плита минераловатная ТЕХНОФАС ОПТИМА 1200х600х120 2 шт</t>
  </si>
  <si>
    <t>Плита минераловатная ТЕХНОФАС ОПТИМА 1200х600х130 2 шт</t>
  </si>
  <si>
    <t>Плита минераловатная ТЕХНОФАС ОПТИМА 1200х600х140 2 шт</t>
  </si>
  <si>
    <t>Плита минераловатная ТЕХНОФАС ОПТИМА 1200х600х150 2 шт</t>
  </si>
  <si>
    <t>Плита минераловатная ТЕХНОФАС ОПТИМА 1200х600х160 2 шт</t>
  </si>
  <si>
    <t>Плита минераловатная ТЕХНОФАС ОПТИМА 1200х600х170 2 шт</t>
  </si>
  <si>
    <t>Плита минераловатная ТЕХНОФАС ОПТИМА 1200х600х180 2 шт</t>
  </si>
  <si>
    <t>Плита минераловатная ТЕХНОФАС ОПТИМА 1200х600х190 2 шт</t>
  </si>
  <si>
    <t>Плита минераловатная ТЕХНОФАС ОПТИМА 1200х600х200</t>
  </si>
  <si>
    <t>Плита минераловатная ТЕХНОФАС ОПТИМА 1200х600х50 6 шт</t>
  </si>
  <si>
    <t>Плита минераловатная ТЕХНОФАС ОПТИМА 1200х600х60 4 шт</t>
  </si>
  <si>
    <t>Плита минераловатная ТЕХНОФАС ОПТИМА 1200х600х80 3 шт</t>
  </si>
  <si>
    <t>Плита минераловатная ТЕХНОФАС ОПТИМА 1200х600х90 3 шт</t>
  </si>
  <si>
    <t>Плита минераловатная Технофас Экстра 1200х600х100 3 шт</t>
  </si>
  <si>
    <t>Плита минераловатная Технофас Экстра 1200х600х120 2 шт</t>
  </si>
  <si>
    <t>Плита минераловатная Технофас Экстра 1200х600х130 2 шт</t>
  </si>
  <si>
    <t>Плита минераловатная Технофас Экстра 1200х600х140 2 шт</t>
  </si>
  <si>
    <t>Плита минераловатная Технофас Экстра 1200х600х150 2 шт</t>
  </si>
  <si>
    <t>Плита минераловатная Технофас Экстра 1200х600х50 6 шт</t>
  </si>
  <si>
    <t>Плита минераловатная Технофас Экстра 1200х600х60 4 шт</t>
  </si>
  <si>
    <t>Плита минераловатная Технофас Экстра 1200х600х70 3 шт</t>
  </si>
  <si>
    <t>Плита минераловатная Технофас Экстра 1200х600х80 3 шт</t>
  </si>
  <si>
    <t>Плита минераловатная Технофас Экстра 1200х600х90 3 шт</t>
  </si>
  <si>
    <t>Плита минераловатная Технофас Эффект 1200х600х100 3 шт</t>
  </si>
  <si>
    <t>Плита минераловатная Технофас Эффект 1200х600х120 2 шт</t>
  </si>
  <si>
    <t>Плита минераловатная Технофас Эффект 1200х600х130 2 шт</t>
  </si>
  <si>
    <t>Плита минераловатная Технофас Эффект 1200х600х140 2 шт</t>
  </si>
  <si>
    <t>Плита минераловатная Технофас Эффект 1200х600х150 2 шт</t>
  </si>
  <si>
    <t>Плита минераловатная Технофас Эффект 1200х600х160 2 шт</t>
  </si>
  <si>
    <t>Плита минераловатная Технофас Эффект 1200х600х170 2 шт</t>
  </si>
  <si>
    <t>Плита минераловатная Технофас Эффект 1200х600х180 2 шт</t>
  </si>
  <si>
    <t>Плита минераловатная Технофас Эффект 1200х600х190 2 шт</t>
  </si>
  <si>
    <t>Плита минераловатная Технофас Эффект 1200х600х200</t>
  </si>
  <si>
    <t>Плита минераловатная Технофас Эффект 1200х600х50 6 шт</t>
  </si>
  <si>
    <t>Плита минераловатная Технофас Эффект 1200х600х60 4 шт</t>
  </si>
  <si>
    <t>Плита минераловатная Технофас Эффект 1200х600х70 3 шт</t>
  </si>
  <si>
    <t>Плита минераловатная Технофас Эффект 1200х600х80 3 шт</t>
  </si>
  <si>
    <t>Плита минераловатная Технофас Эффект 1200х600х90 3 шт</t>
  </si>
  <si>
    <t>Плитп минераловатная ТЕХНОФАС ОПТИМА 1200х600х70 3 шт</t>
  </si>
  <si>
    <t>Плиты минераловатные ТЕХНОВЕНТ ОПТИМА 1200х600х80 мм</t>
  </si>
  <si>
    <t>Плиты минераловатные ТЕХНОВЕНТ ПРОФ 1200х600х80 мм</t>
  </si>
  <si>
    <t>Плиты минераловатные ТЕХНОФЛОР СТАНДАРТ 1200х600х100 мм</t>
  </si>
  <si>
    <t>ТЕХНОВЕНТ ОПТИМА (2 плит) 1200х600х130 мм</t>
  </si>
  <si>
    <t>ТЕХНОВЕНТ ОПТИМА (2 плит) 1200х600х160 мм</t>
  </si>
  <si>
    <t>ТЕХНОВЕНТ ОПТИМА (2 плит) 1200х600х170 мм</t>
  </si>
  <si>
    <t>ТЕХНОВЕНТ ОПТИМА (2 плит) 1200х600х180 мм</t>
  </si>
  <si>
    <t>ТЕХНОВЕНТ ОПТИМА (2 плиты) 1200х600х140 мм</t>
  </si>
  <si>
    <t>ТЕХНОВЕНТ ОПТИМА (3 плит) 1200х600х110 мм</t>
  </si>
  <si>
    <t>ТЕХНОВЕНТ ОПТИМА 1200х600х100 мм 4 плиты</t>
  </si>
  <si>
    <t>пачка  4 плиты ряз</t>
  </si>
  <si>
    <t>ТЕХНОВЕНТ ОПТИМА 1200х600х150 мм 2 плиты</t>
  </si>
  <si>
    <t>ТЕХНОВЕНТ ОПТИМА 1200х600х50 мм 6 плит</t>
  </si>
  <si>
    <t>ТЕХНОВЕНТ ОПТИМА 1200х600х60 мм 5 плит</t>
  </si>
  <si>
    <t>ТЕХНОВЕНТ ОПТИМА 1200х600х70 мм 4 плиты</t>
  </si>
  <si>
    <t>ТЕХНОВЕНТ ОПТИМА 1200х600х90 мм 4 плиты</t>
  </si>
  <si>
    <t>ТЕХНОВЕНТ ПРОФ (2 плит) 1200х600х120 мм</t>
  </si>
  <si>
    <t>ТЕХНОВЕНТ ПРОФ (2 плит) 1200х600х130 мм</t>
  </si>
  <si>
    <t>ТЕХНОВЕНТ ПРОФ (2 плит) 1200х600х140 мм</t>
  </si>
  <si>
    <t>ТЕХНОВЕНТ ПРОФ (2 плит) 1200х600х160 мм</t>
  </si>
  <si>
    <t>ТЕХНОВЕНТ ПРОФ (2 плит) 1200х600х170 мм</t>
  </si>
  <si>
    <t>ТЕХНОВЕНТ ПРОФ (2 плит) 1200х600х180 мм</t>
  </si>
  <si>
    <t>ТЕХНОВЕНТ ПРОФ (3 плит) 1200х600х110 мм</t>
  </si>
  <si>
    <t>ТЕХНОВЕНТ ПРОФ (3 плит) 1200х600х90 мм</t>
  </si>
  <si>
    <t>ТЕХНОВЕНТ ПРОФ 1200х600х100 мм 3 плиты</t>
  </si>
  <si>
    <t>ТЕХНОВЕНТ ПРОФ 1200х600х150 мм 2 плиты</t>
  </si>
  <si>
    <t>ТЕХНОВЕНТ ПРОФ 1200х600х50 мм 6 плит</t>
  </si>
  <si>
    <t>ТЕХНОВЕНТ ПРОФ 1200х600х60 мм 5 плит</t>
  </si>
  <si>
    <t>ТЕХНОВЕНТ ПРОФ 1200х600х70 мм 4 плиты</t>
  </si>
  <si>
    <t>пачка  4 Ряз</t>
  </si>
  <si>
    <t>ТЕХНОВЕНТ СТАНДАРТ (2 плит) 1200х600х140 мм</t>
  </si>
  <si>
    <t>ТЕХНОВЕНТ СТАНДАРТ (2 плит) 1200х600х160 мм</t>
  </si>
  <si>
    <t>ТЕХНОВЕНТ СТАНДАРТ (2 плит) 1200х600х180 мм</t>
  </si>
  <si>
    <t>ТЕХНОВЕНТ СТАНДАРТ (2 плит) 1200х600х190 мм</t>
  </si>
  <si>
    <t>ТЕХНОВЕНТ СТАНДАРТ (2 плит) 1200х600х200 мм</t>
  </si>
  <si>
    <t>ТЕХНОВЕНТ СТАНДАРТ (3 плит) 1200х600х110 мм</t>
  </si>
  <si>
    <t>ТЕХНОВЕНТ СТАНДАРТ (5 плит) 1200х600х90 мм</t>
  </si>
  <si>
    <t>ТЕХНОВЕНТ СТАНДАРТ 1200х600х100 мм 4 плит</t>
  </si>
  <si>
    <t>ТЕХНОВЕНТ СТАНДАРТ 1200х600х120 мм 2 плиты</t>
  </si>
  <si>
    <t>ТЕХНОВЕНТ СТАНДАРТ 1200х600х130 мм 2 плиты</t>
  </si>
  <si>
    <t>ТЕХНОВЕНТ СТАНДАРТ 1200х600х150 мм 2 плит</t>
  </si>
  <si>
    <t>ТЕХНОВЕНТ СТАНДАРТ 1200х600х170 мм 2 плит</t>
  </si>
  <si>
    <t>ТЕХНОВЕНТ СТАНДАРТ 1200х600х50 мм 6 плит</t>
  </si>
  <si>
    <t>ТЕХНОВЕНТ СТАНДАРТ 1200х600х60 мм 5 плит</t>
  </si>
  <si>
    <t>ТЕХНОВЕНТ СТАНДАРТ 1200х600х70 мм 4 плиты</t>
  </si>
  <si>
    <t>ТЕХНОВЕНТ СТАНДАРТ 1200х600х80 мм 5 плит</t>
  </si>
  <si>
    <t>ТЕХНОРУФ 45 (2 плит) 1200х600х130 мм</t>
  </si>
  <si>
    <t>ТЕХНОРУФ 45 (2 плит) 1200х600х150 мм</t>
  </si>
  <si>
    <t>ТЕХНОРУФ 45 1200х600х120 мм 2 плиты</t>
  </si>
  <si>
    <t>ТЕХНОРУФ 45 1200х600х50 мм 6 плит</t>
  </si>
  <si>
    <t>ТЕХНОРУФ 45 1200х600х90 мм 2 плит</t>
  </si>
  <si>
    <t>ТЕХНОРУФ 45 2 плит 1200х600х140 мм</t>
  </si>
  <si>
    <t>ТЕХНОРУФ 45 3 плит 1200х600х100 мм</t>
  </si>
  <si>
    <t>пачка 3 плиты ряз</t>
  </si>
  <si>
    <t>ТЕХНОРУФ 45 3 плит 1200х600х70 мм</t>
  </si>
  <si>
    <t>ТЕХНОРУФ 45 3 плит 1200х600х80 мм</t>
  </si>
  <si>
    <t>ТЕХНОРУФ 45 4 плит 1200х600х60 мм</t>
  </si>
  <si>
    <t>ТЕХНОРУФ 45 ГАЛТЕЛЬ</t>
  </si>
  <si>
    <t>плита</t>
  </si>
  <si>
    <t>ТЕХНОРУФ В60 1200х600х40 мм 5 плит</t>
  </si>
  <si>
    <t>пачка  5 Ряз</t>
  </si>
  <si>
    <t>ТЕХНОРУФ В60 1200х600х50 мм 4 плиты</t>
  </si>
  <si>
    <t>ТЕХНОРУФ Н 30 КЛИН 1,7%, Элемент А 1200х1200х30/50 мм</t>
  </si>
  <si>
    <t>поддон</t>
  </si>
  <si>
    <t>ТЕХНОРУФ Н 30 КЛИН 1,7%, Элемент Б 1200х1200х50/70 мм</t>
  </si>
  <si>
    <t>ТЕХНОРУФ Н 30 КЛИН 1,7%, Элемент С 1200х1200х40 мм</t>
  </si>
  <si>
    <t>ТЕХНОРУФ Н 30 КЛИН 4,2%, Элемент А 1200х600х30/55 мм</t>
  </si>
  <si>
    <t>ТЕХНОРУФ Н 30 КЛИН 4,2%, Элемент Б 1200х600х55/80 мм</t>
  </si>
  <si>
    <t>ТЕХНОРУФ Н 30 КЛИН 4,2%, Элемент С 1200х600х50 мм</t>
  </si>
  <si>
    <t>ТЕХНОРУФ Н30 1200х600х100 мм 3 плиты</t>
  </si>
  <si>
    <t>ТЕХНОРУФ Н30 1200х600х110 мм 3 плит</t>
  </si>
  <si>
    <t>ТЕХНОРУФ Н30 1200х600х120 мм 2 плиты</t>
  </si>
  <si>
    <t>ТЕХНОРУФ Н30 1200х600х130 мм 2 плиты</t>
  </si>
  <si>
    <t>ТЕХНОРУФ Н30 1200х600х140 мм 2 плиты</t>
  </si>
  <si>
    <t>ТЕХНОРУФ Н30 1200х600х150 мм 2 плиты</t>
  </si>
  <si>
    <t>ТЕХНОРУФ Н30 1200х600х160 мм 2 плиты</t>
  </si>
  <si>
    <t>ТЕХНОРУФ Н30 1200х600х180 мм 2 плиты</t>
  </si>
  <si>
    <t>ТЕХНОРУФ Н30 1200х600х50 мм 6 плит</t>
  </si>
  <si>
    <t>ТЕХНОРУФ Н30 1200х600х60 мм 4 плиты</t>
  </si>
  <si>
    <t>ТЕХНОРУФ Н30 1200х600х70 мм 4 плиты</t>
  </si>
  <si>
    <t>ТЕХНОРУФ Н30 1200х600х80 мм 3 плиты</t>
  </si>
  <si>
    <t>ТЕХНОРУФ Н30 1200х600х90 мм 3 плиты</t>
  </si>
  <si>
    <t>ТЕХНОРУФ Н30 2 плит 1200х600х170 мм</t>
  </si>
  <si>
    <t>ТЕХНОФЛОР ГРУНТ (2 плиты) 1200х600х130 мм</t>
  </si>
  <si>
    <t>ТЕХНОФЛОР ГРУНТ (2 плиты) 1200х600х140 мм</t>
  </si>
  <si>
    <t>ТЕХНОФЛОР ГРУНТ (2 плиты) 1200х600х150 мм</t>
  </si>
  <si>
    <t>ТЕХНОФЛОР ГРУНТ (2 плиты) 1200х600х160 мм</t>
  </si>
  <si>
    <t>ТЕХНОФЛОР ГРУНТ (2 плиты) 1200х600х170 мм</t>
  </si>
  <si>
    <t>ТЕХНОФЛОР ГРУНТ (2 плиты) 1200х600х180 мм</t>
  </si>
  <si>
    <t>ТЕХНОФЛОР ГРУНТ (2 плиты) 1200х600х190 мм</t>
  </si>
  <si>
    <t>ТЕХНОФЛОР ГРУНТ (2 плиты) 1200х600х200 мм</t>
  </si>
  <si>
    <t>ТЕХНОФЛОР ГРУНТ (3 плиты) 1200х600х110 мм</t>
  </si>
  <si>
    <t>ТЕХНОФЛОР ГРУНТ (3 плиты) 1200х600х120 мм</t>
  </si>
  <si>
    <t>ТЕХНОФЛОР ГРУНТ (4 плиты) 1200х600х100 мм</t>
  </si>
  <si>
    <t>ТЕХНОФЛОР ГРУНТ (4 плиты) 1200х600х70 мм</t>
  </si>
  <si>
    <t>ТЕХНОФЛОР ГРУНТ (4 плиты) 1200х600х90 мм</t>
  </si>
  <si>
    <t>ТЕХНОФЛОР ГРУНТ (5 плит) 1200х600х60 мм</t>
  </si>
  <si>
    <t>ТЕХНОФЛОР ГРУНТ (5 плит) 1200х600х80 мм</t>
  </si>
  <si>
    <t>ТЕХНОФЛОР ГРУНТ 1200х600х50 мм 6 плит</t>
  </si>
  <si>
    <t>Технофлор Проф 1200х600х40 мм 5 плит</t>
  </si>
  <si>
    <t>ТЕХНОФЛОР СТАНДАРТ (2 плиты) 1200х600х120 мм</t>
  </si>
  <si>
    <t>ТЕХНОФЛОР СТАНДАРТ (2 плиты) 1200х600х130 мм</t>
  </si>
  <si>
    <t>ТЕХНОФЛОР СТАНДАРТ (2 плиты) 1200х600х140 мм</t>
  </si>
  <si>
    <t>ТЕХНОФЛОР СТАНДАРТ (2 плиты) 1200х600х150 мм</t>
  </si>
  <si>
    <t>ТЕХНОФЛОР СТАНДАРТ (2 плиты) 1200х600х160 мм</t>
  </si>
  <si>
    <t>ТЕХНОФЛОР СТАНДАРТ (3 плит) 1200х600х80 мм</t>
  </si>
  <si>
    <t>ТЕХНОФЛОР СТАНДАРТ (3 плиты) 1200х600х110 мм</t>
  </si>
  <si>
    <t>ТЕХНОФЛОР СТАНДАРТ (3 плиты) 1200х600х90 мм</t>
  </si>
  <si>
    <t>ТЕХНОФЛОР СТАНДАРТ (4 плиты) 1200х600х60 мм</t>
  </si>
  <si>
    <t>ТЕХНОФЛОР СТАНДАРТ 1200х600х70 мм 4 плиты</t>
  </si>
  <si>
    <t>ТЕХНОФЛОР СТАНДАРТ 6 плит 1200х600х50 мм</t>
  </si>
  <si>
    <t>пачка  6 Ряз</t>
  </si>
  <si>
    <t>МАСТИКИ ПРАЙМЕРЫ ТН (высокая конкуренция)</t>
  </si>
  <si>
    <t>Мастика битумная AquaMast 18кг</t>
  </si>
  <si>
    <t>кг</t>
  </si>
  <si>
    <t>Мастика битумно-резиновая AquaMast 18кг</t>
  </si>
  <si>
    <t>Мастика гидроизоляционная ТЕХНОНИКОЛЬ №24 МГТН ведро 20 кг</t>
  </si>
  <si>
    <t>Мастика кровельная ТЕХНОНИКОЛЬ №21 Техномаст ведро 20 кг</t>
  </si>
  <si>
    <t>Мастика МБК- Г, крафт-мешок, 30 кг</t>
  </si>
  <si>
    <t>Праймер битумный AquaMast 18 л</t>
  </si>
  <si>
    <t>Праймер битумный ТЕХНОНИКОЛЬ №01 ведро 20 л</t>
  </si>
  <si>
    <t>МАСТИКИ ПРАЙМЕРЫ ТС ТН (СТМ)- МАРКЕРЫ</t>
  </si>
  <si>
    <t>Мастика битумная гидроизоляционная PROF ТС-ТН 20 кг</t>
  </si>
  <si>
    <t>Мастика битумно-полимерная кровельная PROF ТС-ТН 20 кг</t>
  </si>
  <si>
    <t>Праймер битумный PROF ТС-ТН 20 л</t>
  </si>
  <si>
    <t>МАСТИКИ ТН ПОВЫШЕННАЯ ДОХОДНОСТЬ (высокая конкуренция)</t>
  </si>
  <si>
    <t>Клей для рубероида ведро 10 кг</t>
  </si>
  <si>
    <t>Мастика антикоррозионная AquaMast (8кг)</t>
  </si>
  <si>
    <t>Мастика антикоррозионная AquaMast, ведро 2,4 кг</t>
  </si>
  <si>
    <t>Мастика битумная AquaMast (3кг) (сб)</t>
  </si>
  <si>
    <t>Мастика битумная AquaMast 10кг</t>
  </si>
  <si>
    <t>Мастика битумная AquaMast ведро 3 кг</t>
  </si>
  <si>
    <t>Мастика битумная изоляционная, ведро 15л</t>
  </si>
  <si>
    <t>Мастика битумная изоляционная, ведро 20л</t>
  </si>
  <si>
    <t>Мастика битумно-резиновая AquaMast 10кг</t>
  </si>
  <si>
    <t>Мастика битумно-резиновая AquaMast ведро 3 кг</t>
  </si>
  <si>
    <t>Мастика битумно-резиновая МБР-100, коробка 14 кг</t>
  </si>
  <si>
    <t>Мастика битумно-резиновая МБР-100, мешок 25 кг</t>
  </si>
  <si>
    <t>Мастика битумно-резиновая МБР-65 мешок 25 кг</t>
  </si>
  <si>
    <t>Мастика битумно-резиновая МБР-65, коробка 14 кг</t>
  </si>
  <si>
    <t>Мастика битумно-резиновая МБР-75, коробка 14 кг</t>
  </si>
  <si>
    <t>Мастика битумно-резиновая МБР-75, мешок 25 кг</t>
  </si>
  <si>
    <t>Мастика битумно-резиновая МБР-90 мешок 25 кг</t>
  </si>
  <si>
    <t>Мастика битумно-резиновая МБР-90, коробка 14 кг</t>
  </si>
  <si>
    <t>Мастика битумно-резиновая ТЕХНОНИКОЛЬ №20, ведро 20 кг</t>
  </si>
  <si>
    <t>Мастика БПГ Эврика</t>
  </si>
  <si>
    <t>Мастика герметизирующая ТЕХНОНИКОЛЬ №71 ведро 3 кг</t>
  </si>
  <si>
    <t>Мастика герметизирующая ТЕХНОНИКОЛЬ №71 картридж 310 мл</t>
  </si>
  <si>
    <t>Мастика гидроизоляционная ТЕХНОНИКОЛЬ №24 МГТН ведро 10 кг</t>
  </si>
  <si>
    <t>Мастика гидроизоляционная ТЕХНОНИКОЛЬ №24 МГТН ведро 3 кг</t>
  </si>
  <si>
    <t>Мастика для гибкой черепицы ТЕХНОНИКОЛЬ №23 Фиксер картридж 310 мл</t>
  </si>
  <si>
    <t>Мастика для ремонта AquaMast (18кг)</t>
  </si>
  <si>
    <t>Мастика для ремонта AquaMast 10кг</t>
  </si>
  <si>
    <t>Мастика для ремонта AquaMast, ведро 3 кг</t>
  </si>
  <si>
    <t>Мастика защитная алюминиевая ТЕХНОНИКОЛЬ №57, ведро 20 кг</t>
  </si>
  <si>
    <t>Мастика кровельная ТЕХНОНИКОЛЬ №21 Техномаст ведро 10 кг</t>
  </si>
  <si>
    <t>Мастика кровельная ТЕХНОНИКОЛЬ №21 Техномаст ведро 3 кг</t>
  </si>
  <si>
    <t>Мастика кровельная эмульсионная ТЕХНОНИКОЛЬ №31 ведро 18 кг</t>
  </si>
  <si>
    <t>Мастика приклеивающая ТЕХНОНИКОЛЬ №22 Вишера ведро 20 кг</t>
  </si>
  <si>
    <t>Мастика приклеивающая ТЕХНОНИКОЛЬ №27 ведро 22 кг</t>
  </si>
  <si>
    <t>Мастика приклеивающая ТЕХНОНИКОЛЬ №27, ведро 12 кг</t>
  </si>
  <si>
    <t>Мастика ТЕХНОНИКОЛЬ №33 бочка 200 кг</t>
  </si>
  <si>
    <t>Праймер битумно-полимерный ТЕХНОНИКОЛЬ №03 ведро 20 л</t>
  </si>
  <si>
    <t>Праймер битумный AquaMast 10 л</t>
  </si>
  <si>
    <t>Праймер битумный AquaMast ведро 3 л</t>
  </si>
  <si>
    <t>Праймер битумный ТЕХНОНИКОЛЬ №01 концентрат ведро 20 л</t>
  </si>
  <si>
    <t>Праймер битумный ТЕХНОНИКОЛЬ №01, ведро 10 л</t>
  </si>
  <si>
    <t>Праймер битумный эмульсионный ТЕХНОНИКОЛЬ №04 ведро 20 л 18 кг</t>
  </si>
  <si>
    <t>Мастики ТН ФИКСЕР 3,6 кг и 12 кг</t>
  </si>
  <si>
    <t>Мастика для гибкой черепицы ТЕХНОНИКОЛЬ №23 Фиксер ведро 12 кг</t>
  </si>
  <si>
    <t>Мастика для гибкой черепицы ТЕХНОНИКОЛЬ №23 Фиксер ведро 3,6 кг</t>
  </si>
  <si>
    <t>ОСП КАЛЕВАЛА</t>
  </si>
  <si>
    <t>Плита с ориентированной стружкой Калевала OSB-3 Е1 НШ 2500х1250х08</t>
  </si>
  <si>
    <t>Плита с ориентированной стружкой Калевала OSB-3 Е1 НШ 2500х1250х09</t>
  </si>
  <si>
    <t>Плита с ориентированной стружкой Калевала OSB-3 Е1 НШ 2500х1250х10</t>
  </si>
  <si>
    <t>лист</t>
  </si>
  <si>
    <t>Плита с ориентированной стружкой Калевала OSB-3 Е1 НШ 2500х1250х12</t>
  </si>
  <si>
    <t>Плита с ориентированной стружкой Калевала OSB-3 Е1 НШ 2500х1250х15</t>
  </si>
  <si>
    <t>Плита с ориентированной стружкой Калевала OSB-3 Е1 НШ 2500х1250х22</t>
  </si>
  <si>
    <t>Плита с ориентированной стружкой Калевала OSB-3 Е1 НШ 2800х1250х10</t>
  </si>
  <si>
    <t>Плита с ориентированной стружкой Калевала ОСП-3 Е1 НШ 2500х1250х18</t>
  </si>
  <si>
    <t>Плита с ориентированной стружкой Калевала ОСП-3 Е1 НШ 2800х1250х12</t>
  </si>
  <si>
    <t>ОСП НЛК</t>
  </si>
  <si>
    <t>Плита с ориентированной стружкой НЛК ОСП-3 Е1 НШ 2500x1250х09</t>
  </si>
  <si>
    <t>ХPS ТН КАРБОН ЭКО,ПРОФ,СОЛИД (высокая конкуренция)</t>
  </si>
  <si>
    <t>XPS ТехноНИКОЛЬ CARBON ECO 1180х580х100-L</t>
  </si>
  <si>
    <t>XPS ТехноНИКОЛЬ CARBON ECO 1180х580х30-L</t>
  </si>
  <si>
    <t>XPS ТехноНИКОЛЬ CARBON ECO 1180х580х40-L</t>
  </si>
  <si>
    <t>XPS ТехноНИКОЛЬ CARBON ECO 1180х580х50-L</t>
  </si>
  <si>
    <t>XPS ТехноНИКОЛЬ CARBON ECO 1200х600х20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</si>
</sst>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&quot; &quot;"/>
    <numFmt numFmtId="165" formatCode="0.00&quot; &quot;"/>
    <numFmt numFmtId="166" formatCode="0.000"/>
    <numFmt numFmtId="167" formatCode="#,##0.000"/>
    <numFmt numFmtId="168" formatCode="0.0000&quot; &quot;"/>
    <numFmt numFmtId="169" formatCode="0.0"/>
    <numFmt numFmtId="170" formatCode="0.0000"/>
    <numFmt numFmtId="171" formatCode="000000"/>
    <numFmt numFmtId="172" formatCode="#,##0.0"/>
  </numFmts>
  <fonts count="83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6"/>
      <name val="Arial Black"/>
      <family val="2"/>
      <charset val="1"/>
    </font>
    <font>
      <b/>
      <i/>
      <sz val="10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rebuchet MS"/>
      <family val="2"/>
      <charset val="204"/>
    </font>
    <font>
      <b/>
      <vertAlign val="superscript"/>
      <sz val="9"/>
      <color indexed="8"/>
      <name val="Trebuchet MS"/>
      <family val="2"/>
      <charset val="204"/>
    </font>
    <font>
      <sz val="9"/>
      <color indexed="60"/>
      <name val="Trebuchet MS"/>
      <family val="2"/>
      <charset val="204"/>
    </font>
    <font>
      <sz val="10"/>
      <color indexed="63"/>
      <name val="Trebuchet MS"/>
      <family val="2"/>
      <charset val="204"/>
    </font>
    <font>
      <b/>
      <i/>
      <sz val="13.5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rebuchet MS"/>
      <family val="2"/>
      <charset val="204"/>
    </font>
    <font>
      <sz val="10"/>
      <name val="Arial"/>
    </font>
    <font>
      <b/>
      <sz val="16"/>
      <name val="Arial Black"/>
      <family val="2"/>
    </font>
    <font>
      <sz val="10"/>
      <name val="Arial Cyr"/>
      <charset val="204"/>
    </font>
    <font>
      <sz val="11"/>
      <name val="Arial"/>
      <family val="2"/>
      <charset val="204"/>
    </font>
    <font>
      <b/>
      <i/>
      <sz val="11"/>
      <name val="Arial Cyr"/>
      <charset val="204"/>
    </font>
    <font>
      <sz val="8"/>
      <name val="Arial"/>
      <family val="2"/>
      <charset val="204"/>
    </font>
    <font>
      <b/>
      <i/>
      <sz val="10"/>
      <name val="Arial Cyr"/>
      <charset val="204"/>
    </font>
    <font>
      <b/>
      <i/>
      <sz val="10"/>
      <color indexed="10"/>
      <name val="Arial Cyr"/>
      <charset val="204"/>
    </font>
    <font>
      <sz val="11"/>
      <name val="Arial Narrow"/>
      <family val="2"/>
      <charset val="204"/>
    </font>
    <font>
      <b/>
      <sz val="11"/>
      <name val="Arial"/>
      <family val="2"/>
      <charset val="204"/>
    </font>
    <font>
      <b/>
      <sz val="11"/>
      <name val="Arial Cyr"/>
      <family val="2"/>
      <charset val="204"/>
    </font>
    <font>
      <b/>
      <vertAlign val="superscript"/>
      <sz val="11"/>
      <name val="Arial Cyr"/>
      <family val="2"/>
      <charset val="204"/>
    </font>
    <font>
      <sz val="10"/>
      <color indexed="8"/>
      <name val="Arial"/>
      <family val="2"/>
      <charset val="204"/>
    </font>
    <font>
      <sz val="11"/>
      <name val="Arial Cyr"/>
      <family val="2"/>
      <charset val="204"/>
    </font>
    <font>
      <b/>
      <sz val="11"/>
      <name val="Arial Narrow"/>
      <family val="2"/>
      <charset val="204"/>
    </font>
    <font>
      <sz val="11"/>
      <name val="Arial Cyr"/>
      <charset val="204"/>
    </font>
    <font>
      <b/>
      <sz val="11"/>
      <name val="Arial"/>
      <family val="2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4"/>
      <name val="Arial Black"/>
      <family val="2"/>
      <charset val="204"/>
    </font>
    <font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</font>
    <font>
      <sz val="9"/>
      <color rgb="FF0070C0"/>
      <name val="Arial Cyr"/>
      <charset val="204"/>
    </font>
    <font>
      <b/>
      <sz val="10"/>
      <name val="Palatino Linotype"/>
      <family val="1"/>
    </font>
    <font>
      <b/>
      <sz val="9"/>
      <color rgb="FF0070C0"/>
      <name val="Palatino Linotype"/>
      <family val="1"/>
    </font>
    <font>
      <b/>
      <sz val="9"/>
      <color indexed="12"/>
      <name val="Palatino Linotype"/>
      <family val="1"/>
    </font>
    <font>
      <b/>
      <sz val="8.5"/>
      <name val="Palatino Linotype"/>
      <family val="1"/>
    </font>
    <font>
      <b/>
      <sz val="8"/>
      <name val="Palatino Linotype"/>
      <family val="1"/>
    </font>
    <font>
      <b/>
      <u/>
      <sz val="9"/>
      <name val="Palatino Linotype"/>
      <family val="1"/>
    </font>
    <font>
      <b/>
      <u/>
      <sz val="9"/>
      <color indexed="52"/>
      <name val="Palatino Linotype"/>
      <family val="1"/>
    </font>
    <font>
      <b/>
      <u/>
      <sz val="9"/>
      <color indexed="60"/>
      <name val="Palatino Linotype"/>
      <family val="1"/>
      <charset val="204"/>
    </font>
    <font>
      <b/>
      <u/>
      <sz val="9"/>
      <color indexed="10"/>
      <name val="Palatino Linotype"/>
      <family val="1"/>
      <charset val="204"/>
    </font>
    <font>
      <b/>
      <u/>
      <sz val="9"/>
      <color indexed="61"/>
      <name val="Palatino Linotype"/>
      <family val="1"/>
      <charset val="204"/>
    </font>
    <font>
      <b/>
      <sz val="8"/>
      <color indexed="9"/>
      <name val="Palatino Linotype"/>
      <family val="1"/>
      <charset val="204"/>
    </font>
    <font>
      <b/>
      <sz val="8"/>
      <name val="Palatino Linotype"/>
      <family val="1"/>
      <charset val="204"/>
    </font>
    <font>
      <b/>
      <u/>
      <sz val="9"/>
      <name val="Palatino Linotype"/>
      <family val="1"/>
      <charset val="204"/>
    </font>
    <font>
      <b/>
      <sz val="8"/>
      <color indexed="61"/>
      <name val="Palatino Linotype"/>
      <family val="1"/>
      <charset val="204"/>
    </font>
    <font>
      <b/>
      <u/>
      <sz val="8"/>
      <color indexed="53"/>
      <name val="Palatino Linotype"/>
      <family val="1"/>
      <charset val="204"/>
    </font>
    <font>
      <b/>
      <u/>
      <sz val="9"/>
      <color indexed="12"/>
      <name val="Palatino Linotype"/>
      <family val="1"/>
    </font>
    <font>
      <b/>
      <u/>
      <sz val="9"/>
      <color indexed="16"/>
      <name val="Palatino Linotype"/>
      <family val="1"/>
      <charset val="204"/>
    </font>
    <font>
      <b/>
      <u/>
      <sz val="9"/>
      <color indexed="17"/>
      <name val="Palatino Linotype"/>
      <family val="1"/>
    </font>
    <font>
      <i/>
      <sz val="9"/>
      <color indexed="12"/>
      <name val="Palatino Linotype"/>
      <family val="1"/>
      <charset val="204"/>
    </font>
    <font>
      <i/>
      <u/>
      <sz val="9"/>
      <color indexed="12"/>
      <name val="Palatino Linotype"/>
      <family val="1"/>
      <charset val="204"/>
    </font>
    <font>
      <i/>
      <u/>
      <sz val="9"/>
      <color rgb="FF0070C0"/>
      <name val="Palatino Linotype"/>
      <family val="1"/>
      <charset val="204"/>
    </font>
    <font>
      <b/>
      <i/>
      <u/>
      <sz val="9"/>
      <color indexed="12"/>
      <name val="Palatino Linotype"/>
      <family val="1"/>
      <charset val="204"/>
    </font>
    <font>
      <b/>
      <i/>
      <u/>
      <sz val="9"/>
      <color rgb="FF0070C0"/>
      <name val="Palatino Linotype"/>
      <family val="1"/>
      <charset val="204"/>
    </font>
    <font>
      <b/>
      <sz val="9"/>
      <name val="Palatino Linotype"/>
      <family val="1"/>
      <charset val="204"/>
    </font>
    <font>
      <b/>
      <sz val="9"/>
      <name val="Palatino Linotype"/>
      <family val="1"/>
    </font>
    <font>
      <b/>
      <i/>
      <sz val="9"/>
      <name val="Palatino Linotype"/>
      <family val="1"/>
    </font>
    <font>
      <sz val="9"/>
      <name val="Palatino Linotype"/>
      <family val="1"/>
      <charset val="204"/>
    </font>
    <font>
      <sz val="6.5"/>
      <name val="Palatino Linotype"/>
      <family val="1"/>
      <charset val="204"/>
    </font>
    <font>
      <b/>
      <sz val="7.5"/>
      <name val="Palatino Linotype"/>
      <family val="1"/>
    </font>
    <font>
      <b/>
      <sz val="10"/>
      <name val="Palatino Linotype"/>
      <family val="1"/>
      <charset val="204"/>
    </font>
    <font>
      <sz val="8"/>
      <name val="Palatino Linotype"/>
      <family val="1"/>
      <charset val="204"/>
    </font>
    <font>
      <sz val="9"/>
      <color indexed="12"/>
      <name val="Palatino Linotype"/>
      <family val="1"/>
      <charset val="204"/>
    </font>
    <font>
      <i/>
      <sz val="10"/>
      <name val="Palatino Linotype"/>
      <family val="1"/>
      <charset val="204"/>
    </font>
    <font>
      <b/>
      <i/>
      <sz val="10"/>
      <name val="Palatino Linotype"/>
      <family val="1"/>
    </font>
    <font>
      <b/>
      <sz val="9"/>
      <color indexed="12"/>
      <name val="Palatino Linotype"/>
      <family val="1"/>
      <charset val="204"/>
    </font>
    <font>
      <b/>
      <u/>
      <sz val="9"/>
      <color indexed="12"/>
      <name val="Palatino Linotype"/>
      <family val="1"/>
      <charset val="204"/>
    </font>
    <font>
      <b/>
      <sz val="8"/>
      <color indexed="9"/>
      <name val="Palatino Linotype"/>
      <family val="1"/>
    </font>
    <font>
      <b/>
      <i/>
      <sz val="8"/>
      <name val="Palatino Linotype"/>
      <family val="1"/>
    </font>
    <font>
      <b/>
      <i/>
      <sz val="9"/>
      <color rgb="FF0070C0"/>
      <name val="Palatino Linotype"/>
      <family val="1"/>
    </font>
    <font>
      <sz val="8"/>
      <name val="Arial Cyr"/>
      <charset val="204"/>
    </font>
    <font>
      <sz val="9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indexed="52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8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165" fontId="3" fillId="0" borderId="19" applyBorder="0">
      <alignment horizontal="center" vertical="center"/>
    </xf>
    <xf numFmtId="0" fontId="29" fillId="0" borderId="0"/>
  </cellStyleXfs>
  <cellXfs count="51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6" borderId="7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7" borderId="7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2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left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 applyBorder="1" applyAlignment="1">
      <alignment horizontal="right" vertical="center" wrapText="1"/>
    </xf>
    <xf numFmtId="0" fontId="22" fillId="0" borderId="0" xfId="0" applyFont="1" applyFill="1"/>
    <xf numFmtId="0" fontId="2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5" fillId="10" borderId="13" xfId="0" applyFont="1" applyFill="1" applyBorder="1" applyAlignment="1">
      <alignment horizontal="center" vertical="center" wrapText="1"/>
    </xf>
    <xf numFmtId="164" fontId="25" fillId="10" borderId="14" xfId="0" applyNumberFormat="1" applyFont="1" applyFill="1" applyBorder="1" applyAlignment="1">
      <alignment horizontal="center" vertical="center" wrapText="1"/>
    </xf>
    <xf numFmtId="165" fontId="25" fillId="10" borderId="1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5" fillId="10" borderId="16" xfId="0" applyFont="1" applyFill="1" applyBorder="1" applyAlignment="1">
      <alignment horizontal="center" vertical="center" wrapText="1"/>
    </xf>
    <xf numFmtId="164" fontId="25" fillId="10" borderId="17" xfId="0" applyNumberFormat="1" applyFont="1" applyFill="1" applyBorder="1" applyAlignment="1">
      <alignment horizontal="center" vertical="center" wrapText="1"/>
    </xf>
    <xf numFmtId="165" fontId="25" fillId="10" borderId="18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/>
    </xf>
    <xf numFmtId="165" fontId="27" fillId="11" borderId="20" xfId="3" applyNumberFormat="1" applyFont="1" applyFill="1" applyBorder="1" applyAlignment="1">
      <alignment horizontal="center" vertical="center"/>
    </xf>
    <xf numFmtId="165" fontId="27" fillId="11" borderId="21" xfId="3" applyNumberFormat="1" applyFont="1" applyFill="1" applyBorder="1" applyAlignment="1">
      <alignment horizontal="center" vertical="center"/>
    </xf>
    <xf numFmtId="165" fontId="27" fillId="11" borderId="22" xfId="3" applyNumberFormat="1" applyFont="1" applyFill="1" applyBorder="1" applyAlignment="1">
      <alignment horizontal="center" vertical="center"/>
    </xf>
    <xf numFmtId="0" fontId="26" fillId="11" borderId="20" xfId="0" applyFont="1" applyFill="1" applyBorder="1" applyAlignment="1">
      <alignment horizontal="center"/>
    </xf>
    <xf numFmtId="0" fontId="26" fillId="11" borderId="21" xfId="0" applyFont="1" applyFill="1" applyBorder="1" applyAlignment="1">
      <alignment horizontal="center"/>
    </xf>
    <xf numFmtId="0" fontId="26" fillId="11" borderId="22" xfId="0" applyFont="1" applyFill="1" applyBorder="1" applyAlignment="1">
      <alignment horizontal="center"/>
    </xf>
    <xf numFmtId="0" fontId="20" fillId="0" borderId="23" xfId="0" applyFont="1" applyFill="1" applyBorder="1"/>
    <xf numFmtId="166" fontId="20" fillId="0" borderId="24" xfId="0" applyNumberFormat="1" applyFont="1" applyFill="1" applyBorder="1" applyAlignment="1">
      <alignment horizontal="right"/>
    </xf>
    <xf numFmtId="3" fontId="20" fillId="0" borderId="25" xfId="0" applyNumberFormat="1" applyFont="1" applyFill="1" applyBorder="1" applyAlignment="1">
      <alignment horizontal="right"/>
    </xf>
    <xf numFmtId="0" fontId="20" fillId="0" borderId="26" xfId="0" applyFont="1" applyFill="1" applyBorder="1"/>
    <xf numFmtId="166" fontId="20" fillId="0" borderId="27" xfId="0" applyNumberFormat="1" applyFont="1" applyFill="1" applyBorder="1"/>
    <xf numFmtId="2" fontId="20" fillId="0" borderId="0" xfId="0" applyNumberFormat="1" applyFont="1" applyBorder="1"/>
    <xf numFmtId="0" fontId="20" fillId="0" borderId="0" xfId="0" applyFont="1"/>
    <xf numFmtId="0" fontId="25" fillId="10" borderId="26" xfId="0" applyFont="1" applyFill="1" applyBorder="1" applyAlignment="1">
      <alignment horizontal="center" vertical="center" wrapText="1"/>
    </xf>
    <xf numFmtId="164" fontId="25" fillId="10" borderId="27" xfId="0" applyNumberFormat="1" applyFont="1" applyFill="1" applyBorder="1" applyAlignment="1">
      <alignment horizontal="center" vertical="center" wrapText="1"/>
    </xf>
    <xf numFmtId="165" fontId="25" fillId="10" borderId="28" xfId="0" applyNumberFormat="1" applyFont="1" applyFill="1" applyBorder="1" applyAlignment="1">
      <alignment horizontal="center" vertical="center" wrapText="1"/>
    </xf>
    <xf numFmtId="3" fontId="20" fillId="0" borderId="29" xfId="0" applyNumberFormat="1" applyFont="1" applyFill="1" applyBorder="1" applyAlignment="1">
      <alignment horizontal="right"/>
    </xf>
    <xf numFmtId="0" fontId="20" fillId="0" borderId="30" xfId="0" applyFont="1" applyFill="1" applyBorder="1"/>
    <xf numFmtId="166" fontId="20" fillId="0" borderId="31" xfId="0" applyNumberFormat="1" applyFont="1" applyFill="1" applyBorder="1"/>
    <xf numFmtId="0" fontId="27" fillId="11" borderId="32" xfId="0" applyFont="1" applyFill="1" applyBorder="1" applyAlignment="1">
      <alignment horizontal="center"/>
    </xf>
    <xf numFmtId="0" fontId="27" fillId="11" borderId="33" xfId="0" applyFont="1" applyFill="1" applyBorder="1" applyAlignment="1">
      <alignment horizontal="center"/>
    </xf>
    <xf numFmtId="0" fontId="27" fillId="11" borderId="34" xfId="0" applyFont="1" applyFill="1" applyBorder="1" applyAlignment="1">
      <alignment horizontal="center"/>
    </xf>
    <xf numFmtId="0" fontId="20" fillId="0" borderId="35" xfId="0" applyFont="1" applyFill="1" applyBorder="1"/>
    <xf numFmtId="166" fontId="20" fillId="0" borderId="36" xfId="0" applyNumberFormat="1" applyFont="1" applyFill="1" applyBorder="1" applyAlignment="1">
      <alignment horizontal="right"/>
    </xf>
    <xf numFmtId="166" fontId="20" fillId="0" borderId="36" xfId="0" applyNumberFormat="1" applyFont="1" applyFill="1" applyBorder="1"/>
    <xf numFmtId="0" fontId="20" fillId="0" borderId="36" xfId="0" applyFont="1" applyFill="1" applyBorder="1"/>
    <xf numFmtId="0" fontId="25" fillId="0" borderId="23" xfId="0" applyFont="1" applyFill="1" applyBorder="1"/>
    <xf numFmtId="166" fontId="20" fillId="0" borderId="24" xfId="0" applyNumberFormat="1" applyFont="1" applyFill="1" applyBorder="1"/>
    <xf numFmtId="0" fontId="20" fillId="0" borderId="37" xfId="4" applyFont="1" applyFill="1" applyBorder="1" applyAlignment="1">
      <alignment shrinkToFit="1"/>
    </xf>
    <xf numFmtId="167" fontId="20" fillId="0" borderId="38" xfId="4" applyNumberFormat="1" applyFont="1" applyFill="1" applyBorder="1" applyAlignment="1">
      <alignment horizontal="right" shrinkToFit="1"/>
    </xf>
    <xf numFmtId="3" fontId="20" fillId="0" borderId="39" xfId="0" applyNumberFormat="1" applyFont="1" applyFill="1" applyBorder="1" applyAlignment="1">
      <alignment horizontal="right"/>
    </xf>
    <xf numFmtId="0" fontId="27" fillId="11" borderId="40" xfId="0" applyFont="1" applyFill="1" applyBorder="1" applyAlignment="1">
      <alignment horizontal="center"/>
    </xf>
    <xf numFmtId="0" fontId="27" fillId="11" borderId="41" xfId="0" applyFont="1" applyFill="1" applyBorder="1" applyAlignment="1">
      <alignment horizontal="center"/>
    </xf>
    <xf numFmtId="0" fontId="27" fillId="11" borderId="42" xfId="0" applyFont="1" applyFill="1" applyBorder="1" applyAlignment="1">
      <alignment horizontal="center"/>
    </xf>
    <xf numFmtId="0" fontId="25" fillId="0" borderId="30" xfId="0" applyFont="1" applyFill="1" applyBorder="1"/>
    <xf numFmtId="0" fontId="20" fillId="0" borderId="30" xfId="4" applyFont="1" applyFill="1" applyBorder="1" applyAlignment="1">
      <alignment shrinkToFit="1"/>
    </xf>
    <xf numFmtId="167" fontId="20" fillId="0" borderId="31" xfId="4" applyNumberFormat="1" applyFont="1" applyFill="1" applyBorder="1" applyAlignment="1">
      <alignment horizontal="right" shrinkToFit="1"/>
    </xf>
    <xf numFmtId="165" fontId="30" fillId="0" borderId="23" xfId="3" applyNumberFormat="1" applyFont="1" applyFill="1" applyBorder="1" applyAlignment="1">
      <alignment horizontal="left" vertical="center"/>
    </xf>
    <xf numFmtId="166" fontId="30" fillId="0" borderId="24" xfId="3" applyNumberFormat="1" applyFont="1" applyFill="1" applyBorder="1" applyAlignment="1">
      <alignment horizontal="right" vertical="center"/>
    </xf>
    <xf numFmtId="166" fontId="30" fillId="0" borderId="24" xfId="3" applyNumberFormat="1" applyFont="1" applyFill="1" applyBorder="1" applyAlignment="1">
      <alignment vertical="center"/>
    </xf>
    <xf numFmtId="0" fontId="20" fillId="0" borderId="30" xfId="0" applyFont="1" applyFill="1" applyBorder="1" applyAlignment="1"/>
    <xf numFmtId="166" fontId="20" fillId="0" borderId="31" xfId="0" applyNumberFormat="1" applyFont="1" applyFill="1" applyBorder="1" applyAlignment="1"/>
    <xf numFmtId="167" fontId="20" fillId="0" borderId="24" xfId="0" applyNumberFormat="1" applyFont="1" applyFill="1" applyBorder="1" applyAlignment="1">
      <alignment horizontal="right"/>
    </xf>
    <xf numFmtId="0" fontId="20" fillId="0" borderId="43" xfId="0" applyFont="1" applyFill="1" applyBorder="1"/>
    <xf numFmtId="166" fontId="20" fillId="0" borderId="44" xfId="0" applyNumberFormat="1" applyFont="1" applyFill="1" applyBorder="1"/>
    <xf numFmtId="166" fontId="20" fillId="0" borderId="31" xfId="0" applyNumberFormat="1" applyFont="1" applyFill="1" applyBorder="1" applyAlignment="1">
      <alignment horizontal="right"/>
    </xf>
    <xf numFmtId="0" fontId="31" fillId="11" borderId="32" xfId="0" applyFont="1" applyFill="1" applyBorder="1" applyAlignment="1">
      <alignment horizontal="center"/>
    </xf>
    <xf numFmtId="0" fontId="31" fillId="11" borderId="33" xfId="0" applyFont="1" applyFill="1" applyBorder="1" applyAlignment="1">
      <alignment horizontal="center"/>
    </xf>
    <xf numFmtId="0" fontId="31" fillId="11" borderId="34" xfId="0" applyFont="1" applyFill="1" applyBorder="1" applyAlignment="1">
      <alignment horizontal="center"/>
    </xf>
    <xf numFmtId="167" fontId="20" fillId="0" borderId="31" xfId="0" applyNumberFormat="1" applyFont="1" applyFill="1" applyBorder="1" applyAlignment="1">
      <alignment horizontal="right"/>
    </xf>
    <xf numFmtId="0" fontId="27" fillId="0" borderId="45" xfId="0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0" fontId="20" fillId="0" borderId="31" xfId="4" applyFont="1" applyFill="1" applyBorder="1" applyAlignment="1">
      <alignment horizontal="right" shrinkToFit="1"/>
    </xf>
    <xf numFmtId="166" fontId="20" fillId="0" borderId="44" xfId="0" applyNumberFormat="1" applyFont="1" applyFill="1" applyBorder="1" applyAlignment="1"/>
    <xf numFmtId="0" fontId="25" fillId="0" borderId="48" xfId="0" applyFont="1" applyFill="1" applyBorder="1"/>
    <xf numFmtId="166" fontId="20" fillId="0" borderId="49" xfId="0" applyNumberFormat="1" applyFont="1" applyFill="1" applyBorder="1"/>
    <xf numFmtId="3" fontId="20" fillId="0" borderId="50" xfId="0" applyNumberFormat="1" applyFont="1" applyFill="1" applyBorder="1" applyAlignment="1">
      <alignment horizontal="right"/>
    </xf>
    <xf numFmtId="0" fontId="27" fillId="11" borderId="20" xfId="0" applyFont="1" applyFill="1" applyBorder="1" applyAlignment="1">
      <alignment horizontal="center"/>
    </xf>
    <xf numFmtId="0" fontId="27" fillId="11" borderId="21" xfId="0" applyFont="1" applyFill="1" applyBorder="1" applyAlignment="1">
      <alignment horizontal="center"/>
    </xf>
    <xf numFmtId="0" fontId="27" fillId="11" borderId="22" xfId="0" applyFont="1" applyFill="1" applyBorder="1" applyAlignment="1">
      <alignment horizontal="center"/>
    </xf>
    <xf numFmtId="165" fontId="27" fillId="11" borderId="40" xfId="3" applyNumberFormat="1" applyFont="1" applyFill="1" applyBorder="1" applyAlignment="1">
      <alignment horizontal="center" vertical="center"/>
    </xf>
    <xf numFmtId="165" fontId="27" fillId="11" borderId="41" xfId="3" applyNumberFormat="1" applyFont="1" applyFill="1" applyBorder="1" applyAlignment="1">
      <alignment horizontal="center" vertical="center"/>
    </xf>
    <xf numFmtId="165" fontId="27" fillId="11" borderId="42" xfId="3" applyNumberFormat="1" applyFont="1" applyFill="1" applyBorder="1" applyAlignment="1">
      <alignment horizontal="center" vertical="center"/>
    </xf>
    <xf numFmtId="0" fontId="20" fillId="0" borderId="35" xfId="0" applyFont="1" applyFill="1" applyBorder="1" applyAlignment="1"/>
    <xf numFmtId="166" fontId="20" fillId="0" borderId="36" xfId="0" applyNumberFormat="1" applyFont="1" applyFill="1" applyBorder="1" applyAlignment="1"/>
    <xf numFmtId="0" fontId="25" fillId="0" borderId="16" xfId="0" applyFont="1" applyFill="1" applyBorder="1"/>
    <xf numFmtId="166" fontId="20" fillId="0" borderId="17" xfId="0" applyNumberFormat="1" applyFont="1" applyFill="1" applyBorder="1"/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23" xfId="0" applyFont="1" applyFill="1" applyBorder="1"/>
    <xf numFmtId="167" fontId="1" fillId="0" borderId="24" xfId="0" applyNumberFormat="1" applyFont="1" applyFill="1" applyBorder="1"/>
    <xf numFmtId="166" fontId="1" fillId="0" borderId="24" xfId="0" applyNumberFormat="1" applyFont="1" applyFill="1" applyBorder="1"/>
    <xf numFmtId="0" fontId="1" fillId="0" borderId="30" xfId="4" applyFont="1" applyFill="1" applyBorder="1" applyAlignment="1">
      <alignment shrinkToFit="1"/>
    </xf>
    <xf numFmtId="167" fontId="1" fillId="0" borderId="31" xfId="4" applyNumberFormat="1" applyFont="1" applyFill="1" applyBorder="1" applyAlignment="1">
      <alignment horizontal="right" shrinkToFit="1"/>
    </xf>
    <xf numFmtId="166" fontId="1" fillId="0" borderId="31" xfId="0" applyNumberFormat="1" applyFont="1" applyFill="1" applyBorder="1"/>
    <xf numFmtId="0" fontId="20" fillId="0" borderId="0" xfId="0" applyFont="1" applyFill="1" applyBorder="1"/>
    <xf numFmtId="167" fontId="1" fillId="0" borderId="31" xfId="0" applyNumberFormat="1" applyFont="1" applyFill="1" applyBorder="1"/>
    <xf numFmtId="0" fontId="20" fillId="0" borderId="51" xfId="0" applyFont="1" applyFill="1" applyBorder="1"/>
    <xf numFmtId="166" fontId="20" fillId="0" borderId="52" xfId="0" applyNumberFormat="1" applyFont="1" applyFill="1" applyBorder="1"/>
    <xf numFmtId="3" fontId="32" fillId="0" borderId="53" xfId="0" applyNumberFormat="1" applyFont="1" applyFill="1" applyBorder="1"/>
    <xf numFmtId="0" fontId="20" fillId="0" borderId="23" xfId="0" applyFont="1" applyFill="1" applyBorder="1" applyAlignment="1">
      <alignment horizontal="left" wrapText="1"/>
    </xf>
    <xf numFmtId="166" fontId="20" fillId="0" borderId="24" xfId="0" applyNumberFormat="1" applyFont="1" applyFill="1" applyBorder="1" applyAlignment="1">
      <alignment horizontal="center"/>
    </xf>
    <xf numFmtId="3" fontId="20" fillId="0" borderId="25" xfId="0" applyNumberFormat="1" applyFont="1" applyFill="1" applyBorder="1" applyAlignment="1">
      <alignment horizontal="right"/>
    </xf>
    <xf numFmtId="0" fontId="20" fillId="0" borderId="30" xfId="0" applyFont="1" applyFill="1" applyBorder="1" applyAlignment="1">
      <alignment horizontal="left" wrapText="1"/>
    </xf>
    <xf numFmtId="166" fontId="20" fillId="0" borderId="31" xfId="0" applyNumberFormat="1" applyFont="1" applyFill="1" applyBorder="1" applyAlignment="1">
      <alignment horizontal="center"/>
    </xf>
    <xf numFmtId="3" fontId="20" fillId="0" borderId="29" xfId="0" applyNumberFormat="1" applyFont="1" applyFill="1" applyBorder="1" applyAlignment="1">
      <alignment horizontal="right"/>
    </xf>
    <xf numFmtId="0" fontId="1" fillId="0" borderId="30" xfId="0" applyFont="1" applyFill="1" applyBorder="1"/>
    <xf numFmtId="0" fontId="1" fillId="0" borderId="43" xfId="4" applyFont="1" applyFill="1" applyBorder="1" applyAlignment="1">
      <alignment shrinkToFit="1"/>
    </xf>
    <xf numFmtId="167" fontId="1" fillId="0" borderId="44" xfId="4" applyNumberFormat="1" applyFont="1" applyFill="1" applyBorder="1" applyAlignment="1">
      <alignment horizontal="right" shrinkToFit="1"/>
    </xf>
    <xf numFmtId="0" fontId="20" fillId="0" borderId="35" xfId="0" applyFont="1" applyFill="1" applyBorder="1" applyAlignment="1">
      <alignment horizontal="left" wrapText="1"/>
    </xf>
    <xf numFmtId="166" fontId="20" fillId="0" borderId="36" xfId="0" applyNumberFormat="1" applyFont="1" applyFill="1" applyBorder="1" applyAlignment="1">
      <alignment horizontal="center"/>
    </xf>
    <xf numFmtId="3" fontId="20" fillId="0" borderId="54" xfId="0" applyNumberFormat="1" applyFont="1" applyFill="1" applyBorder="1" applyAlignment="1">
      <alignment horizontal="right"/>
    </xf>
    <xf numFmtId="0" fontId="20" fillId="0" borderId="52" xfId="0" applyFont="1" applyFill="1" applyBorder="1"/>
    <xf numFmtId="0" fontId="20" fillId="0" borderId="53" xfId="0" applyFont="1" applyFill="1" applyBorder="1"/>
    <xf numFmtId="0" fontId="20" fillId="0" borderId="55" xfId="0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20" fillId="0" borderId="57" xfId="0" applyFont="1" applyFill="1" applyBorder="1" applyAlignment="1">
      <alignment horizontal="center"/>
    </xf>
    <xf numFmtId="0" fontId="20" fillId="0" borderId="16" xfId="0" applyFont="1" applyFill="1" applyBorder="1"/>
    <xf numFmtId="164" fontId="20" fillId="0" borderId="17" xfId="0" applyNumberFormat="1" applyFont="1" applyFill="1" applyBorder="1" applyAlignment="1">
      <alignment horizontal="center"/>
    </xf>
    <xf numFmtId="164" fontId="20" fillId="0" borderId="17" xfId="0" applyNumberFormat="1" applyFont="1" applyFill="1" applyBorder="1"/>
    <xf numFmtId="4" fontId="20" fillId="0" borderId="18" xfId="0" applyNumberFormat="1" applyFont="1" applyFill="1" applyBorder="1" applyAlignment="1">
      <alignment horizontal="right"/>
    </xf>
    <xf numFmtId="168" fontId="27" fillId="0" borderId="40" xfId="0" applyNumberFormat="1" applyFont="1" applyFill="1" applyBorder="1" applyAlignment="1">
      <alignment horizontal="center"/>
    </xf>
    <xf numFmtId="168" fontId="27" fillId="0" borderId="41" xfId="0" applyNumberFormat="1" applyFont="1" applyFill="1" applyBorder="1" applyAlignment="1">
      <alignment horizontal="center"/>
    </xf>
    <xf numFmtId="168" fontId="27" fillId="0" borderId="42" xfId="0" applyNumberFormat="1" applyFont="1" applyFill="1" applyBorder="1" applyAlignment="1">
      <alignment horizontal="center"/>
    </xf>
    <xf numFmtId="0" fontId="20" fillId="0" borderId="23" xfId="0" applyFont="1" applyFill="1" applyBorder="1" applyAlignment="1"/>
    <xf numFmtId="0" fontId="30" fillId="0" borderId="30" xfId="0" applyFont="1" applyFill="1" applyBorder="1" applyAlignment="1">
      <alignment horizontal="left"/>
    </xf>
    <xf numFmtId="166" fontId="30" fillId="0" borderId="31" xfId="0" applyNumberFormat="1" applyFont="1" applyFill="1" applyBorder="1" applyAlignment="1">
      <alignment horizontal="right"/>
    </xf>
    <xf numFmtId="0" fontId="19" fillId="0" borderId="23" xfId="0" applyFont="1" applyFill="1" applyBorder="1"/>
    <xf numFmtId="166" fontId="19" fillId="0" borderId="24" xfId="0" applyNumberFormat="1" applyFont="1" applyFill="1" applyBorder="1" applyAlignment="1">
      <alignment horizontal="right"/>
    </xf>
    <xf numFmtId="0" fontId="19" fillId="0" borderId="30" xfId="0" applyFont="1" applyFill="1" applyBorder="1"/>
    <xf numFmtId="166" fontId="19" fillId="0" borderId="31" xfId="0" applyNumberFormat="1" applyFont="1" applyFill="1" applyBorder="1" applyAlignment="1">
      <alignment horizontal="right"/>
    </xf>
    <xf numFmtId="165" fontId="30" fillId="0" borderId="30" xfId="3" applyNumberFormat="1" applyFont="1" applyFill="1" applyBorder="1" applyAlignment="1">
      <alignment horizontal="left" vertical="center"/>
    </xf>
    <xf numFmtId="166" fontId="30" fillId="0" borderId="31" xfId="3" applyNumberFormat="1" applyFont="1" applyFill="1" applyBorder="1" applyAlignment="1">
      <alignment horizontal="right" vertical="center"/>
    </xf>
    <xf numFmtId="166" fontId="19" fillId="0" borderId="31" xfId="3" applyNumberFormat="1" applyFont="1" applyFill="1" applyBorder="1" applyAlignment="1">
      <alignment horizontal="right" vertical="center"/>
    </xf>
    <xf numFmtId="165" fontId="30" fillId="0" borderId="43" xfId="3" applyNumberFormat="1" applyFont="1" applyFill="1" applyBorder="1" applyAlignment="1">
      <alignment horizontal="left" vertical="center"/>
    </xf>
    <xf numFmtId="166" fontId="30" fillId="0" borderId="44" xfId="3" applyNumberFormat="1" applyFont="1" applyFill="1" applyBorder="1" applyAlignment="1">
      <alignment horizontal="right" vertical="center"/>
    </xf>
    <xf numFmtId="0" fontId="33" fillId="11" borderId="20" xfId="0" applyFont="1" applyFill="1" applyBorder="1" applyAlignment="1">
      <alignment horizontal="center"/>
    </xf>
    <xf numFmtId="0" fontId="33" fillId="11" borderId="21" xfId="0" applyFont="1" applyFill="1" applyBorder="1" applyAlignment="1">
      <alignment horizontal="center"/>
    </xf>
    <xf numFmtId="0" fontId="33" fillId="11" borderId="22" xfId="0" applyFont="1" applyFill="1" applyBorder="1" applyAlignment="1">
      <alignment horizontal="center"/>
    </xf>
    <xf numFmtId="0" fontId="20" fillId="0" borderId="13" xfId="0" applyFont="1" applyFill="1" applyBorder="1"/>
    <xf numFmtId="0" fontId="27" fillId="0" borderId="14" xfId="0" applyFont="1" applyFill="1" applyBorder="1" applyAlignment="1">
      <alignment horizontal="center"/>
    </xf>
    <xf numFmtId="3" fontId="27" fillId="0" borderId="15" xfId="0" applyNumberFormat="1" applyFont="1" applyFill="1" applyBorder="1" applyAlignment="1"/>
    <xf numFmtId="0" fontId="20" fillId="0" borderId="43" xfId="0" applyFont="1" applyFill="1" applyBorder="1" applyAlignment="1"/>
    <xf numFmtId="3" fontId="20" fillId="0" borderId="58" xfId="0" applyNumberFormat="1" applyFont="1" applyFill="1" applyBorder="1" applyAlignment="1">
      <alignment horizontal="right"/>
    </xf>
    <xf numFmtId="0" fontId="34" fillId="11" borderId="20" xfId="0" applyFont="1" applyFill="1" applyBorder="1" applyAlignment="1">
      <alignment horizontal="center"/>
    </xf>
    <xf numFmtId="0" fontId="34" fillId="11" borderId="21" xfId="0" applyFont="1" applyFill="1" applyBorder="1" applyAlignment="1">
      <alignment horizontal="center"/>
    </xf>
    <xf numFmtId="0" fontId="34" fillId="11" borderId="22" xfId="0" applyFont="1" applyFill="1" applyBorder="1" applyAlignment="1">
      <alignment horizontal="center"/>
    </xf>
    <xf numFmtId="166" fontId="20" fillId="0" borderId="27" xfId="0" applyNumberFormat="1" applyFont="1" applyFill="1" applyBorder="1" applyAlignment="1">
      <alignment horizontal="right"/>
    </xf>
    <xf numFmtId="4" fontId="20" fillId="0" borderId="0" xfId="0" applyNumberFormat="1" applyFont="1" applyFill="1" applyBorder="1"/>
    <xf numFmtId="0" fontId="20" fillId="0" borderId="59" xfId="0" applyFont="1" applyFill="1" applyBorder="1" applyAlignment="1">
      <alignment horizontal="left"/>
    </xf>
    <xf numFmtId="0" fontId="20" fillId="0" borderId="60" xfId="0" applyFont="1" applyFill="1" applyBorder="1" applyAlignment="1">
      <alignment horizontal="left"/>
    </xf>
    <xf numFmtId="0" fontId="20" fillId="0" borderId="24" xfId="0" applyFont="1" applyFill="1" applyBorder="1" applyAlignment="1">
      <alignment horizontal="center"/>
    </xf>
    <xf numFmtId="3" fontId="20" fillId="0" borderId="25" xfId="0" applyNumberFormat="1" applyFont="1" applyFill="1" applyBorder="1"/>
    <xf numFmtId="0" fontId="19" fillId="0" borderId="35" xfId="0" applyFont="1" applyFill="1" applyBorder="1"/>
    <xf numFmtId="166" fontId="19" fillId="0" borderId="36" xfId="0" applyNumberFormat="1" applyFont="1" applyFill="1" applyBorder="1" applyAlignment="1">
      <alignment horizontal="right"/>
    </xf>
    <xf numFmtId="3" fontId="20" fillId="0" borderId="54" xfId="0" applyNumberFormat="1" applyFont="1" applyFill="1" applyBorder="1" applyAlignment="1">
      <alignment horizontal="right"/>
    </xf>
    <xf numFmtId="167" fontId="20" fillId="0" borderId="36" xfId="4" applyNumberFormat="1" applyFont="1" applyFill="1" applyBorder="1" applyAlignment="1">
      <alignment horizontal="right" shrinkToFit="1"/>
    </xf>
    <xf numFmtId="0" fontId="35" fillId="0" borderId="35" xfId="0" applyFont="1" applyFill="1" applyBorder="1" applyAlignment="1"/>
    <xf numFmtId="0" fontId="35" fillId="0" borderId="36" xfId="0" applyFont="1" applyFill="1" applyBorder="1" applyAlignment="1"/>
    <xf numFmtId="0" fontId="35" fillId="0" borderId="54" xfId="0" applyFont="1" applyFill="1" applyBorder="1" applyAlignment="1"/>
    <xf numFmtId="0" fontId="19" fillId="0" borderId="0" xfId="0" applyFont="1" applyFill="1" applyBorder="1"/>
    <xf numFmtId="166" fontId="19" fillId="0" borderId="0" xfId="0" applyNumberFormat="1" applyFont="1" applyFill="1" applyBorder="1" applyAlignment="1">
      <alignment horizontal="right"/>
    </xf>
    <xf numFmtId="2" fontId="20" fillId="0" borderId="0" xfId="0" applyNumberFormat="1" applyFont="1"/>
    <xf numFmtId="0" fontId="36" fillId="0" borderId="0" xfId="0" applyFont="1" applyBorder="1" applyAlignment="1">
      <alignment horizontal="left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/>
    <xf numFmtId="0" fontId="20" fillId="0" borderId="0" xfId="0" applyFont="1" applyAlignment="1"/>
    <xf numFmtId="0" fontId="35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20" fillId="0" borderId="0" xfId="0" applyFont="1" applyBorder="1" applyAlignment="1"/>
    <xf numFmtId="0" fontId="38" fillId="0" borderId="0" xfId="0" applyFont="1" applyAlignment="1"/>
    <xf numFmtId="49" fontId="3" fillId="0" borderId="0" xfId="0" applyNumberFormat="1" applyFont="1" applyFill="1"/>
    <xf numFmtId="0" fontId="3" fillId="0" borderId="0" xfId="0" applyFont="1" applyFill="1" applyBorder="1"/>
    <xf numFmtId="0" fontId="39" fillId="0" borderId="0" xfId="0" applyFont="1" applyFill="1" applyBorder="1" applyAlignment="1">
      <alignment horizontal="left"/>
    </xf>
    <xf numFmtId="49" fontId="39" fillId="0" borderId="0" xfId="0" applyNumberFormat="1" applyFont="1" applyFill="1" applyBorder="1"/>
    <xf numFmtId="49" fontId="3" fillId="0" borderId="0" xfId="0" applyNumberFormat="1" applyFont="1" applyFill="1" applyBorder="1"/>
    <xf numFmtId="0" fontId="3" fillId="0" borderId="0" xfId="0" applyFont="1" applyFill="1"/>
    <xf numFmtId="0" fontId="39" fillId="0" borderId="0" xfId="0" applyFont="1" applyFill="1" applyAlignment="1">
      <alignment horizontal="left"/>
    </xf>
    <xf numFmtId="49" fontId="39" fillId="0" borderId="0" xfId="0" applyNumberFormat="1" applyFont="1" applyFill="1"/>
    <xf numFmtId="0" fontId="0" fillId="0" borderId="0" xfId="0" applyFill="1"/>
    <xf numFmtId="0" fontId="40" fillId="0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17" fillId="0" borderId="0" xfId="0" applyFont="1" applyFill="1" applyBorder="1"/>
    <xf numFmtId="0" fontId="0" fillId="0" borderId="0" xfId="0" applyFill="1" applyBorder="1"/>
    <xf numFmtId="0" fontId="17" fillId="0" borderId="0" xfId="0" applyFont="1" applyFill="1" applyAlignment="1">
      <alignment horizontal="center"/>
    </xf>
    <xf numFmtId="2" fontId="0" fillId="0" borderId="0" xfId="0" applyNumberFormat="1" applyFill="1"/>
    <xf numFmtId="2" fontId="0" fillId="0" borderId="0" xfId="0" applyNumberFormat="1"/>
    <xf numFmtId="0" fontId="0" fillId="0" borderId="0" xfId="0" applyAlignment="1">
      <alignment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5" fillId="0" borderId="6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8" fillId="0" borderId="49" xfId="0" applyFont="1" applyFill="1" applyBorder="1" applyAlignment="1">
      <alignment horizontal="center" vertical="center" wrapText="1"/>
    </xf>
    <xf numFmtId="0" fontId="50" fillId="0" borderId="49" xfId="0" applyFont="1" applyFill="1" applyBorder="1" applyAlignment="1">
      <alignment horizontal="center" vertical="center" wrapText="1"/>
    </xf>
    <xf numFmtId="0" fontId="52" fillId="0" borderId="49" xfId="0" applyFont="1" applyFill="1" applyBorder="1" applyAlignment="1">
      <alignment horizontal="center" vertical="center" wrapText="1"/>
    </xf>
    <xf numFmtId="0" fontId="55" fillId="0" borderId="49" xfId="0" applyFont="1" applyFill="1" applyBorder="1" applyAlignment="1">
      <alignment horizontal="center" vertical="center" wrapText="1"/>
    </xf>
    <xf numFmtId="0" fontId="56" fillId="0" borderId="49" xfId="0" applyFont="1" applyFill="1" applyBorder="1" applyAlignment="1">
      <alignment horizontal="center" vertical="center" wrapText="1"/>
    </xf>
    <xf numFmtId="0" fontId="57" fillId="0" borderId="49" xfId="0" applyFont="1" applyFill="1" applyBorder="1" applyAlignment="1">
      <alignment horizontal="center" vertical="center" wrapText="1"/>
    </xf>
    <xf numFmtId="0" fontId="59" fillId="0" borderId="50" xfId="0" applyFont="1" applyFill="1" applyBorder="1" applyAlignment="1">
      <alignment horizontal="center" vertical="center" wrapText="1"/>
    </xf>
    <xf numFmtId="0" fontId="60" fillId="0" borderId="62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60" fillId="0" borderId="61" xfId="0" applyFont="1" applyBorder="1" applyAlignment="1">
      <alignment horizontal="center" vertical="center" wrapText="1"/>
    </xf>
    <xf numFmtId="0" fontId="60" fillId="12" borderId="61" xfId="0" applyFont="1" applyFill="1" applyBorder="1" applyAlignment="1">
      <alignment horizontal="center" vertical="center" wrapText="1"/>
    </xf>
    <xf numFmtId="1" fontId="61" fillId="0" borderId="32" xfId="0" applyNumberFormat="1" applyFont="1" applyBorder="1" applyAlignment="1">
      <alignment horizontal="center" vertical="center" wrapText="1"/>
    </xf>
    <xf numFmtId="1" fontId="61" fillId="0" borderId="33" xfId="0" applyNumberFormat="1" applyFont="1" applyBorder="1" applyAlignment="1">
      <alignment horizontal="center" vertical="center" wrapText="1"/>
    </xf>
    <xf numFmtId="1" fontId="62" fillId="0" borderId="33" xfId="0" applyNumberFormat="1" applyFont="1" applyBorder="1" applyAlignment="1">
      <alignment horizontal="center" vertical="center" wrapText="1"/>
    </xf>
    <xf numFmtId="169" fontId="61" fillId="0" borderId="33" xfId="0" applyNumberFormat="1" applyFont="1" applyBorder="1" applyAlignment="1">
      <alignment horizontal="center" vertical="center" wrapText="1"/>
    </xf>
    <xf numFmtId="169" fontId="61" fillId="0" borderId="34" xfId="0" applyNumberFormat="1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/>
    </xf>
    <xf numFmtId="0" fontId="60" fillId="0" borderId="0" xfId="0" applyFont="1" applyAlignment="1">
      <alignment vertical="center"/>
    </xf>
    <xf numFmtId="169" fontId="63" fillId="0" borderId="32" xfId="0" applyNumberFormat="1" applyFont="1" applyBorder="1" applyAlignment="1">
      <alignment horizontal="center" vertical="center" wrapText="1"/>
    </xf>
    <xf numFmtId="169" fontId="63" fillId="0" borderId="33" xfId="0" applyNumberFormat="1" applyFont="1" applyBorder="1" applyAlignment="1">
      <alignment horizontal="center" vertical="center" wrapText="1"/>
    </xf>
    <xf numFmtId="169" fontId="64" fillId="0" borderId="33" xfId="0" applyNumberFormat="1" applyFont="1" applyBorder="1" applyAlignment="1">
      <alignment horizontal="center" vertical="center" wrapText="1"/>
    </xf>
    <xf numFmtId="169" fontId="63" fillId="0" borderId="34" xfId="0" applyNumberFormat="1" applyFont="1" applyBorder="1" applyAlignment="1">
      <alignment horizontal="center" vertical="center" wrapText="1"/>
    </xf>
    <xf numFmtId="1" fontId="61" fillId="0" borderId="20" xfId="0" applyNumberFormat="1" applyFont="1" applyBorder="1" applyAlignment="1">
      <alignment horizontal="center" vertical="center" wrapText="1"/>
    </xf>
    <xf numFmtId="1" fontId="61" fillId="0" borderId="21" xfId="0" applyNumberFormat="1" applyFont="1" applyBorder="1" applyAlignment="1">
      <alignment horizontal="center" vertical="center" wrapText="1"/>
    </xf>
    <xf numFmtId="1" fontId="62" fillId="0" borderId="21" xfId="0" applyNumberFormat="1" applyFont="1" applyBorder="1" applyAlignment="1">
      <alignment horizontal="center" vertical="center" wrapText="1"/>
    </xf>
    <xf numFmtId="169" fontId="61" fillId="0" borderId="21" xfId="0" applyNumberFormat="1" applyFont="1" applyBorder="1" applyAlignment="1">
      <alignment horizontal="center" vertical="center" wrapText="1"/>
    </xf>
    <xf numFmtId="169" fontId="61" fillId="0" borderId="22" xfId="0" applyNumberFormat="1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6" fillId="0" borderId="32" xfId="0" applyFont="1" applyBorder="1" applyAlignment="1">
      <alignment horizontal="left" vertical="center" wrapText="1"/>
    </xf>
    <xf numFmtId="0" fontId="66" fillId="0" borderId="34" xfId="0" applyFont="1" applyBorder="1" applyAlignment="1">
      <alignment horizontal="left" vertical="center" wrapText="1"/>
    </xf>
    <xf numFmtId="0" fontId="68" fillId="0" borderId="63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/>
    </xf>
    <xf numFmtId="1" fontId="66" fillId="0" borderId="64" xfId="0" applyNumberFormat="1" applyFont="1" applyFill="1" applyBorder="1" applyAlignment="1">
      <alignment horizontal="center" vertical="center"/>
    </xf>
    <xf numFmtId="1" fontId="66" fillId="0" borderId="38" xfId="0" applyNumberFormat="1" applyFont="1" applyFill="1" applyBorder="1" applyAlignment="1">
      <alignment horizontal="center" vertical="center"/>
    </xf>
    <xf numFmtId="1" fontId="43" fillId="0" borderId="38" xfId="0" applyNumberFormat="1" applyFont="1" applyFill="1" applyBorder="1" applyAlignment="1">
      <alignment horizontal="center" vertical="center"/>
    </xf>
    <xf numFmtId="1" fontId="66" fillId="13" borderId="38" xfId="0" applyNumberFormat="1" applyFont="1" applyFill="1" applyBorder="1" applyAlignment="1">
      <alignment horizontal="center" vertical="center"/>
    </xf>
    <xf numFmtId="1" fontId="66" fillId="14" borderId="38" xfId="0" applyNumberFormat="1" applyFont="1" applyFill="1" applyBorder="1" applyAlignment="1">
      <alignment horizontal="center" vertical="center"/>
    </xf>
    <xf numFmtId="1" fontId="66" fillId="10" borderId="38" xfId="0" applyNumberFormat="1" applyFont="1" applyFill="1" applyBorder="1" applyAlignment="1">
      <alignment horizontal="center" vertical="center"/>
    </xf>
    <xf numFmtId="1" fontId="66" fillId="15" borderId="38" xfId="0" applyNumberFormat="1" applyFont="1" applyFill="1" applyBorder="1" applyAlignment="1">
      <alignment horizontal="center" vertical="center"/>
    </xf>
    <xf numFmtId="1" fontId="66" fillId="16" borderId="38" xfId="0" applyNumberFormat="1" applyFont="1" applyFill="1" applyBorder="1" applyAlignment="1">
      <alignment horizontal="center" vertical="center"/>
    </xf>
    <xf numFmtId="1" fontId="66" fillId="17" borderId="39" xfId="0" applyNumberFormat="1" applyFont="1" applyFill="1" applyBorder="1" applyAlignment="1">
      <alignment horizontal="center" vertical="center"/>
    </xf>
    <xf numFmtId="0" fontId="66" fillId="0" borderId="0" xfId="0" applyFont="1" applyBorder="1" applyAlignment="1">
      <alignment vertical="center"/>
    </xf>
    <xf numFmtId="0" fontId="66" fillId="0" borderId="0" xfId="0" applyFont="1" applyAlignment="1">
      <alignment vertical="center"/>
    </xf>
    <xf numFmtId="0" fontId="65" fillId="0" borderId="65" xfId="0" applyFont="1" applyBorder="1" applyAlignment="1">
      <alignment horizontal="center" vertical="center" wrapText="1"/>
    </xf>
    <xf numFmtId="0" fontId="66" fillId="0" borderId="62" xfId="0" applyFont="1" applyBorder="1" applyAlignment="1">
      <alignment horizontal="left" vertical="center" wrapText="1"/>
    </xf>
    <xf numFmtId="0" fontId="66" fillId="0" borderId="66" xfId="0" applyFont="1" applyBorder="1" applyAlignment="1">
      <alignment horizontal="left" vertical="center" wrapText="1"/>
    </xf>
    <xf numFmtId="0" fontId="68" fillId="0" borderId="61" xfId="0" applyFont="1" applyBorder="1" applyAlignment="1">
      <alignment horizontal="center" vertical="center" wrapText="1"/>
    </xf>
    <xf numFmtId="0" fontId="46" fillId="0" borderId="65" xfId="0" applyFont="1" applyBorder="1" applyAlignment="1">
      <alignment horizontal="center" vertical="center" wrapText="1"/>
    </xf>
    <xf numFmtId="0" fontId="46" fillId="0" borderId="65" xfId="0" applyFont="1" applyBorder="1" applyAlignment="1">
      <alignment horizontal="center" vertical="center"/>
    </xf>
    <xf numFmtId="2" fontId="66" fillId="0" borderId="67" xfId="0" applyNumberFormat="1" applyFont="1" applyFill="1" applyBorder="1" applyAlignment="1">
      <alignment horizontal="center" vertical="center"/>
    </xf>
    <xf numFmtId="2" fontId="66" fillId="18" borderId="67" xfId="0" applyNumberFormat="1" applyFont="1" applyFill="1" applyBorder="1" applyAlignment="1">
      <alignment horizontal="center" vertical="center"/>
    </xf>
    <xf numFmtId="2" fontId="66" fillId="13" borderId="31" xfId="0" applyNumberFormat="1" applyFont="1" applyFill="1" applyBorder="1" applyAlignment="1">
      <alignment horizontal="center" vertical="center"/>
    </xf>
    <xf numFmtId="2" fontId="43" fillId="0" borderId="31" xfId="0" applyNumberFormat="1" applyFont="1" applyFill="1" applyBorder="1" applyAlignment="1">
      <alignment horizontal="center" vertical="center"/>
    </xf>
    <xf numFmtId="2" fontId="66" fillId="14" borderId="31" xfId="0" applyNumberFormat="1" applyFont="1" applyFill="1" applyBorder="1" applyAlignment="1">
      <alignment horizontal="center" vertical="center"/>
    </xf>
    <xf numFmtId="2" fontId="66" fillId="10" borderId="31" xfId="0" applyNumberFormat="1" applyFont="1" applyFill="1" applyBorder="1" applyAlignment="1">
      <alignment horizontal="center" vertical="center"/>
    </xf>
    <xf numFmtId="2" fontId="66" fillId="15" borderId="31" xfId="0" applyNumberFormat="1" applyFont="1" applyFill="1" applyBorder="1" applyAlignment="1">
      <alignment horizontal="center" vertical="center"/>
    </xf>
    <xf numFmtId="2" fontId="66" fillId="16" borderId="31" xfId="0" applyNumberFormat="1" applyFont="1" applyFill="1" applyBorder="1" applyAlignment="1">
      <alignment horizontal="center" vertical="center"/>
    </xf>
    <xf numFmtId="2" fontId="66" fillId="17" borderId="29" xfId="0" applyNumberFormat="1" applyFont="1" applyFill="1" applyBorder="1" applyAlignment="1">
      <alignment horizontal="center" vertical="center"/>
    </xf>
    <xf numFmtId="0" fontId="68" fillId="0" borderId="68" xfId="0" applyFont="1" applyBorder="1" applyAlignment="1">
      <alignment horizontal="center" vertical="center" wrapText="1"/>
    </xf>
    <xf numFmtId="2" fontId="66" fillId="0" borderId="31" xfId="0" applyNumberFormat="1" applyFont="1" applyFill="1" applyBorder="1" applyAlignment="1">
      <alignment horizontal="center" vertical="center"/>
    </xf>
    <xf numFmtId="0" fontId="65" fillId="0" borderId="69" xfId="0" applyFont="1" applyBorder="1" applyAlignment="1">
      <alignment horizontal="center" vertical="center" wrapText="1"/>
    </xf>
    <xf numFmtId="0" fontId="69" fillId="0" borderId="69" xfId="0" applyFont="1" applyBorder="1" applyAlignment="1">
      <alignment horizontal="center" vertical="center"/>
    </xf>
    <xf numFmtId="0" fontId="65" fillId="0" borderId="61" xfId="0" applyFont="1" applyBorder="1" applyAlignment="1">
      <alignment horizontal="center" vertical="center" wrapText="1"/>
    </xf>
    <xf numFmtId="0" fontId="66" fillId="0" borderId="51" xfId="0" applyFont="1" applyBorder="1" applyAlignment="1">
      <alignment horizontal="left" vertical="center" wrapText="1"/>
    </xf>
    <xf numFmtId="0" fontId="66" fillId="0" borderId="53" xfId="0" applyFont="1" applyBorder="1" applyAlignment="1">
      <alignment horizontal="left" vertical="center" wrapText="1"/>
    </xf>
    <xf numFmtId="0" fontId="69" fillId="0" borderId="70" xfId="0" applyFont="1" applyBorder="1" applyAlignment="1">
      <alignment horizontal="center" vertical="center"/>
    </xf>
    <xf numFmtId="0" fontId="70" fillId="0" borderId="69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2" fontId="66" fillId="0" borderId="71" xfId="0" applyNumberFormat="1" applyFont="1" applyFill="1" applyBorder="1" applyAlignment="1">
      <alignment horizontal="center" vertical="center"/>
    </xf>
    <xf numFmtId="2" fontId="66" fillId="0" borderId="36" xfId="0" applyNumberFormat="1" applyFont="1" applyFill="1" applyBorder="1" applyAlignment="1">
      <alignment horizontal="center" vertical="center"/>
    </xf>
    <xf numFmtId="2" fontId="43" fillId="0" borderId="36" xfId="0" applyNumberFormat="1" applyFont="1" applyFill="1" applyBorder="1" applyAlignment="1">
      <alignment horizontal="center" vertical="center"/>
    </xf>
    <xf numFmtId="2" fontId="66" fillId="13" borderId="36" xfId="0" applyNumberFormat="1" applyFont="1" applyFill="1" applyBorder="1" applyAlignment="1">
      <alignment horizontal="center" vertical="center"/>
    </xf>
    <xf numFmtId="2" fontId="66" fillId="14" borderId="36" xfId="0" applyNumberFormat="1" applyFont="1" applyFill="1" applyBorder="1" applyAlignment="1">
      <alignment horizontal="center" vertical="center"/>
    </xf>
    <xf numFmtId="2" fontId="66" fillId="10" borderId="36" xfId="0" applyNumberFormat="1" applyFont="1" applyFill="1" applyBorder="1" applyAlignment="1">
      <alignment horizontal="center" vertical="center"/>
    </xf>
    <xf numFmtId="2" fontId="66" fillId="15" borderId="36" xfId="0" applyNumberFormat="1" applyFont="1" applyFill="1" applyBorder="1" applyAlignment="1">
      <alignment horizontal="center" vertical="center"/>
    </xf>
    <xf numFmtId="2" fontId="66" fillId="16" borderId="36" xfId="0" applyNumberFormat="1" applyFont="1" applyFill="1" applyBorder="1" applyAlignment="1">
      <alignment horizontal="center" vertical="center"/>
    </xf>
    <xf numFmtId="2" fontId="66" fillId="17" borderId="54" xfId="0" applyNumberFormat="1" applyFont="1" applyFill="1" applyBorder="1" applyAlignment="1">
      <alignment horizontal="center" vertical="center"/>
    </xf>
    <xf numFmtId="0" fontId="66" fillId="0" borderId="62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9" fillId="0" borderId="61" xfId="0" applyFont="1" applyBorder="1" applyAlignment="1">
      <alignment horizontal="center" vertical="center"/>
    </xf>
    <xf numFmtId="0" fontId="70" fillId="0" borderId="61" xfId="0" applyFont="1" applyBorder="1" applyAlignment="1">
      <alignment horizontal="center" vertical="center"/>
    </xf>
    <xf numFmtId="0" fontId="46" fillId="0" borderId="61" xfId="0" applyFont="1" applyBorder="1" applyAlignment="1">
      <alignment horizontal="center" vertical="center"/>
    </xf>
    <xf numFmtId="170" fontId="66" fillId="0" borderId="72" xfId="0" applyNumberFormat="1" applyFont="1" applyFill="1" applyBorder="1" applyAlignment="1">
      <alignment horizontal="center" vertical="center"/>
    </xf>
    <xf numFmtId="170" fontId="43" fillId="0" borderId="72" xfId="0" applyNumberFormat="1" applyFont="1" applyFill="1" applyBorder="1" applyAlignment="1">
      <alignment horizontal="center" vertical="center"/>
    </xf>
    <xf numFmtId="2" fontId="66" fillId="13" borderId="27" xfId="0" applyNumberFormat="1" applyFont="1" applyFill="1" applyBorder="1" applyAlignment="1">
      <alignment horizontal="center" vertical="center"/>
    </xf>
    <xf numFmtId="2" fontId="66" fillId="14" borderId="27" xfId="0" applyNumberFormat="1" applyFont="1" applyFill="1" applyBorder="1" applyAlignment="1">
      <alignment horizontal="center" vertical="center"/>
    </xf>
    <xf numFmtId="2" fontId="66" fillId="10" borderId="27" xfId="0" applyNumberFormat="1" applyFont="1" applyFill="1" applyBorder="1" applyAlignment="1">
      <alignment horizontal="center" vertical="center"/>
    </xf>
    <xf numFmtId="2" fontId="66" fillId="15" borderId="27" xfId="0" applyNumberFormat="1" applyFont="1" applyFill="1" applyBorder="1" applyAlignment="1">
      <alignment horizontal="center" vertical="center"/>
    </xf>
    <xf numFmtId="2" fontId="66" fillId="16" borderId="27" xfId="0" applyNumberFormat="1" applyFont="1" applyFill="1" applyBorder="1" applyAlignment="1">
      <alignment horizontal="center" vertical="center"/>
    </xf>
    <xf numFmtId="2" fontId="66" fillId="17" borderId="28" xfId="0" applyNumberFormat="1" applyFont="1" applyFill="1" applyBorder="1" applyAlignment="1">
      <alignment horizontal="center" vertical="center"/>
    </xf>
    <xf numFmtId="0" fontId="66" fillId="0" borderId="37" xfId="0" applyFont="1" applyBorder="1" applyAlignment="1">
      <alignment horizontal="left" vertical="center" wrapText="1"/>
    </xf>
    <xf numFmtId="0" fontId="66" fillId="0" borderId="73" xfId="0" applyFont="1" applyBorder="1" applyAlignment="1">
      <alignment horizontal="left" vertical="center" wrapText="1"/>
    </xf>
    <xf numFmtId="0" fontId="65" fillId="0" borderId="68" xfId="0" applyFont="1" applyBorder="1" applyAlignment="1">
      <alignment horizontal="center" vertical="center" wrapText="1"/>
    </xf>
    <xf numFmtId="0" fontId="66" fillId="0" borderId="23" xfId="0" applyFont="1" applyBorder="1" applyAlignment="1">
      <alignment horizontal="left" vertical="center" wrapText="1"/>
    </xf>
    <xf numFmtId="0" fontId="66" fillId="0" borderId="74" xfId="0" applyFont="1" applyBorder="1" applyAlignment="1">
      <alignment horizontal="left" vertical="center" wrapText="1"/>
    </xf>
    <xf numFmtId="0" fontId="46" fillId="0" borderId="68" xfId="0" applyFont="1" applyBorder="1" applyAlignment="1">
      <alignment horizontal="center" vertical="center" wrapText="1"/>
    </xf>
    <xf numFmtId="0" fontId="46" fillId="0" borderId="68" xfId="0" applyFont="1" applyBorder="1" applyAlignment="1">
      <alignment horizontal="center" vertical="center"/>
    </xf>
    <xf numFmtId="1" fontId="66" fillId="0" borderId="67" xfId="0" applyNumberFormat="1" applyFont="1" applyFill="1" applyBorder="1" applyAlignment="1">
      <alignment horizontal="center" vertical="center"/>
    </xf>
    <xf numFmtId="1" fontId="66" fillId="0" borderId="31" xfId="0" applyNumberFormat="1" applyFont="1" applyFill="1" applyBorder="1" applyAlignment="1">
      <alignment horizontal="center" vertical="center"/>
    </xf>
    <xf numFmtId="1" fontId="43" fillId="0" borderId="31" xfId="0" applyNumberFormat="1" applyFont="1" applyFill="1" applyBorder="1" applyAlignment="1">
      <alignment horizontal="center" vertical="center"/>
    </xf>
    <xf numFmtId="1" fontId="66" fillId="0" borderId="29" xfId="0" applyNumberFormat="1" applyFont="1" applyFill="1" applyBorder="1" applyAlignment="1">
      <alignment horizontal="center" vertical="center"/>
    </xf>
    <xf numFmtId="0" fontId="66" fillId="0" borderId="30" xfId="0" applyFont="1" applyBorder="1" applyAlignment="1">
      <alignment horizontal="left" vertical="center" wrapText="1"/>
    </xf>
    <xf numFmtId="0" fontId="66" fillId="0" borderId="75" xfId="0" applyFont="1" applyBorder="1" applyAlignment="1">
      <alignment horizontal="left" vertical="center" wrapText="1"/>
    </xf>
    <xf numFmtId="169" fontId="43" fillId="0" borderId="31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horizontal="left" vertical="center" wrapText="1"/>
    </xf>
    <xf numFmtId="0" fontId="66" fillId="0" borderId="76" xfId="0" applyFont="1" applyBorder="1" applyAlignment="1">
      <alignment horizontal="left" vertical="center" wrapText="1"/>
    </xf>
    <xf numFmtId="0" fontId="72" fillId="0" borderId="61" xfId="0" applyFont="1" applyBorder="1" applyAlignment="1">
      <alignment horizontal="center" vertical="center" wrapText="1"/>
    </xf>
    <xf numFmtId="2" fontId="66" fillId="0" borderId="60" xfId="0" applyNumberFormat="1" applyFont="1" applyFill="1" applyBorder="1" applyAlignment="1">
      <alignment horizontal="center" vertical="center"/>
    </xf>
    <xf numFmtId="2" fontId="66" fillId="0" borderId="24" xfId="0" applyNumberFormat="1" applyFont="1" applyFill="1" applyBorder="1" applyAlignment="1">
      <alignment horizontal="center" vertical="center"/>
    </xf>
    <xf numFmtId="2" fontId="43" fillId="0" borderId="24" xfId="0" applyNumberFormat="1" applyFont="1" applyFill="1" applyBorder="1" applyAlignment="1">
      <alignment horizontal="center" vertical="center"/>
    </xf>
    <xf numFmtId="2" fontId="66" fillId="13" borderId="24" xfId="0" applyNumberFormat="1" applyFont="1" applyFill="1" applyBorder="1" applyAlignment="1">
      <alignment horizontal="center" vertical="center"/>
    </xf>
    <xf numFmtId="2" fontId="66" fillId="14" borderId="24" xfId="0" applyNumberFormat="1" applyFont="1" applyFill="1" applyBorder="1" applyAlignment="1">
      <alignment horizontal="center" vertical="center"/>
    </xf>
    <xf numFmtId="2" fontId="66" fillId="10" borderId="24" xfId="0" applyNumberFormat="1" applyFont="1" applyFill="1" applyBorder="1" applyAlignment="1">
      <alignment horizontal="center" vertical="center"/>
    </xf>
    <xf numFmtId="2" fontId="66" fillId="15" borderId="24" xfId="0" applyNumberFormat="1" applyFont="1" applyFill="1" applyBorder="1" applyAlignment="1">
      <alignment horizontal="center" vertical="center"/>
    </xf>
    <xf numFmtId="2" fontId="66" fillId="16" borderId="24" xfId="0" applyNumberFormat="1" applyFont="1" applyFill="1" applyBorder="1" applyAlignment="1">
      <alignment horizontal="center" vertical="center"/>
    </xf>
    <xf numFmtId="2" fontId="66" fillId="17" borderId="25" xfId="0" applyNumberFormat="1" applyFont="1" applyFill="1" applyBorder="1" applyAlignment="1">
      <alignment horizontal="center" vertical="center"/>
    </xf>
    <xf numFmtId="0" fontId="72" fillId="0" borderId="70" xfId="0" applyFont="1" applyBorder="1" applyAlignment="1">
      <alignment horizontal="center" vertical="center" wrapText="1"/>
    </xf>
    <xf numFmtId="0" fontId="46" fillId="0" borderId="65" xfId="0" applyFont="1" applyFill="1" applyBorder="1" applyAlignment="1">
      <alignment horizontal="center" vertical="center"/>
    </xf>
    <xf numFmtId="0" fontId="65" fillId="0" borderId="77" xfId="0" applyFont="1" applyBorder="1" applyAlignment="1">
      <alignment horizontal="center" vertical="center" wrapText="1"/>
    </xf>
    <xf numFmtId="0" fontId="66" fillId="0" borderId="43" xfId="0" applyFont="1" applyBorder="1" applyAlignment="1">
      <alignment horizontal="left" vertical="center" wrapText="1"/>
    </xf>
    <xf numFmtId="0" fontId="66" fillId="0" borderId="78" xfId="0" applyFont="1" applyBorder="1" applyAlignment="1">
      <alignment horizontal="left" vertical="center" wrapText="1"/>
    </xf>
    <xf numFmtId="0" fontId="69" fillId="0" borderId="77" xfId="0" applyFont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2" fontId="66" fillId="0" borderId="79" xfId="0" applyNumberFormat="1" applyFont="1" applyFill="1" applyBorder="1" applyAlignment="1">
      <alignment horizontal="center" vertical="center"/>
    </xf>
    <xf numFmtId="2" fontId="66" fillId="0" borderId="44" xfId="0" applyNumberFormat="1" applyFont="1" applyFill="1" applyBorder="1" applyAlignment="1">
      <alignment horizontal="center" vertical="center"/>
    </xf>
    <xf numFmtId="2" fontId="43" fillId="0" borderId="44" xfId="0" applyNumberFormat="1" applyFont="1" applyFill="1" applyBorder="1" applyAlignment="1">
      <alignment horizontal="center" vertical="center"/>
    </xf>
    <xf numFmtId="2" fontId="66" fillId="13" borderId="44" xfId="0" applyNumberFormat="1" applyFont="1" applyFill="1" applyBorder="1" applyAlignment="1">
      <alignment horizontal="center" vertical="center"/>
    </xf>
    <xf numFmtId="2" fontId="66" fillId="14" borderId="44" xfId="0" applyNumberFormat="1" applyFont="1" applyFill="1" applyBorder="1" applyAlignment="1">
      <alignment horizontal="center" vertical="center"/>
    </xf>
    <xf numFmtId="2" fontId="66" fillId="10" borderId="44" xfId="0" applyNumberFormat="1" applyFont="1" applyFill="1" applyBorder="1" applyAlignment="1">
      <alignment horizontal="center" vertical="center"/>
    </xf>
    <xf numFmtId="2" fontId="66" fillId="15" borderId="44" xfId="0" applyNumberFormat="1" applyFont="1" applyFill="1" applyBorder="1" applyAlignment="1">
      <alignment horizontal="center" vertical="center"/>
    </xf>
    <xf numFmtId="2" fontId="66" fillId="16" borderId="44" xfId="0" applyNumberFormat="1" applyFont="1" applyFill="1" applyBorder="1" applyAlignment="1">
      <alignment horizontal="center" vertical="center"/>
    </xf>
    <xf numFmtId="2" fontId="66" fillId="17" borderId="58" xfId="0" applyNumberFormat="1" applyFont="1" applyFill="1" applyBorder="1" applyAlignment="1">
      <alignment horizontal="center" vertical="center"/>
    </xf>
    <xf numFmtId="0" fontId="69" fillId="0" borderId="63" xfId="0" applyFont="1" applyBorder="1" applyAlignment="1">
      <alignment horizontal="center" vertical="center" wrapText="1"/>
    </xf>
    <xf numFmtId="0" fontId="69" fillId="0" borderId="61" xfId="0" applyFont="1" applyBorder="1" applyAlignment="1">
      <alignment horizontal="center" vertical="center" wrapText="1"/>
    </xf>
    <xf numFmtId="0" fontId="69" fillId="0" borderId="70" xfId="0" applyFont="1" applyBorder="1" applyAlignment="1">
      <alignment horizontal="center" vertical="center" wrapText="1"/>
    </xf>
    <xf numFmtId="0" fontId="66" fillId="0" borderId="26" xfId="0" applyFont="1" applyBorder="1" applyAlignment="1">
      <alignment horizontal="left" vertical="center" wrapText="1"/>
    </xf>
    <xf numFmtId="0" fontId="66" fillId="0" borderId="80" xfId="0" applyFont="1" applyBorder="1" applyAlignment="1">
      <alignment horizontal="left" vertical="center" wrapText="1"/>
    </xf>
    <xf numFmtId="2" fontId="66" fillId="0" borderId="72" xfId="0" applyNumberFormat="1" applyFont="1" applyFill="1" applyBorder="1" applyAlignment="1">
      <alignment horizontal="center" vertical="center"/>
    </xf>
    <xf numFmtId="2" fontId="66" fillId="0" borderId="27" xfId="0" applyNumberFormat="1" applyFont="1" applyFill="1" applyBorder="1" applyAlignment="1">
      <alignment horizontal="center" vertical="center"/>
    </xf>
    <xf numFmtId="2" fontId="43" fillId="0" borderId="27" xfId="0" applyNumberFormat="1" applyFont="1" applyFill="1" applyBorder="1" applyAlignment="1">
      <alignment horizontal="center" vertical="center"/>
    </xf>
    <xf numFmtId="2" fontId="44" fillId="13" borderId="27" xfId="0" applyNumberFormat="1" applyFont="1" applyFill="1" applyBorder="1" applyAlignment="1">
      <alignment horizontal="center" vertical="center"/>
    </xf>
    <xf numFmtId="2" fontId="43" fillId="0" borderId="72" xfId="0" applyNumberFormat="1" applyFont="1" applyFill="1" applyBorder="1" applyAlignment="1">
      <alignment horizontal="center" vertical="center"/>
    </xf>
    <xf numFmtId="169" fontId="44" fillId="13" borderId="27" xfId="0" applyNumberFormat="1" applyFont="1" applyFill="1" applyBorder="1" applyAlignment="1">
      <alignment horizontal="center" vertical="center"/>
    </xf>
    <xf numFmtId="0" fontId="66" fillId="0" borderId="19" xfId="0" applyFont="1" applyBorder="1" applyAlignment="1">
      <alignment horizontal="center" vertical="center" wrapText="1"/>
    </xf>
    <xf numFmtId="2" fontId="73" fillId="13" borderId="38" xfId="0" applyNumberFormat="1" applyFont="1" applyFill="1" applyBorder="1" applyAlignment="1">
      <alignment horizontal="center" vertical="center"/>
    </xf>
    <xf numFmtId="2" fontId="66" fillId="13" borderId="38" xfId="0" applyNumberFormat="1" applyFont="1" applyFill="1" applyBorder="1" applyAlignment="1">
      <alignment horizontal="center" vertical="center"/>
    </xf>
    <xf numFmtId="2" fontId="66" fillId="14" borderId="38" xfId="0" applyNumberFormat="1" applyFont="1" applyFill="1" applyBorder="1" applyAlignment="1">
      <alignment horizontal="center" vertical="center"/>
    </xf>
    <xf numFmtId="2" fontId="66" fillId="10" borderId="38" xfId="0" applyNumberFormat="1" applyFont="1" applyFill="1" applyBorder="1" applyAlignment="1">
      <alignment horizontal="center" vertical="center"/>
    </xf>
    <xf numFmtId="2" fontId="66" fillId="15" borderId="38" xfId="0" applyNumberFormat="1" applyFont="1" applyFill="1" applyBorder="1" applyAlignment="1">
      <alignment horizontal="center" vertical="center"/>
    </xf>
    <xf numFmtId="2" fontId="66" fillId="16" borderId="38" xfId="0" applyNumberFormat="1" applyFont="1" applyFill="1" applyBorder="1" applyAlignment="1">
      <alignment horizontal="center" vertical="center"/>
    </xf>
    <xf numFmtId="2" fontId="66" fillId="17" borderId="39" xfId="0" applyNumberFormat="1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 wrapText="1"/>
    </xf>
    <xf numFmtId="2" fontId="43" fillId="0" borderId="67" xfId="0" applyNumberFormat="1" applyFont="1" applyFill="1" applyBorder="1" applyAlignment="1">
      <alignment horizontal="center" vertical="center"/>
    </xf>
    <xf numFmtId="2" fontId="73" fillId="13" borderId="67" xfId="0" applyNumberFormat="1" applyFont="1" applyFill="1" applyBorder="1" applyAlignment="1">
      <alignment horizontal="center" vertical="center"/>
    </xf>
    <xf numFmtId="0" fontId="66" fillId="0" borderId="61" xfId="0" applyFont="1" applyBorder="1" applyAlignment="1">
      <alignment vertical="center"/>
    </xf>
    <xf numFmtId="0" fontId="66" fillId="0" borderId="68" xfId="0" applyFont="1" applyBorder="1" applyAlignment="1">
      <alignment horizontal="center" vertical="center" wrapText="1"/>
    </xf>
    <xf numFmtId="0" fontId="66" fillId="0" borderId="70" xfId="0" applyFont="1" applyBorder="1" applyAlignment="1">
      <alignment vertical="center"/>
    </xf>
    <xf numFmtId="0" fontId="66" fillId="0" borderId="70" xfId="0" applyFont="1" applyBorder="1" applyAlignment="1">
      <alignment horizontal="center" vertical="center" wrapText="1"/>
    </xf>
    <xf numFmtId="0" fontId="46" fillId="0" borderId="69" xfId="0" applyFont="1" applyBorder="1" applyAlignment="1">
      <alignment horizontal="center" vertical="center" wrapText="1"/>
    </xf>
    <xf numFmtId="0" fontId="71" fillId="0" borderId="63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73" xfId="0" applyFont="1" applyBorder="1" applyAlignment="1">
      <alignment horizontal="left" vertical="center" wrapText="1"/>
    </xf>
    <xf numFmtId="0" fontId="75" fillId="0" borderId="63" xfId="0" applyFont="1" applyBorder="1" applyAlignment="1">
      <alignment horizontal="left" vertical="center" wrapText="1"/>
    </xf>
    <xf numFmtId="0" fontId="46" fillId="0" borderId="63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left" vertical="center" wrapText="1"/>
    </xf>
    <xf numFmtId="0" fontId="71" fillId="0" borderId="61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left" vertical="center" wrapText="1"/>
    </xf>
    <xf numFmtId="0" fontId="42" fillId="0" borderId="75" xfId="0" applyFont="1" applyBorder="1" applyAlignment="1">
      <alignment horizontal="left" vertical="center" wrapText="1"/>
    </xf>
    <xf numFmtId="0" fontId="75" fillId="0" borderId="61" xfId="0" applyFont="1" applyBorder="1" applyAlignment="1">
      <alignment horizontal="left" vertical="center" wrapText="1"/>
    </xf>
    <xf numFmtId="0" fontId="46" fillId="0" borderId="61" xfId="0" applyFont="1" applyBorder="1" applyAlignment="1">
      <alignment horizontal="center" vertical="center" wrapText="1"/>
    </xf>
    <xf numFmtId="0" fontId="71" fillId="0" borderId="70" xfId="0" applyFont="1" applyBorder="1" applyAlignment="1">
      <alignment horizontal="center" vertical="center" wrapText="1"/>
    </xf>
    <xf numFmtId="0" fontId="42" fillId="0" borderId="71" xfId="0" applyFont="1" applyBorder="1" applyAlignment="1">
      <alignment horizontal="left" vertical="center" wrapText="1"/>
    </xf>
    <xf numFmtId="0" fontId="42" fillId="0" borderId="76" xfId="0" applyFont="1" applyBorder="1" applyAlignment="1">
      <alignment horizontal="left" vertical="center" wrapText="1"/>
    </xf>
    <xf numFmtId="0" fontId="75" fillId="0" borderId="70" xfId="0" applyFont="1" applyBorder="1" applyAlignment="1">
      <alignment horizontal="left" vertical="center" wrapText="1"/>
    </xf>
    <xf numFmtId="0" fontId="46" fillId="0" borderId="70" xfId="0" applyFont="1" applyBorder="1" applyAlignment="1">
      <alignment horizontal="center" vertical="center" wrapText="1"/>
    </xf>
    <xf numFmtId="0" fontId="46" fillId="0" borderId="70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 wrapText="1"/>
    </xf>
    <xf numFmtId="0" fontId="66" fillId="0" borderId="6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" fontId="66" fillId="0" borderId="24" xfId="0" applyNumberFormat="1" applyFont="1" applyFill="1" applyBorder="1" applyAlignment="1">
      <alignment horizontal="center" vertical="center"/>
    </xf>
    <xf numFmtId="2" fontId="43" fillId="0" borderId="38" xfId="0" applyNumberFormat="1" applyFont="1" applyFill="1" applyBorder="1" applyAlignment="1">
      <alignment horizontal="center" vertical="center"/>
    </xf>
    <xf numFmtId="169" fontId="66" fillId="0" borderId="0" xfId="0" applyNumberFormat="1" applyFont="1" applyAlignment="1">
      <alignment vertical="center"/>
    </xf>
    <xf numFmtId="0" fontId="66" fillId="0" borderId="77" xfId="0" applyFont="1" applyBorder="1" applyAlignment="1">
      <alignment horizontal="center" vertical="center" wrapText="1"/>
    </xf>
    <xf numFmtId="0" fontId="0" fillId="0" borderId="62" xfId="0" applyBorder="1" applyAlignment="1">
      <alignment vertical="center"/>
    </xf>
    <xf numFmtId="0" fontId="66" fillId="0" borderId="69" xfId="0" applyFont="1" applyBorder="1" applyAlignment="1">
      <alignment horizontal="center" vertical="center" wrapText="1"/>
    </xf>
    <xf numFmtId="0" fontId="66" fillId="0" borderId="63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166" fontId="66" fillId="0" borderId="0" xfId="0" applyNumberFormat="1" applyFont="1" applyAlignment="1">
      <alignment vertical="center"/>
    </xf>
    <xf numFmtId="0" fontId="78" fillId="0" borderId="69" xfId="0" applyFont="1" applyBorder="1" applyAlignment="1">
      <alignment horizontal="center" vertical="center" wrapText="1"/>
    </xf>
    <xf numFmtId="0" fontId="66" fillId="0" borderId="61" xfId="0" applyFont="1" applyBorder="1" applyAlignment="1">
      <alignment horizontal="center" vertical="center" wrapText="1"/>
    </xf>
    <xf numFmtId="0" fontId="78" fillId="0" borderId="68" xfId="0" applyFont="1" applyBorder="1" applyAlignment="1">
      <alignment horizontal="center" vertical="center" wrapText="1"/>
    </xf>
    <xf numFmtId="1" fontId="43" fillId="0" borderId="24" xfId="0" applyNumberFormat="1" applyFont="1" applyFill="1" applyBorder="1" applyAlignment="1">
      <alignment horizontal="center" vertical="center"/>
    </xf>
    <xf numFmtId="1" fontId="66" fillId="13" borderId="24" xfId="0" applyNumberFormat="1" applyFont="1" applyFill="1" applyBorder="1" applyAlignment="1">
      <alignment horizontal="center" vertical="center"/>
    </xf>
    <xf numFmtId="1" fontId="66" fillId="14" borderId="24" xfId="0" applyNumberFormat="1" applyFont="1" applyFill="1" applyBorder="1" applyAlignment="1">
      <alignment horizontal="center" vertical="center"/>
    </xf>
    <xf numFmtId="1" fontId="66" fillId="10" borderId="24" xfId="0" applyNumberFormat="1" applyFont="1" applyFill="1" applyBorder="1" applyAlignment="1">
      <alignment horizontal="center" vertical="center"/>
    </xf>
    <xf numFmtId="1" fontId="66" fillId="15" borderId="24" xfId="0" applyNumberFormat="1" applyFont="1" applyFill="1" applyBorder="1" applyAlignment="1">
      <alignment horizontal="center" vertical="center"/>
    </xf>
    <xf numFmtId="1" fontId="66" fillId="16" borderId="24" xfId="0" applyNumberFormat="1" applyFont="1" applyFill="1" applyBorder="1" applyAlignment="1">
      <alignment horizontal="center" vertical="center"/>
    </xf>
    <xf numFmtId="1" fontId="66" fillId="17" borderId="25" xfId="0" applyNumberFormat="1" applyFont="1" applyFill="1" applyBorder="1" applyAlignment="1">
      <alignment horizontal="center" vertical="center"/>
    </xf>
    <xf numFmtId="0" fontId="78" fillId="0" borderId="77" xfId="0" applyFont="1" applyBorder="1" applyAlignment="1">
      <alignment horizontal="center" vertical="center" wrapText="1"/>
    </xf>
    <xf numFmtId="0" fontId="78" fillId="0" borderId="61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left" vertical="center" wrapText="1"/>
    </xf>
    <xf numFmtId="0" fontId="80" fillId="0" borderId="0" xfId="0" applyFont="1" applyBorder="1" applyAlignment="1">
      <alignment horizontal="left" vertical="center" wrapText="1"/>
    </xf>
    <xf numFmtId="0" fontId="81" fillId="0" borderId="0" xfId="0" applyFont="1" applyAlignment="1">
      <alignment vertical="center"/>
    </xf>
    <xf numFmtId="0" fontId="1" fillId="19" borderId="63" xfId="0" applyNumberFormat="1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1" xfId="0" applyBorder="1" applyAlignment="1">
      <alignment horizontal="left" vertical="center" wrapText="1"/>
    </xf>
    <xf numFmtId="0" fontId="82" fillId="0" borderId="82" xfId="0" applyNumberFormat="1" applyFont="1" applyBorder="1" applyAlignment="1">
      <alignment horizontal="left" vertical="center"/>
    </xf>
    <xf numFmtId="0" fontId="6" fillId="0" borderId="0" xfId="1" applyAlignment="1" applyProtection="1">
      <alignment horizontal="left" vertical="center"/>
    </xf>
    <xf numFmtId="0" fontId="1" fillId="19" borderId="63" xfId="0" applyNumberFormat="1" applyFont="1" applyFill="1" applyBorder="1" applyAlignment="1">
      <alignment horizontal="left" vertical="center" wrapText="1"/>
    </xf>
    <xf numFmtId="0" fontId="1" fillId="19" borderId="33" xfId="0" applyNumberFormat="1" applyFont="1" applyFill="1" applyBorder="1" applyAlignment="1">
      <alignment horizontal="left" vertical="center" wrapText="1"/>
    </xf>
    <xf numFmtId="0" fontId="1" fillId="19" borderId="63" xfId="0" applyNumberFormat="1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1" fillId="19" borderId="83" xfId="0" applyNumberFormat="1" applyFont="1" applyFill="1" applyBorder="1" applyAlignment="1">
      <alignment horizontal="left" vertical="center" wrapText="1"/>
    </xf>
    <xf numFmtId="0" fontId="22" fillId="10" borderId="84" xfId="0" applyNumberFormat="1" applyFont="1" applyFill="1" applyBorder="1" applyAlignment="1">
      <alignment horizontal="left" vertical="center" wrapText="1"/>
    </xf>
    <xf numFmtId="0" fontId="22" fillId="10" borderId="85" xfId="0" applyNumberFormat="1" applyFont="1" applyFill="1" applyBorder="1" applyAlignment="1">
      <alignment horizontal="left" vertical="center" wrapText="1"/>
    </xf>
    <xf numFmtId="0" fontId="22" fillId="10" borderId="86" xfId="0" applyNumberFormat="1" applyFont="1" applyFill="1" applyBorder="1" applyAlignment="1">
      <alignment horizontal="left" vertical="center" wrapText="1"/>
    </xf>
    <xf numFmtId="0" fontId="22" fillId="10" borderId="84" xfId="0" applyNumberFormat="1" applyFont="1" applyFill="1" applyBorder="1" applyAlignment="1">
      <alignment horizontal="left" vertical="center"/>
    </xf>
    <xf numFmtId="0" fontId="0" fillId="0" borderId="82" xfId="0" applyNumberFormat="1" applyFont="1" applyBorder="1" applyAlignment="1">
      <alignment horizontal="left" vertical="center" wrapText="1"/>
    </xf>
    <xf numFmtId="1" fontId="0" fillId="0" borderId="82" xfId="0" applyNumberFormat="1" applyFont="1" applyBorder="1" applyAlignment="1">
      <alignment horizontal="left" vertical="center" wrapText="1"/>
    </xf>
    <xf numFmtId="169" fontId="0" fillId="0" borderId="82" xfId="0" applyNumberFormat="1" applyFont="1" applyBorder="1" applyAlignment="1">
      <alignment horizontal="left" vertical="center"/>
    </xf>
    <xf numFmtId="2" fontId="0" fillId="0" borderId="82" xfId="0" applyNumberFormat="1" applyFont="1" applyBorder="1" applyAlignment="1">
      <alignment horizontal="left" vertical="center"/>
    </xf>
    <xf numFmtId="171" fontId="0" fillId="0" borderId="82" xfId="0" applyNumberFormat="1" applyFont="1" applyBorder="1" applyAlignment="1">
      <alignment horizontal="left" vertical="center" wrapText="1"/>
    </xf>
    <xf numFmtId="1" fontId="0" fillId="0" borderId="82" xfId="0" applyNumberFormat="1" applyFont="1" applyBorder="1" applyAlignment="1">
      <alignment horizontal="left" vertical="center"/>
    </xf>
    <xf numFmtId="3" fontId="0" fillId="0" borderId="82" xfId="0" applyNumberFormat="1" applyFont="1" applyBorder="1" applyAlignment="1">
      <alignment horizontal="left" vertical="center"/>
    </xf>
    <xf numFmtId="4" fontId="0" fillId="0" borderId="82" xfId="0" applyNumberFormat="1" applyFont="1" applyBorder="1" applyAlignment="1">
      <alignment horizontal="left" vertical="center"/>
    </xf>
    <xf numFmtId="172" fontId="0" fillId="0" borderId="82" xfId="0" applyNumberFormat="1" applyFont="1" applyBorder="1" applyAlignment="1">
      <alignment horizontal="left" vertical="center"/>
    </xf>
    <xf numFmtId="0" fontId="22" fillId="10" borderId="82" xfId="0" applyNumberFormat="1" applyFont="1" applyFill="1" applyBorder="1" applyAlignment="1">
      <alignment horizontal="left" vertical="center" wrapText="1"/>
    </xf>
  </cellXfs>
  <cellStyles count="5">
    <cellStyle name="Гиперссылка" xfId="1" builtinId="8"/>
    <cellStyle name="Заголовок" xfId="3"/>
    <cellStyle name="Обычный" xfId="0" builtinId="0"/>
    <cellStyle name="Обычный 2" xfId="2"/>
    <cellStyle name="Обычный_Лист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79646"/>
      <rgbColor rgb="00FF6600"/>
      <rgbColor rgb="00666699"/>
      <rgbColor rgb="00969696"/>
      <rgbColor rgb="00003366"/>
      <rgbColor rgb="00339966"/>
      <rgbColor rgb="00003300"/>
      <rgbColor rgb="00333300"/>
      <rgbColor rgb="00EE2125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openxmlformats.org/officeDocument/2006/relationships/image" Target="../media/image1.jp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tatblock.r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142875</xdr:rowOff>
    </xdr:from>
    <xdr:to>
      <xdr:col>0</xdr:col>
      <xdr:colOff>1457325</xdr:colOff>
      <xdr:row>4</xdr:row>
      <xdr:rowOff>78671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33375"/>
          <a:ext cx="1209675" cy="507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85725</xdr:rowOff>
    </xdr:from>
    <xdr:to>
      <xdr:col>1</xdr:col>
      <xdr:colOff>1390650</xdr:colOff>
      <xdr:row>9</xdr:row>
      <xdr:rowOff>247650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447800"/>
          <a:ext cx="1352550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10</xdr:row>
      <xdr:rowOff>19050</xdr:rowOff>
    </xdr:from>
    <xdr:to>
      <xdr:col>1</xdr:col>
      <xdr:colOff>1438275</xdr:colOff>
      <xdr:row>12</xdr:row>
      <xdr:rowOff>161925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438400"/>
          <a:ext cx="136207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190500</xdr:colOff>
      <xdr:row>13</xdr:row>
      <xdr:rowOff>19050</xdr:rowOff>
    </xdr:from>
    <xdr:to>
      <xdr:col>1</xdr:col>
      <xdr:colOff>1104900</xdr:colOff>
      <xdr:row>15</xdr:row>
      <xdr:rowOff>247650</xdr:rowOff>
    </xdr:to>
    <xdr:pic>
      <xdr:nvPicPr>
        <xdr:cNvPr id="1027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448050"/>
          <a:ext cx="91440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95250</xdr:colOff>
      <xdr:row>16</xdr:row>
      <xdr:rowOff>0</xdr:rowOff>
    </xdr:from>
    <xdr:to>
      <xdr:col>2</xdr:col>
      <xdr:colOff>28575</xdr:colOff>
      <xdr:row>18</xdr:row>
      <xdr:rowOff>276225</xdr:rowOff>
    </xdr:to>
    <xdr:pic>
      <xdr:nvPicPr>
        <xdr:cNvPr id="1028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429125"/>
          <a:ext cx="14478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157369</xdr:colOff>
      <xdr:row>1</xdr:row>
      <xdr:rowOff>165652</xdr:rowOff>
    </xdr:from>
    <xdr:to>
      <xdr:col>1</xdr:col>
      <xdr:colOff>1298464</xdr:colOff>
      <xdr:row>3</xdr:row>
      <xdr:rowOff>138949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869" y="273326"/>
          <a:ext cx="1141095" cy="4785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133350</xdr:rowOff>
    </xdr:from>
    <xdr:to>
      <xdr:col>1</xdr:col>
      <xdr:colOff>1160145</xdr:colOff>
      <xdr:row>5</xdr:row>
      <xdr:rowOff>11811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23850"/>
          <a:ext cx="1112520" cy="4785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66675</xdr:rowOff>
    </xdr:from>
    <xdr:to>
      <xdr:col>1</xdr:col>
      <xdr:colOff>1933575</xdr:colOff>
      <xdr:row>3</xdr:row>
      <xdr:rowOff>104775</xdr:rowOff>
    </xdr:to>
    <xdr:pic>
      <xdr:nvPicPr>
        <xdr:cNvPr id="2" name="Picture 1" descr="27995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7716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at-blick@mai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tatbloc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62"/>
  <sheetViews>
    <sheetView tabSelected="1" workbookViewId="0">
      <selection activeCell="D17" sqref="D17"/>
    </sheetView>
  </sheetViews>
  <sheetFormatPr defaultRowHeight="15" x14ac:dyDescent="0.25"/>
  <cols>
    <col min="1" max="1" width="26.140625" customWidth="1"/>
    <col min="2" max="2" width="9" customWidth="1"/>
    <col min="3" max="3" width="8.85546875" customWidth="1"/>
    <col min="4" max="4" width="15.5703125" customWidth="1"/>
    <col min="5" max="5" width="1.7109375" customWidth="1"/>
    <col min="6" max="6" width="10" customWidth="1"/>
    <col min="7" max="7" width="8.85546875" customWidth="1"/>
    <col min="8" max="8" width="9" customWidth="1"/>
    <col min="9" max="9" width="15.5703125" style="256" customWidth="1"/>
    <col min="10" max="10" width="1.7109375" customWidth="1"/>
    <col min="11" max="11" width="11.5703125" customWidth="1"/>
    <col min="12" max="12" width="8.28515625" customWidth="1"/>
    <col min="13" max="13" width="8.42578125" customWidth="1"/>
    <col min="14" max="14" width="15.5703125" customWidth="1"/>
    <col min="15" max="15" width="1.7109375" customWidth="1"/>
    <col min="16" max="16" width="18.28515625" style="101" customWidth="1"/>
    <col min="17" max="17" width="8.28515625" style="101" customWidth="1"/>
    <col min="18" max="18" width="8.5703125" style="101" customWidth="1"/>
    <col min="19" max="19" width="15.5703125" style="101" customWidth="1"/>
    <col min="20" max="20" width="1" hidden="1" customWidth="1"/>
    <col min="22" max="22" width="16.5703125" customWidth="1"/>
  </cols>
  <sheetData>
    <row r="1" spans="1:22" ht="15" customHeight="1" x14ac:dyDescent="0.25">
      <c r="A1" s="71"/>
      <c r="B1" s="72" t="s">
        <v>59</v>
      </c>
      <c r="C1" s="72"/>
      <c r="D1" s="72"/>
      <c r="E1" s="72"/>
      <c r="F1" s="72"/>
      <c r="G1" s="72"/>
      <c r="H1" s="72"/>
      <c r="I1" s="72"/>
      <c r="J1" s="71"/>
      <c r="K1" s="73"/>
      <c r="L1" s="73"/>
      <c r="M1" s="73"/>
      <c r="N1" s="73"/>
      <c r="O1" s="74"/>
      <c r="P1" s="75"/>
      <c r="Q1" s="75"/>
      <c r="R1" s="75"/>
      <c r="S1" s="75"/>
      <c r="T1" s="76"/>
    </row>
    <row r="2" spans="1:22" x14ac:dyDescent="0.25">
      <c r="A2" s="71"/>
      <c r="B2" s="72"/>
      <c r="C2" s="72"/>
      <c r="D2" s="72"/>
      <c r="E2" s="72"/>
      <c r="F2" s="72"/>
      <c r="G2" s="72"/>
      <c r="H2" s="72"/>
      <c r="I2" s="72"/>
      <c r="J2" s="71"/>
      <c r="K2" s="73"/>
      <c r="L2" s="73"/>
      <c r="M2" s="73"/>
      <c r="N2" s="73"/>
      <c r="O2" s="74"/>
      <c r="P2" s="75"/>
      <c r="Q2" s="75"/>
      <c r="R2" s="75"/>
      <c r="S2" s="75"/>
      <c r="T2" s="76"/>
    </row>
    <row r="3" spans="1:22" ht="15" customHeight="1" thickBot="1" x14ac:dyDescent="0.3">
      <c r="A3" s="71"/>
      <c r="B3" s="77" t="s">
        <v>60</v>
      </c>
      <c r="C3" s="77"/>
      <c r="D3" s="77"/>
      <c r="E3" s="77"/>
      <c r="F3" s="77"/>
      <c r="G3" s="77"/>
      <c r="H3" s="77"/>
      <c r="I3" s="78"/>
      <c r="J3" s="71"/>
      <c r="K3" s="73"/>
      <c r="L3" s="73"/>
      <c r="M3" s="73"/>
      <c r="N3" s="73"/>
      <c r="O3" s="75"/>
      <c r="P3" s="75"/>
      <c r="Q3" s="75"/>
      <c r="R3" s="75"/>
      <c r="S3" s="75"/>
      <c r="T3" s="76"/>
    </row>
    <row r="4" spans="1:22" ht="15" customHeight="1" x14ac:dyDescent="0.25">
      <c r="A4" s="71"/>
      <c r="B4" s="79" t="s">
        <v>61</v>
      </c>
      <c r="C4" s="77"/>
      <c r="D4" s="77"/>
      <c r="E4" s="77"/>
      <c r="F4" s="77"/>
      <c r="G4" s="77"/>
      <c r="H4" s="80"/>
      <c r="I4" s="80"/>
      <c r="J4" s="71"/>
      <c r="K4" s="81" t="s">
        <v>62</v>
      </c>
      <c r="L4" s="82" t="s">
        <v>63</v>
      </c>
      <c r="M4" s="82" t="s">
        <v>64</v>
      </c>
      <c r="N4" s="83" t="s">
        <v>65</v>
      </c>
      <c r="O4" s="74"/>
      <c r="P4" s="81" t="s">
        <v>62</v>
      </c>
      <c r="Q4" s="82" t="s">
        <v>63</v>
      </c>
      <c r="R4" s="82" t="s">
        <v>64</v>
      </c>
      <c r="S4" s="83" t="s">
        <v>65</v>
      </c>
      <c r="T4" s="76"/>
    </row>
    <row r="5" spans="1:22" ht="15.75" thickBot="1" x14ac:dyDescent="0.3">
      <c r="A5" s="71"/>
      <c r="B5" s="84" t="s">
        <v>66</v>
      </c>
      <c r="C5" s="84"/>
      <c r="D5" s="84"/>
      <c r="E5" s="84"/>
      <c r="F5" s="84"/>
      <c r="G5" s="84"/>
      <c r="H5" s="84"/>
      <c r="I5" s="78"/>
      <c r="J5" s="71"/>
      <c r="K5" s="85"/>
      <c r="L5" s="86"/>
      <c r="M5" s="86"/>
      <c r="N5" s="87"/>
      <c r="O5" s="74"/>
      <c r="P5" s="85"/>
      <c r="Q5" s="86"/>
      <c r="R5" s="86"/>
      <c r="S5" s="87"/>
      <c r="T5" s="76"/>
    </row>
    <row r="6" spans="1:22" ht="15.75" thickBot="1" x14ac:dyDescent="0.3">
      <c r="A6" s="71"/>
      <c r="B6" s="88"/>
      <c r="C6" s="88"/>
      <c r="D6" s="88"/>
      <c r="E6" s="88"/>
      <c r="F6" s="88"/>
      <c r="G6" s="88"/>
      <c r="H6" s="88"/>
      <c r="I6" s="88"/>
      <c r="J6" s="71"/>
      <c r="K6" s="89" t="s">
        <v>67</v>
      </c>
      <c r="L6" s="90"/>
      <c r="M6" s="90"/>
      <c r="N6" s="91"/>
      <c r="O6" s="74"/>
      <c r="P6" s="92" t="s">
        <v>68</v>
      </c>
      <c r="Q6" s="93"/>
      <c r="R6" s="93"/>
      <c r="S6" s="94"/>
      <c r="T6" s="76"/>
    </row>
    <row r="7" spans="1:22" s="101" customFormat="1" ht="14.25" customHeight="1" x14ac:dyDescent="0.2">
      <c r="A7" s="81" t="s">
        <v>62</v>
      </c>
      <c r="B7" s="82" t="s">
        <v>63</v>
      </c>
      <c r="C7" s="82" t="s">
        <v>64</v>
      </c>
      <c r="D7" s="83" t="s">
        <v>65</v>
      </c>
      <c r="E7" s="74"/>
      <c r="F7" s="81" t="s">
        <v>62</v>
      </c>
      <c r="G7" s="82" t="s">
        <v>63</v>
      </c>
      <c r="H7" s="82" t="s">
        <v>64</v>
      </c>
      <c r="I7" s="83" t="s">
        <v>65</v>
      </c>
      <c r="J7" s="74"/>
      <c r="K7" s="95" t="s">
        <v>69</v>
      </c>
      <c r="L7" s="96">
        <v>0.36</v>
      </c>
      <c r="M7" s="96">
        <v>0.9</v>
      </c>
      <c r="N7" s="97">
        <v>4692.57</v>
      </c>
      <c r="O7" s="74"/>
      <c r="P7" s="98" t="s">
        <v>70</v>
      </c>
      <c r="Q7" s="99">
        <v>0.3</v>
      </c>
      <c r="R7" s="99">
        <v>0.75</v>
      </c>
      <c r="S7" s="97">
        <v>6235.63</v>
      </c>
      <c r="T7" s="74"/>
      <c r="U7" s="74"/>
      <c r="V7" s="100"/>
    </row>
    <row r="8" spans="1:22" s="101" customFormat="1" ht="26.25" customHeight="1" thickBot="1" x14ac:dyDescent="0.25">
      <c r="A8" s="102"/>
      <c r="B8" s="103"/>
      <c r="C8" s="103"/>
      <c r="D8" s="104"/>
      <c r="E8" s="74"/>
      <c r="F8" s="102"/>
      <c r="G8" s="103"/>
      <c r="H8" s="103"/>
      <c r="I8" s="104"/>
      <c r="J8" s="74"/>
      <c r="K8" s="95" t="s">
        <v>71</v>
      </c>
      <c r="L8" s="96">
        <v>0.45</v>
      </c>
      <c r="M8" s="96">
        <v>1.125</v>
      </c>
      <c r="N8" s="105">
        <v>7028.8</v>
      </c>
      <c r="O8" s="74"/>
      <c r="P8" s="106" t="s">
        <v>72</v>
      </c>
      <c r="Q8" s="107">
        <v>0.47</v>
      </c>
      <c r="R8" s="107">
        <v>1.175</v>
      </c>
      <c r="S8" s="105">
        <v>9738.36</v>
      </c>
      <c r="T8" s="74"/>
      <c r="U8" s="74"/>
      <c r="V8" s="100"/>
    </row>
    <row r="9" spans="1:22" s="101" customFormat="1" ht="18" thickBot="1" x14ac:dyDescent="0.3">
      <c r="A9" s="89" t="s">
        <v>73</v>
      </c>
      <c r="B9" s="90"/>
      <c r="C9" s="90"/>
      <c r="D9" s="91"/>
      <c r="E9" s="74"/>
      <c r="F9" s="108" t="s">
        <v>74</v>
      </c>
      <c r="G9" s="109"/>
      <c r="H9" s="109"/>
      <c r="I9" s="110"/>
      <c r="J9" s="74"/>
      <c r="K9" s="111" t="s">
        <v>75</v>
      </c>
      <c r="L9" s="112">
        <v>0.72</v>
      </c>
      <c r="M9" s="112">
        <v>1.9</v>
      </c>
      <c r="N9" s="105">
        <v>13741.56</v>
      </c>
      <c r="O9" s="74"/>
      <c r="P9" s="111" t="s">
        <v>76</v>
      </c>
      <c r="Q9" s="113">
        <v>0.45</v>
      </c>
      <c r="R9" s="114">
        <v>1.075</v>
      </c>
      <c r="S9" s="105">
        <v>9669.84</v>
      </c>
      <c r="T9" s="74"/>
      <c r="U9" s="74"/>
      <c r="V9" s="100"/>
    </row>
    <row r="10" spans="1:22" s="101" customFormat="1" ht="17.25" thickBot="1" x14ac:dyDescent="0.35">
      <c r="A10" s="115" t="s">
        <v>77</v>
      </c>
      <c r="B10" s="116">
        <v>1</v>
      </c>
      <c r="C10" s="116">
        <v>0.5</v>
      </c>
      <c r="D10" s="97">
        <v>2400</v>
      </c>
      <c r="E10" s="74"/>
      <c r="F10" s="117" t="s">
        <v>78</v>
      </c>
      <c r="G10" s="118">
        <v>0.51800000000000002</v>
      </c>
      <c r="H10" s="118">
        <v>0.79500000000000004</v>
      </c>
      <c r="I10" s="119">
        <v>3309.04</v>
      </c>
      <c r="J10" s="74"/>
      <c r="K10" s="92" t="s">
        <v>79</v>
      </c>
      <c r="L10" s="93"/>
      <c r="M10" s="93"/>
      <c r="N10" s="94"/>
      <c r="O10" s="74"/>
      <c r="P10" s="120" t="s">
        <v>80</v>
      </c>
      <c r="Q10" s="121"/>
      <c r="R10" s="121"/>
      <c r="S10" s="122"/>
      <c r="T10" s="74"/>
      <c r="U10" s="74"/>
      <c r="V10" s="100"/>
    </row>
    <row r="11" spans="1:22" s="101" customFormat="1" ht="16.5" x14ac:dyDescent="0.3">
      <c r="A11" s="123" t="s">
        <v>81</v>
      </c>
      <c r="B11" s="107">
        <v>1</v>
      </c>
      <c r="C11" s="107">
        <v>0.5</v>
      </c>
      <c r="D11" s="97">
        <v>2400</v>
      </c>
      <c r="E11" s="74"/>
      <c r="F11" s="124" t="s">
        <v>82</v>
      </c>
      <c r="G11" s="125">
        <v>0.64900000000000002</v>
      </c>
      <c r="H11" s="125">
        <v>0.94</v>
      </c>
      <c r="I11" s="105">
        <v>3968</v>
      </c>
      <c r="J11" s="74"/>
      <c r="K11" s="95" t="s">
        <v>83</v>
      </c>
      <c r="L11" s="116">
        <v>0.23</v>
      </c>
      <c r="M11" s="116">
        <v>0.57499999999999996</v>
      </c>
      <c r="N11" s="97">
        <v>3061.64</v>
      </c>
      <c r="O11" s="74"/>
      <c r="P11" s="126" t="s">
        <v>84</v>
      </c>
      <c r="Q11" s="127">
        <v>0.1</v>
      </c>
      <c r="R11" s="128">
        <v>0.25</v>
      </c>
      <c r="S11" s="105">
        <v>2539.0700000000002</v>
      </c>
      <c r="T11" s="74"/>
      <c r="V11" s="100"/>
    </row>
    <row r="12" spans="1:22" s="101" customFormat="1" ht="16.5" x14ac:dyDescent="0.3">
      <c r="A12" s="123" t="s">
        <v>85</v>
      </c>
      <c r="B12" s="107">
        <v>1</v>
      </c>
      <c r="C12" s="107">
        <v>0.625</v>
      </c>
      <c r="D12" s="105">
        <v>2500</v>
      </c>
      <c r="E12" s="74"/>
      <c r="F12" s="124" t="s">
        <v>86</v>
      </c>
      <c r="G12" s="125">
        <v>0.9</v>
      </c>
      <c r="H12" s="125">
        <v>1.44</v>
      </c>
      <c r="I12" s="105">
        <v>6214.13</v>
      </c>
      <c r="J12" s="74"/>
      <c r="K12" s="106" t="s">
        <v>87</v>
      </c>
      <c r="L12" s="107">
        <v>0.35</v>
      </c>
      <c r="M12" s="107">
        <v>0.875</v>
      </c>
      <c r="N12" s="105">
        <v>4541.55</v>
      </c>
      <c r="O12" s="74"/>
      <c r="P12" s="129" t="s">
        <v>88</v>
      </c>
      <c r="Q12" s="130">
        <v>0.15</v>
      </c>
      <c r="R12" s="130">
        <v>0.38</v>
      </c>
      <c r="S12" s="105">
        <v>3059.16</v>
      </c>
      <c r="T12" s="74"/>
      <c r="V12" s="100"/>
    </row>
    <row r="13" spans="1:22" s="101" customFormat="1" ht="17.25" thickBot="1" x14ac:dyDescent="0.35">
      <c r="A13" s="123" t="s">
        <v>89</v>
      </c>
      <c r="B13" s="107">
        <v>1</v>
      </c>
      <c r="C13" s="107">
        <v>0.625</v>
      </c>
      <c r="D13" s="105">
        <v>2500</v>
      </c>
      <c r="E13" s="74"/>
      <c r="F13" s="95" t="s">
        <v>90</v>
      </c>
      <c r="G13" s="131">
        <v>0.91500000000000004</v>
      </c>
      <c r="H13" s="125">
        <v>1.46</v>
      </c>
      <c r="I13" s="105">
        <v>6380.31</v>
      </c>
      <c r="J13" s="74"/>
      <c r="K13" s="132" t="s">
        <v>91</v>
      </c>
      <c r="L13" s="133">
        <v>0.44</v>
      </c>
      <c r="M13" s="133">
        <v>1.1000000000000001</v>
      </c>
      <c r="N13" s="105">
        <v>6698.28</v>
      </c>
      <c r="O13" s="74"/>
      <c r="P13" s="129" t="s">
        <v>92</v>
      </c>
      <c r="Q13" s="134">
        <v>0.17</v>
      </c>
      <c r="R13" s="130">
        <v>0.43</v>
      </c>
      <c r="S13" s="105">
        <v>3912.16</v>
      </c>
      <c r="T13" s="74"/>
      <c r="V13" s="100"/>
    </row>
    <row r="14" spans="1:22" s="101" customFormat="1" ht="17.25" thickBot="1" x14ac:dyDescent="0.35">
      <c r="A14" s="135" t="s">
        <v>93</v>
      </c>
      <c r="B14" s="136"/>
      <c r="C14" s="136"/>
      <c r="D14" s="137"/>
      <c r="E14" s="74"/>
      <c r="F14" s="106" t="s">
        <v>94</v>
      </c>
      <c r="G14" s="138">
        <v>0.97</v>
      </c>
      <c r="H14" s="125">
        <v>1.49</v>
      </c>
      <c r="I14" s="105">
        <v>6237.72</v>
      </c>
      <c r="J14" s="74"/>
      <c r="K14" s="139"/>
      <c r="L14" s="140"/>
      <c r="M14" s="140"/>
      <c r="N14" s="141"/>
      <c r="O14" s="74"/>
      <c r="P14" s="124" t="s">
        <v>95</v>
      </c>
      <c r="Q14" s="142">
        <v>0.42</v>
      </c>
      <c r="R14" s="143">
        <v>1.01</v>
      </c>
      <c r="S14" s="105">
        <v>12798.98</v>
      </c>
      <c r="T14" s="74"/>
      <c r="V14" s="100"/>
    </row>
    <row r="15" spans="1:22" s="101" customFormat="1" ht="17.25" thickBot="1" x14ac:dyDescent="0.35">
      <c r="A15" s="144" t="s">
        <v>96</v>
      </c>
      <c r="B15" s="145">
        <v>1</v>
      </c>
      <c r="C15" s="145">
        <v>0.625</v>
      </c>
      <c r="D15" s="146">
        <v>2500</v>
      </c>
      <c r="E15" s="74"/>
      <c r="F15" s="106" t="s">
        <v>97</v>
      </c>
      <c r="G15" s="138">
        <v>0.98299999999999998</v>
      </c>
      <c r="H15" s="125">
        <v>1.5880000000000001</v>
      </c>
      <c r="I15" s="105">
        <v>6331.47</v>
      </c>
      <c r="J15" s="74"/>
      <c r="K15" s="147" t="s">
        <v>98</v>
      </c>
      <c r="L15" s="148"/>
      <c r="M15" s="148"/>
      <c r="N15" s="149"/>
      <c r="O15" s="74"/>
      <c r="P15" s="124" t="s">
        <v>99</v>
      </c>
      <c r="Q15" s="142">
        <v>0.52</v>
      </c>
      <c r="R15" s="143">
        <v>1.25</v>
      </c>
      <c r="S15" s="105">
        <v>13038.4</v>
      </c>
      <c r="T15" s="74"/>
      <c r="V15" s="100"/>
    </row>
    <row r="16" spans="1:22" s="101" customFormat="1" ht="15.75" thickBot="1" x14ac:dyDescent="0.25">
      <c r="A16" s="150" t="s">
        <v>100</v>
      </c>
      <c r="B16" s="151"/>
      <c r="C16" s="151"/>
      <c r="D16" s="152"/>
      <c r="E16" s="74"/>
      <c r="F16" s="106" t="s">
        <v>101</v>
      </c>
      <c r="G16" s="138">
        <v>1.04</v>
      </c>
      <c r="H16" s="125">
        <v>1.61</v>
      </c>
      <c r="I16" s="105">
        <v>6678.93</v>
      </c>
      <c r="J16" s="74"/>
      <c r="K16" s="95" t="s">
        <v>102</v>
      </c>
      <c r="L16" s="116">
        <v>4.5999999999999999E-2</v>
      </c>
      <c r="M16" s="116">
        <v>0.115</v>
      </c>
      <c r="N16" s="97">
        <v>2057.6</v>
      </c>
      <c r="O16" s="74"/>
      <c r="P16" s="153" t="s">
        <v>103</v>
      </c>
      <c r="Q16" s="113">
        <v>0.6</v>
      </c>
      <c r="R16" s="154">
        <v>1.5</v>
      </c>
      <c r="S16" s="105">
        <v>17286.830000000002</v>
      </c>
      <c r="T16" s="74"/>
      <c r="V16" s="100"/>
    </row>
    <row r="17" spans="1:22" s="101" customFormat="1" ht="17.25" thickBot="1" x14ac:dyDescent="0.35">
      <c r="A17" s="155" t="s">
        <v>104</v>
      </c>
      <c r="B17" s="156">
        <v>1</v>
      </c>
      <c r="C17" s="156">
        <v>0.44</v>
      </c>
      <c r="D17" s="105">
        <v>2800</v>
      </c>
      <c r="E17" s="74"/>
      <c r="F17" s="106" t="s">
        <v>105</v>
      </c>
      <c r="G17" s="138">
        <v>1.0629999999999999</v>
      </c>
      <c r="H17" s="125">
        <v>1.64</v>
      </c>
      <c r="I17" s="105">
        <v>6705.23</v>
      </c>
      <c r="J17" s="74"/>
      <c r="K17" s="106" t="s">
        <v>106</v>
      </c>
      <c r="L17" s="107">
        <v>5.2999999999999999E-2</v>
      </c>
      <c r="M17" s="107">
        <v>0.13500000000000001</v>
      </c>
      <c r="N17" s="105">
        <v>2345.4899999999998</v>
      </c>
      <c r="O17" s="74"/>
      <c r="P17" s="147" t="s">
        <v>107</v>
      </c>
      <c r="Q17" s="148"/>
      <c r="R17" s="148"/>
      <c r="S17" s="149"/>
      <c r="T17" s="74"/>
      <c r="V17" s="100"/>
    </row>
    <row r="18" spans="1:22" s="101" customFormat="1" ht="15.75" thickBot="1" x14ac:dyDescent="0.25">
      <c r="A18" s="89" t="s">
        <v>108</v>
      </c>
      <c r="B18" s="157"/>
      <c r="C18" s="157"/>
      <c r="D18" s="158"/>
      <c r="E18" s="74"/>
      <c r="F18" s="106" t="s">
        <v>109</v>
      </c>
      <c r="G18" s="138">
        <v>1.1000000000000001</v>
      </c>
      <c r="H18" s="125">
        <v>1.68</v>
      </c>
      <c r="I18" s="105">
        <v>6976.23</v>
      </c>
      <c r="J18" s="74"/>
      <c r="K18" s="106" t="s">
        <v>110</v>
      </c>
      <c r="L18" s="107">
        <v>0.06</v>
      </c>
      <c r="M18" s="107">
        <v>0.15</v>
      </c>
      <c r="N18" s="105">
        <v>2688.63</v>
      </c>
      <c r="O18" s="74"/>
      <c r="P18" s="159" t="s">
        <v>111</v>
      </c>
      <c r="Q18" s="160">
        <v>0.32500000000000001</v>
      </c>
      <c r="R18" s="161">
        <f>Q18*2400/1000</f>
        <v>0.78</v>
      </c>
      <c r="S18" s="97">
        <v>4005.1</v>
      </c>
      <c r="T18" s="74"/>
      <c r="V18" s="100"/>
    </row>
    <row r="19" spans="1:22" s="101" customFormat="1" ht="14.25" x14ac:dyDescent="0.2">
      <c r="A19" s="95" t="s">
        <v>112</v>
      </c>
      <c r="B19" s="116">
        <v>8.0000000000000002E-3</v>
      </c>
      <c r="C19" s="116">
        <v>0.02</v>
      </c>
      <c r="D19" s="97">
        <v>348.11</v>
      </c>
      <c r="E19" s="74"/>
      <c r="F19" s="106" t="s">
        <v>113</v>
      </c>
      <c r="G19" s="138">
        <v>1.17</v>
      </c>
      <c r="H19" s="125">
        <v>1.77</v>
      </c>
      <c r="I19" s="105">
        <v>7327.98</v>
      </c>
      <c r="J19" s="74"/>
      <c r="K19" s="106" t="s">
        <v>114</v>
      </c>
      <c r="L19" s="107">
        <v>6.6000000000000003E-2</v>
      </c>
      <c r="M19" s="107">
        <v>0.16500000000000001</v>
      </c>
      <c r="N19" s="105">
        <v>2906.27</v>
      </c>
      <c r="O19" s="74"/>
      <c r="P19" s="162" t="s">
        <v>115</v>
      </c>
      <c r="Q19" s="163">
        <v>0.37</v>
      </c>
      <c r="R19" s="164">
        <f t="shared" ref="R19:R29" si="0">Q19*2400/1000</f>
        <v>0.88800000000000001</v>
      </c>
      <c r="S19" s="105">
        <v>4653.8599999999997</v>
      </c>
      <c r="T19" s="74"/>
      <c r="V19" s="100"/>
    </row>
    <row r="20" spans="1:22" s="101" customFormat="1" ht="14.25" x14ac:dyDescent="0.2">
      <c r="A20" s="106" t="s">
        <v>116</v>
      </c>
      <c r="B20" s="107">
        <v>0.01</v>
      </c>
      <c r="C20" s="107">
        <v>2.5000000000000001E-2</v>
      </c>
      <c r="D20" s="105">
        <v>410.11</v>
      </c>
      <c r="E20" s="74"/>
      <c r="F20" s="106" t="s">
        <v>117</v>
      </c>
      <c r="G20" s="138">
        <v>1.24</v>
      </c>
      <c r="H20" s="125">
        <v>1.88</v>
      </c>
      <c r="I20" s="105">
        <v>7864.48</v>
      </c>
      <c r="J20" s="74"/>
      <c r="K20" s="106" t="s">
        <v>118</v>
      </c>
      <c r="L20" s="107">
        <v>7.1999999999999995E-2</v>
      </c>
      <c r="M20" s="107">
        <v>0.17299999999999999</v>
      </c>
      <c r="N20" s="105">
        <v>3164.65</v>
      </c>
      <c r="O20" s="74"/>
      <c r="P20" s="162" t="s">
        <v>119</v>
      </c>
      <c r="Q20" s="163">
        <v>0.52</v>
      </c>
      <c r="R20" s="164">
        <f t="shared" si="0"/>
        <v>1.248</v>
      </c>
      <c r="S20" s="105">
        <v>6882.03</v>
      </c>
      <c r="T20" s="74"/>
      <c r="V20" s="100"/>
    </row>
    <row r="21" spans="1:22" s="101" customFormat="1" ht="14.25" x14ac:dyDescent="0.2">
      <c r="A21" s="106" t="s">
        <v>120</v>
      </c>
      <c r="B21" s="107">
        <v>2.1999999999999999E-2</v>
      </c>
      <c r="C21" s="107">
        <v>5.3999999999999999E-2</v>
      </c>
      <c r="D21" s="105">
        <v>698.02</v>
      </c>
      <c r="E21" s="74"/>
      <c r="F21" s="106" t="s">
        <v>121</v>
      </c>
      <c r="G21" s="138">
        <v>1.3</v>
      </c>
      <c r="H21" s="125">
        <v>1.97</v>
      </c>
      <c r="I21" s="105">
        <v>7539.48</v>
      </c>
      <c r="J21" s="74"/>
      <c r="K21" s="106" t="s">
        <v>122</v>
      </c>
      <c r="L21" s="107">
        <v>7.9000000000000001E-2</v>
      </c>
      <c r="M21" s="107">
        <v>0.19500000000000001</v>
      </c>
      <c r="N21" s="105">
        <v>3417.61</v>
      </c>
      <c r="O21" s="74"/>
      <c r="P21" s="162" t="s">
        <v>123</v>
      </c>
      <c r="Q21" s="163">
        <v>0.46</v>
      </c>
      <c r="R21" s="164">
        <f t="shared" si="0"/>
        <v>1.1040000000000001</v>
      </c>
      <c r="S21" s="105">
        <v>5901.2</v>
      </c>
      <c r="T21" s="74"/>
      <c r="V21" s="100"/>
    </row>
    <row r="22" spans="1:22" s="101" customFormat="1" ht="14.25" x14ac:dyDescent="0.2">
      <c r="A22" s="106" t="s">
        <v>124</v>
      </c>
      <c r="B22" s="107">
        <v>2.5999999999999999E-2</v>
      </c>
      <c r="C22" s="107">
        <v>6.5000000000000002E-2</v>
      </c>
      <c r="D22" s="105">
        <v>859.29</v>
      </c>
      <c r="E22" s="74"/>
      <c r="F22" s="106" t="s">
        <v>125</v>
      </c>
      <c r="G22" s="138">
        <v>1.37</v>
      </c>
      <c r="H22" s="125">
        <v>2.02</v>
      </c>
      <c r="I22" s="105">
        <v>8358.83</v>
      </c>
      <c r="J22" s="74"/>
      <c r="K22" s="106" t="s">
        <v>126</v>
      </c>
      <c r="L22" s="107">
        <v>9.7000000000000003E-2</v>
      </c>
      <c r="M22" s="107">
        <v>0.245</v>
      </c>
      <c r="N22" s="105">
        <v>4662.76</v>
      </c>
      <c r="O22" s="74"/>
      <c r="P22" s="162" t="s">
        <v>127</v>
      </c>
      <c r="Q22" s="163">
        <v>0.55000000000000004</v>
      </c>
      <c r="R22" s="164">
        <f t="shared" si="0"/>
        <v>1.32</v>
      </c>
      <c r="S22" s="105">
        <v>6541.87</v>
      </c>
      <c r="T22" s="165"/>
      <c r="V22" s="100"/>
    </row>
    <row r="23" spans="1:22" s="101" customFormat="1" ht="14.25" x14ac:dyDescent="0.2">
      <c r="A23" s="106" t="s">
        <v>128</v>
      </c>
      <c r="B23" s="107">
        <v>3.6999999999999998E-2</v>
      </c>
      <c r="C23" s="107">
        <v>9.1999999999999998E-2</v>
      </c>
      <c r="D23" s="105">
        <v>1271.73</v>
      </c>
      <c r="E23" s="74"/>
      <c r="F23" s="106" t="s">
        <v>129</v>
      </c>
      <c r="G23" s="138">
        <v>0.623</v>
      </c>
      <c r="H23" s="125">
        <v>0.94499999999999995</v>
      </c>
      <c r="I23" s="105">
        <v>3741.69</v>
      </c>
      <c r="J23" s="74"/>
      <c r="K23" s="106" t="s">
        <v>130</v>
      </c>
      <c r="L23" s="107">
        <v>0.1</v>
      </c>
      <c r="M23" s="107">
        <v>0.24</v>
      </c>
      <c r="N23" s="105">
        <v>4779.4399999999996</v>
      </c>
      <c r="O23" s="74"/>
      <c r="P23" s="162" t="s">
        <v>131</v>
      </c>
      <c r="Q23" s="166">
        <v>0.55000000000000004</v>
      </c>
      <c r="R23" s="164">
        <f t="shared" si="0"/>
        <v>1.32</v>
      </c>
      <c r="S23" s="105">
        <v>7186.08</v>
      </c>
      <c r="T23" s="165"/>
      <c r="V23" s="100"/>
    </row>
    <row r="24" spans="1:22" s="101" customFormat="1" thickBot="1" x14ac:dyDescent="0.25">
      <c r="A24" s="106" t="s">
        <v>132</v>
      </c>
      <c r="B24" s="107">
        <v>0.05</v>
      </c>
      <c r="C24" s="107">
        <v>0.125</v>
      </c>
      <c r="D24" s="105">
        <v>1988.04</v>
      </c>
      <c r="E24" s="74"/>
      <c r="F24" s="106" t="s">
        <v>133</v>
      </c>
      <c r="G24" s="107">
        <v>0.7</v>
      </c>
      <c r="H24" s="125">
        <v>1.06</v>
      </c>
      <c r="I24" s="105">
        <v>4194.1000000000004</v>
      </c>
      <c r="J24" s="74"/>
      <c r="K24" s="167"/>
      <c r="L24" s="168"/>
      <c r="M24" s="168"/>
      <c r="N24" s="169"/>
      <c r="O24" s="74"/>
      <c r="P24" s="162" t="s">
        <v>134</v>
      </c>
      <c r="Q24" s="163">
        <v>0.64</v>
      </c>
      <c r="R24" s="164">
        <f t="shared" si="0"/>
        <v>1.536</v>
      </c>
      <c r="S24" s="105">
        <v>8374.0499999999993</v>
      </c>
      <c r="T24" s="165"/>
      <c r="V24" s="100"/>
    </row>
    <row r="25" spans="1:22" s="101" customFormat="1" ht="15.75" thickBot="1" x14ac:dyDescent="0.3">
      <c r="A25" s="106" t="s">
        <v>135</v>
      </c>
      <c r="B25" s="107">
        <v>6.5000000000000002E-2</v>
      </c>
      <c r="C25" s="107">
        <v>0.16</v>
      </c>
      <c r="D25" s="105">
        <v>2136.87</v>
      </c>
      <c r="E25" s="74"/>
      <c r="F25" s="106" t="s">
        <v>136</v>
      </c>
      <c r="G25" s="107">
        <v>0.77</v>
      </c>
      <c r="H25" s="125">
        <v>1.1499999999999999</v>
      </c>
      <c r="I25" s="105">
        <v>4803.1899999999996</v>
      </c>
      <c r="J25" s="74"/>
      <c r="K25" s="147" t="s">
        <v>137</v>
      </c>
      <c r="L25" s="148"/>
      <c r="M25" s="148"/>
      <c r="N25" s="149"/>
      <c r="O25" s="74"/>
      <c r="P25" s="162" t="s">
        <v>138</v>
      </c>
      <c r="Q25" s="163">
        <v>0.73</v>
      </c>
      <c r="R25" s="164">
        <f t="shared" si="0"/>
        <v>1.752</v>
      </c>
      <c r="S25" s="105">
        <v>9254.9599999999991</v>
      </c>
      <c r="T25" s="165"/>
      <c r="V25" s="100"/>
    </row>
    <row r="26" spans="1:22" s="101" customFormat="1" ht="14.25" x14ac:dyDescent="0.2">
      <c r="A26" s="106" t="s">
        <v>139</v>
      </c>
      <c r="B26" s="107">
        <v>7.9000000000000001E-2</v>
      </c>
      <c r="C26" s="107">
        <v>0.2</v>
      </c>
      <c r="D26" s="105">
        <v>2775.8</v>
      </c>
      <c r="E26" s="74"/>
      <c r="F26" s="106" t="s">
        <v>140</v>
      </c>
      <c r="G26" s="107">
        <v>0.93</v>
      </c>
      <c r="H26" s="125">
        <v>1.363</v>
      </c>
      <c r="I26" s="105">
        <v>5973.21</v>
      </c>
      <c r="J26" s="74"/>
      <c r="K26" s="170" t="s">
        <v>141</v>
      </c>
      <c r="L26" s="171">
        <v>0.33</v>
      </c>
      <c r="M26" s="171">
        <v>0.78</v>
      </c>
      <c r="N26" s="172">
        <v>5226.5</v>
      </c>
      <c r="O26" s="74"/>
      <c r="P26" s="162" t="s">
        <v>142</v>
      </c>
      <c r="Q26" s="166">
        <v>0.82</v>
      </c>
      <c r="R26" s="164">
        <f t="shared" si="0"/>
        <v>1.9679999999999997</v>
      </c>
      <c r="S26" s="105">
        <v>10025.99</v>
      </c>
      <c r="T26" s="165"/>
      <c r="V26" s="100"/>
    </row>
    <row r="27" spans="1:22" s="101" customFormat="1" ht="14.25" x14ac:dyDescent="0.2">
      <c r="A27" s="106" t="s">
        <v>143</v>
      </c>
      <c r="B27" s="107">
        <v>4.8000000000000001E-2</v>
      </c>
      <c r="C27" s="107">
        <v>0.12</v>
      </c>
      <c r="D27" s="105">
        <v>2135.7800000000002</v>
      </c>
      <c r="E27" s="74"/>
      <c r="F27" s="106" t="s">
        <v>144</v>
      </c>
      <c r="G27" s="107">
        <v>1.0900000000000001</v>
      </c>
      <c r="H27" s="125">
        <v>1.66</v>
      </c>
      <c r="I27" s="105">
        <v>7282.3</v>
      </c>
      <c r="J27" s="74"/>
      <c r="K27" s="173"/>
      <c r="L27" s="174"/>
      <c r="M27" s="174"/>
      <c r="N27" s="175"/>
      <c r="O27" s="74"/>
      <c r="P27" s="176" t="s">
        <v>145</v>
      </c>
      <c r="Q27" s="166">
        <v>0.91</v>
      </c>
      <c r="R27" s="164">
        <f t="shared" si="0"/>
        <v>2.1840000000000002</v>
      </c>
      <c r="S27" s="105">
        <v>11592.28</v>
      </c>
      <c r="T27" s="165"/>
      <c r="V27" s="100"/>
    </row>
    <row r="28" spans="1:22" s="101" customFormat="1" ht="14.25" x14ac:dyDescent="0.2">
      <c r="A28" s="106" t="s">
        <v>146</v>
      </c>
      <c r="B28" s="107">
        <v>0.154</v>
      </c>
      <c r="C28" s="107">
        <v>0.378</v>
      </c>
      <c r="D28" s="105">
        <v>6359.94</v>
      </c>
      <c r="E28" s="74"/>
      <c r="F28" s="106" t="s">
        <v>147</v>
      </c>
      <c r="G28" s="107">
        <v>1.17</v>
      </c>
      <c r="H28" s="125">
        <v>1.73</v>
      </c>
      <c r="I28" s="105">
        <v>7038.84</v>
      </c>
      <c r="J28" s="74"/>
      <c r="K28" s="173" t="s">
        <v>148</v>
      </c>
      <c r="L28" s="174">
        <v>0.65</v>
      </c>
      <c r="M28" s="174">
        <v>1.56</v>
      </c>
      <c r="N28" s="175">
        <v>10401.299999999999</v>
      </c>
      <c r="O28" s="74"/>
      <c r="P28" s="177" t="s">
        <v>149</v>
      </c>
      <c r="Q28" s="178">
        <v>1</v>
      </c>
      <c r="R28" s="164">
        <f t="shared" si="0"/>
        <v>2.4</v>
      </c>
      <c r="S28" s="105">
        <v>12680.8</v>
      </c>
      <c r="T28" s="165"/>
      <c r="V28" s="100"/>
    </row>
    <row r="29" spans="1:22" s="101" customFormat="1" ht="15.75" customHeight="1" thickBot="1" x14ac:dyDescent="0.25">
      <c r="A29" s="106" t="s">
        <v>150</v>
      </c>
      <c r="B29" s="107">
        <v>0.1</v>
      </c>
      <c r="C29" s="107">
        <v>0.25</v>
      </c>
      <c r="D29" s="105">
        <v>3081.99</v>
      </c>
      <c r="E29" s="74"/>
      <c r="F29" s="106" t="s">
        <v>151</v>
      </c>
      <c r="G29" s="107">
        <v>1.25</v>
      </c>
      <c r="H29" s="125">
        <v>1.9</v>
      </c>
      <c r="I29" s="105">
        <v>7682.44</v>
      </c>
      <c r="J29" s="74"/>
      <c r="K29" s="179"/>
      <c r="L29" s="180"/>
      <c r="M29" s="180"/>
      <c r="N29" s="181"/>
      <c r="O29" s="74"/>
      <c r="P29" s="162" t="s">
        <v>152</v>
      </c>
      <c r="Q29" s="163">
        <v>1.0900000000000001</v>
      </c>
      <c r="R29" s="164">
        <f t="shared" si="0"/>
        <v>2.6160000000000001</v>
      </c>
      <c r="S29" s="105">
        <v>13770.55</v>
      </c>
      <c r="T29" s="165"/>
      <c r="V29" s="100"/>
    </row>
    <row r="30" spans="1:22" s="101" customFormat="1" ht="15.75" thickBot="1" x14ac:dyDescent="0.25">
      <c r="A30" s="106" t="s">
        <v>153</v>
      </c>
      <c r="B30" s="107">
        <v>0.16400000000000001</v>
      </c>
      <c r="C30" s="107">
        <v>0.41</v>
      </c>
      <c r="D30" s="105">
        <v>9682.0400000000009</v>
      </c>
      <c r="E30" s="74"/>
      <c r="F30" s="106" t="s">
        <v>154</v>
      </c>
      <c r="G30" s="107">
        <v>1.33</v>
      </c>
      <c r="H30" s="125">
        <v>2</v>
      </c>
      <c r="I30" s="105">
        <v>8059.88</v>
      </c>
      <c r="J30" s="74"/>
      <c r="K30" s="89" t="s">
        <v>155</v>
      </c>
      <c r="L30" s="90"/>
      <c r="M30" s="90"/>
      <c r="N30" s="91"/>
      <c r="O30" s="74"/>
      <c r="P30" s="167"/>
      <c r="Q30" s="182"/>
      <c r="R30" s="182"/>
      <c r="S30" s="183"/>
      <c r="T30" s="165"/>
      <c r="V30" s="100"/>
    </row>
    <row r="31" spans="1:22" s="101" customFormat="1" ht="15.75" thickBot="1" x14ac:dyDescent="0.3">
      <c r="A31" s="106" t="s">
        <v>156</v>
      </c>
      <c r="B31" s="107">
        <v>1.0999999999999999E-2</v>
      </c>
      <c r="C31" s="107">
        <v>0.03</v>
      </c>
      <c r="D31" s="105">
        <v>421.46</v>
      </c>
      <c r="E31" s="74"/>
      <c r="F31" s="106" t="s">
        <v>157</v>
      </c>
      <c r="G31" s="107">
        <v>1.4</v>
      </c>
      <c r="H31" s="125">
        <v>2.1349999999999998</v>
      </c>
      <c r="I31" s="105">
        <v>8553.82</v>
      </c>
      <c r="J31" s="74"/>
      <c r="K31" s="95" t="s">
        <v>158</v>
      </c>
      <c r="L31" s="116">
        <v>2.2999999999999998</v>
      </c>
      <c r="M31" s="116">
        <v>5.75</v>
      </c>
      <c r="N31" s="97">
        <v>57683.95</v>
      </c>
      <c r="O31" s="74"/>
      <c r="P31" s="92" t="s">
        <v>159</v>
      </c>
      <c r="Q31" s="93"/>
      <c r="R31" s="93"/>
      <c r="S31" s="94"/>
      <c r="T31" s="165"/>
      <c r="V31" s="100"/>
    </row>
    <row r="32" spans="1:22" s="101" customFormat="1" thickBot="1" x14ac:dyDescent="0.25">
      <c r="A32" s="106" t="s">
        <v>160</v>
      </c>
      <c r="B32" s="107">
        <v>1.4E-2</v>
      </c>
      <c r="C32" s="107">
        <v>3.5000000000000003E-2</v>
      </c>
      <c r="D32" s="105">
        <v>521.14</v>
      </c>
      <c r="E32" s="74"/>
      <c r="F32" s="106" t="s">
        <v>161</v>
      </c>
      <c r="G32" s="107">
        <v>1.5</v>
      </c>
      <c r="H32" s="125">
        <v>2.25</v>
      </c>
      <c r="I32" s="105">
        <v>8496.73</v>
      </c>
      <c r="J32" s="74"/>
      <c r="K32" s="184"/>
      <c r="L32" s="185"/>
      <c r="M32" s="185"/>
      <c r="N32" s="186"/>
      <c r="O32" s="74"/>
      <c r="P32" s="187" t="s">
        <v>162</v>
      </c>
      <c r="Q32" s="188" t="s">
        <v>163</v>
      </c>
      <c r="R32" s="189"/>
      <c r="S32" s="190">
        <v>8.51</v>
      </c>
      <c r="T32" s="165"/>
      <c r="V32" s="100"/>
    </row>
    <row r="33" spans="1:22" s="101" customFormat="1" x14ac:dyDescent="0.25">
      <c r="A33" s="106" t="s">
        <v>164</v>
      </c>
      <c r="B33" s="107">
        <v>1.7000000000000001E-2</v>
      </c>
      <c r="C33" s="107">
        <v>4.2000000000000003E-2</v>
      </c>
      <c r="D33" s="105">
        <v>613.34</v>
      </c>
      <c r="E33" s="74"/>
      <c r="F33" s="106" t="s">
        <v>165</v>
      </c>
      <c r="G33" s="107">
        <v>1.927</v>
      </c>
      <c r="H33" s="125">
        <v>2.3149999999999999</v>
      </c>
      <c r="I33" s="105">
        <v>8896.24</v>
      </c>
      <c r="J33" s="74"/>
      <c r="K33" s="120" t="s">
        <v>166</v>
      </c>
      <c r="L33" s="121"/>
      <c r="M33" s="121"/>
      <c r="N33" s="122"/>
      <c r="O33" s="74"/>
      <c r="P33" s="191"/>
      <c r="Q33" s="192"/>
      <c r="R33" s="192"/>
      <c r="S33" s="193"/>
      <c r="T33" s="165"/>
      <c r="V33" s="100"/>
    </row>
    <row r="34" spans="1:22" s="101" customFormat="1" thickBot="1" x14ac:dyDescent="0.25">
      <c r="A34" s="106" t="s">
        <v>167</v>
      </c>
      <c r="B34" s="107">
        <v>1.7999999999999999E-2</v>
      </c>
      <c r="C34" s="107">
        <v>4.4999999999999998E-2</v>
      </c>
      <c r="D34" s="105">
        <v>681.63</v>
      </c>
      <c r="E34" s="74"/>
      <c r="F34" s="106" t="s">
        <v>168</v>
      </c>
      <c r="G34" s="107">
        <v>1.57</v>
      </c>
      <c r="H34" s="125">
        <v>2.4</v>
      </c>
      <c r="I34" s="105">
        <v>9104.4599999999991</v>
      </c>
      <c r="J34" s="74"/>
      <c r="K34" s="95" t="s">
        <v>169</v>
      </c>
      <c r="L34" s="116">
        <v>0.05</v>
      </c>
      <c r="M34" s="116">
        <v>0.13</v>
      </c>
      <c r="N34" s="105">
        <v>1600</v>
      </c>
      <c r="O34" s="74"/>
      <c r="P34" s="129"/>
      <c r="Q34" s="107"/>
      <c r="R34" s="107"/>
      <c r="S34" s="105"/>
      <c r="T34" s="165"/>
      <c r="V34" s="100"/>
    </row>
    <row r="35" spans="1:22" s="101" customFormat="1" ht="15.75" thickBot="1" x14ac:dyDescent="0.3">
      <c r="A35" s="106" t="s">
        <v>170</v>
      </c>
      <c r="B35" s="107">
        <v>0.03</v>
      </c>
      <c r="C35" s="107">
        <v>7.3999999999999996E-2</v>
      </c>
      <c r="D35" s="105">
        <v>1247.99</v>
      </c>
      <c r="E35" s="74"/>
      <c r="F35" s="106" t="s">
        <v>171</v>
      </c>
      <c r="G35" s="107">
        <v>1.63</v>
      </c>
      <c r="H35" s="125">
        <v>2.5</v>
      </c>
      <c r="I35" s="105">
        <v>9869.1299999999992</v>
      </c>
      <c r="J35" s="74"/>
      <c r="K35" s="106" t="s">
        <v>172</v>
      </c>
      <c r="L35" s="107">
        <v>0.15</v>
      </c>
      <c r="M35" s="107">
        <v>0.38</v>
      </c>
      <c r="N35" s="105">
        <v>1790.67</v>
      </c>
      <c r="O35" s="74"/>
      <c r="P35" s="147" t="s">
        <v>173</v>
      </c>
      <c r="Q35" s="148"/>
      <c r="R35" s="148"/>
      <c r="S35" s="149"/>
      <c r="T35" s="165"/>
      <c r="V35" s="100"/>
    </row>
    <row r="36" spans="1:22" s="101" customFormat="1" ht="14.25" x14ac:dyDescent="0.2">
      <c r="A36" s="106" t="s">
        <v>174</v>
      </c>
      <c r="B36" s="107">
        <v>6.2E-2</v>
      </c>
      <c r="C36" s="107">
        <v>0.155</v>
      </c>
      <c r="D36" s="105">
        <v>2347.83</v>
      </c>
      <c r="E36" s="74"/>
      <c r="F36" s="106" t="s">
        <v>175</v>
      </c>
      <c r="G36" s="107">
        <v>1.7</v>
      </c>
      <c r="H36" s="125">
        <v>2.57</v>
      </c>
      <c r="I36" s="105">
        <v>10401.879999999999</v>
      </c>
      <c r="J36" s="74"/>
      <c r="K36" s="106" t="s">
        <v>176</v>
      </c>
      <c r="L36" s="107">
        <v>0.24</v>
      </c>
      <c r="M36" s="107">
        <v>0.6</v>
      </c>
      <c r="N36" s="105">
        <v>2657.09</v>
      </c>
      <c r="O36" s="74"/>
      <c r="P36" s="194" t="s">
        <v>177</v>
      </c>
      <c r="Q36" s="116">
        <v>0.47499999999999998</v>
      </c>
      <c r="R36" s="116">
        <v>1.1399999999999999</v>
      </c>
      <c r="S36" s="97">
        <v>7652.37</v>
      </c>
      <c r="T36" s="165"/>
      <c r="V36" s="100"/>
    </row>
    <row r="37" spans="1:22" s="101" customFormat="1" ht="14.25" x14ac:dyDescent="0.2">
      <c r="A37" s="106" t="s">
        <v>178</v>
      </c>
      <c r="B37" s="107">
        <v>9.8000000000000004E-2</v>
      </c>
      <c r="C37" s="107">
        <v>0.25</v>
      </c>
      <c r="D37" s="105">
        <v>3528.47</v>
      </c>
      <c r="E37" s="74"/>
      <c r="F37" s="106" t="s">
        <v>179</v>
      </c>
      <c r="G37" s="107">
        <v>1.88</v>
      </c>
      <c r="H37" s="125">
        <v>2.84</v>
      </c>
      <c r="I37" s="105">
        <v>12110.81</v>
      </c>
      <c r="J37" s="74"/>
      <c r="K37" s="106" t="s">
        <v>180</v>
      </c>
      <c r="L37" s="107">
        <v>0.4</v>
      </c>
      <c r="M37" s="107">
        <v>1</v>
      </c>
      <c r="N37" s="105">
        <v>4000</v>
      </c>
      <c r="O37" s="74"/>
      <c r="P37" s="195" t="s">
        <v>181</v>
      </c>
      <c r="Q37" s="196">
        <v>0.95</v>
      </c>
      <c r="R37" s="196">
        <v>2.2799999999999998</v>
      </c>
      <c r="S37" s="105">
        <v>13541.08</v>
      </c>
      <c r="T37" s="165"/>
      <c r="V37" s="100"/>
    </row>
    <row r="38" spans="1:22" s="101" customFormat="1" thickBot="1" x14ac:dyDescent="0.25">
      <c r="A38" s="106" t="s">
        <v>182</v>
      </c>
      <c r="B38" s="107">
        <v>0.11700000000000001</v>
      </c>
      <c r="C38" s="107">
        <v>0.28999999999999998</v>
      </c>
      <c r="D38" s="105">
        <v>5222.8900000000003</v>
      </c>
      <c r="E38" s="74"/>
      <c r="F38" s="106" t="s">
        <v>183</v>
      </c>
      <c r="G38" s="107">
        <v>2.2999999999999998</v>
      </c>
      <c r="H38" s="125">
        <v>3.51</v>
      </c>
      <c r="I38" s="105">
        <v>18990.5</v>
      </c>
      <c r="J38" s="74"/>
      <c r="K38" s="111" t="s">
        <v>184</v>
      </c>
      <c r="L38" s="113">
        <v>0.59</v>
      </c>
      <c r="M38" s="113">
        <v>1.47</v>
      </c>
      <c r="N38" s="105">
        <v>6000.01</v>
      </c>
      <c r="O38" s="74"/>
      <c r="P38" s="106" t="s">
        <v>185</v>
      </c>
      <c r="Q38" s="134">
        <v>1.26</v>
      </c>
      <c r="R38" s="107">
        <v>3.0249999999999999</v>
      </c>
      <c r="S38" s="105">
        <v>21453.19</v>
      </c>
      <c r="T38" s="165"/>
      <c r="V38" s="100"/>
    </row>
    <row r="39" spans="1:22" s="101" customFormat="1" x14ac:dyDescent="0.25">
      <c r="A39" s="106" t="s">
        <v>186</v>
      </c>
      <c r="B39" s="107">
        <v>0.129</v>
      </c>
      <c r="C39" s="107">
        <v>0.32</v>
      </c>
      <c r="D39" s="105">
        <v>6655.2</v>
      </c>
      <c r="E39" s="74"/>
      <c r="F39" s="106" t="s">
        <v>187</v>
      </c>
      <c r="G39" s="107">
        <v>0.77</v>
      </c>
      <c r="H39" s="125">
        <v>1.2</v>
      </c>
      <c r="I39" s="105">
        <v>4538.63</v>
      </c>
      <c r="J39" s="74"/>
      <c r="K39" s="120" t="s">
        <v>188</v>
      </c>
      <c r="L39" s="121"/>
      <c r="M39" s="121"/>
      <c r="N39" s="122"/>
      <c r="O39" s="74"/>
      <c r="P39" s="195" t="s">
        <v>189</v>
      </c>
      <c r="Q39" s="196">
        <v>2.25</v>
      </c>
      <c r="R39" s="196">
        <v>5.4</v>
      </c>
      <c r="S39" s="105">
        <v>45602.99</v>
      </c>
      <c r="T39" s="165"/>
      <c r="V39" s="100"/>
    </row>
    <row r="40" spans="1:22" s="101" customFormat="1" thickBot="1" x14ac:dyDescent="0.25">
      <c r="A40" s="111" t="s">
        <v>190</v>
      </c>
      <c r="B40" s="113">
        <v>0.82599999999999996</v>
      </c>
      <c r="C40" s="113">
        <v>2.0699999999999998</v>
      </c>
      <c r="D40" s="105">
        <v>44733.84</v>
      </c>
      <c r="E40" s="74"/>
      <c r="F40" s="106" t="s">
        <v>191</v>
      </c>
      <c r="G40" s="107">
        <v>0.88</v>
      </c>
      <c r="H40" s="125">
        <v>1.38</v>
      </c>
      <c r="I40" s="105">
        <v>5384.45</v>
      </c>
      <c r="J40" s="74"/>
      <c r="K40" s="95" t="s">
        <v>192</v>
      </c>
      <c r="L40" s="116">
        <v>0.18</v>
      </c>
      <c r="M40" s="116">
        <v>0.44</v>
      </c>
      <c r="N40" s="105">
        <v>2498.36</v>
      </c>
      <c r="O40" s="74"/>
      <c r="P40" s="111"/>
      <c r="Q40" s="112"/>
      <c r="R40" s="113"/>
      <c r="S40" s="105"/>
      <c r="T40" s="165"/>
      <c r="V40" s="100"/>
    </row>
    <row r="41" spans="1:22" s="101" customFormat="1" ht="15.75" thickBot="1" x14ac:dyDescent="0.25">
      <c r="A41" s="89" t="s">
        <v>193</v>
      </c>
      <c r="B41" s="90"/>
      <c r="C41" s="90"/>
      <c r="D41" s="91"/>
      <c r="E41" s="74"/>
      <c r="F41" s="106" t="s">
        <v>194</v>
      </c>
      <c r="G41" s="107">
        <v>0.98</v>
      </c>
      <c r="H41" s="125">
        <v>1.49</v>
      </c>
      <c r="I41" s="105">
        <v>6073.2</v>
      </c>
      <c r="J41" s="74"/>
      <c r="K41" s="106" t="s">
        <v>195</v>
      </c>
      <c r="L41" s="107">
        <v>0.38</v>
      </c>
      <c r="M41" s="107">
        <v>0.94</v>
      </c>
      <c r="N41" s="105">
        <v>5780.78</v>
      </c>
      <c r="O41" s="74"/>
      <c r="P41" s="89" t="s">
        <v>196</v>
      </c>
      <c r="Q41" s="90"/>
      <c r="R41" s="90"/>
      <c r="S41" s="91"/>
      <c r="T41" s="165"/>
      <c r="V41" s="100"/>
    </row>
    <row r="42" spans="1:22" s="101" customFormat="1" ht="14.25" x14ac:dyDescent="0.2">
      <c r="A42" s="197" t="s">
        <v>197</v>
      </c>
      <c r="B42" s="198">
        <v>0.13500000000000001</v>
      </c>
      <c r="C42" s="198">
        <v>0.12</v>
      </c>
      <c r="D42" s="97">
        <v>2417.14</v>
      </c>
      <c r="E42" s="74"/>
      <c r="F42" s="106" t="s">
        <v>198</v>
      </c>
      <c r="G42" s="107">
        <v>1</v>
      </c>
      <c r="H42" s="125">
        <v>1.54</v>
      </c>
      <c r="I42" s="105">
        <v>6245.8</v>
      </c>
      <c r="J42" s="74"/>
      <c r="K42" s="106" t="s">
        <v>199</v>
      </c>
      <c r="L42" s="107">
        <v>0.55000000000000004</v>
      </c>
      <c r="M42" s="107">
        <v>1.47</v>
      </c>
      <c r="N42" s="105">
        <v>9944.08</v>
      </c>
      <c r="O42" s="74"/>
      <c r="P42" s="126" t="s">
        <v>200</v>
      </c>
      <c r="Q42" s="127">
        <v>2.8000000000000001E-2</v>
      </c>
      <c r="R42" s="127">
        <v>6.7000000000000004E-2</v>
      </c>
      <c r="S42" s="97">
        <v>450.82</v>
      </c>
      <c r="T42" s="165"/>
      <c r="V42" s="100"/>
    </row>
    <row r="43" spans="1:22" s="101" customFormat="1" ht="14.25" x14ac:dyDescent="0.2">
      <c r="A43" s="199" t="s">
        <v>201</v>
      </c>
      <c r="B43" s="200">
        <v>0.16200000000000001</v>
      </c>
      <c r="C43" s="200">
        <v>0.14199999999999999</v>
      </c>
      <c r="D43" s="105">
        <v>2904.45</v>
      </c>
      <c r="E43" s="74"/>
      <c r="F43" s="106" t="s">
        <v>202</v>
      </c>
      <c r="G43" s="107">
        <v>1.03</v>
      </c>
      <c r="H43" s="125">
        <v>1.59</v>
      </c>
      <c r="I43" s="105">
        <v>6573.96</v>
      </c>
      <c r="J43" s="74"/>
      <c r="K43" s="106" t="s">
        <v>203</v>
      </c>
      <c r="L43" s="107">
        <v>0.1</v>
      </c>
      <c r="M43" s="107">
        <v>0.25</v>
      </c>
      <c r="N43" s="105">
        <v>1608.88</v>
      </c>
      <c r="O43" s="74"/>
      <c r="P43" s="201" t="s">
        <v>204</v>
      </c>
      <c r="Q43" s="202">
        <v>4.8000000000000001E-2</v>
      </c>
      <c r="R43" s="202">
        <v>0.115</v>
      </c>
      <c r="S43" s="105">
        <v>720.66</v>
      </c>
      <c r="T43" s="165"/>
      <c r="V43" s="100"/>
    </row>
    <row r="44" spans="1:22" s="101" customFormat="1" ht="14.25" x14ac:dyDescent="0.2">
      <c r="A44" s="199" t="s">
        <v>205</v>
      </c>
      <c r="B44" s="200">
        <v>0.189</v>
      </c>
      <c r="C44" s="200">
        <v>0.16500000000000001</v>
      </c>
      <c r="D44" s="105">
        <v>3399.95</v>
      </c>
      <c r="E44" s="74"/>
      <c r="F44" s="106" t="s">
        <v>206</v>
      </c>
      <c r="G44" s="107">
        <v>1.1499999999999999</v>
      </c>
      <c r="H44" s="125">
        <v>1.7749999999999999</v>
      </c>
      <c r="I44" s="105">
        <v>7394.6</v>
      </c>
      <c r="J44" s="74"/>
      <c r="K44" s="106" t="s">
        <v>207</v>
      </c>
      <c r="L44" s="107">
        <v>0.27</v>
      </c>
      <c r="M44" s="107">
        <v>0.68</v>
      </c>
      <c r="N44" s="105">
        <v>4481.8599999999997</v>
      </c>
      <c r="O44" s="74"/>
      <c r="P44" s="201" t="s">
        <v>208</v>
      </c>
      <c r="Q44" s="202">
        <v>5.1999999999999998E-2</v>
      </c>
      <c r="R44" s="202">
        <v>0.14699999999999999</v>
      </c>
      <c r="S44" s="105">
        <v>768.85</v>
      </c>
      <c r="T44" s="165"/>
      <c r="V44" s="100"/>
    </row>
    <row r="45" spans="1:22" s="101" customFormat="1" ht="14.25" x14ac:dyDescent="0.2">
      <c r="A45" s="199" t="s">
        <v>209</v>
      </c>
      <c r="B45" s="203">
        <v>0.27</v>
      </c>
      <c r="C45" s="203">
        <v>0.23</v>
      </c>
      <c r="D45" s="105">
        <v>4960.3</v>
      </c>
      <c r="E45" s="74"/>
      <c r="F45" s="106" t="s">
        <v>210</v>
      </c>
      <c r="G45" s="107">
        <v>1.3</v>
      </c>
      <c r="H45" s="125">
        <v>1.992</v>
      </c>
      <c r="I45" s="105">
        <v>8588.35</v>
      </c>
      <c r="J45" s="74"/>
      <c r="K45" s="106" t="s">
        <v>211</v>
      </c>
      <c r="L45" s="107">
        <v>0.51</v>
      </c>
      <c r="M45" s="107">
        <v>1.28</v>
      </c>
      <c r="N45" s="105">
        <v>7504.81</v>
      </c>
      <c r="O45" s="74"/>
      <c r="P45" s="204" t="s">
        <v>212</v>
      </c>
      <c r="Q45" s="205">
        <v>8.2000000000000003E-2</v>
      </c>
      <c r="R45" s="205">
        <v>0.19700000000000001</v>
      </c>
      <c r="S45" s="105">
        <v>1308.2</v>
      </c>
      <c r="T45" s="165"/>
      <c r="V45" s="100"/>
    </row>
    <row r="46" spans="1:22" s="101" customFormat="1" thickBot="1" x14ac:dyDescent="0.25">
      <c r="A46" s="199" t="s">
        <v>213</v>
      </c>
      <c r="B46" s="200">
        <v>9.9000000000000005E-2</v>
      </c>
      <c r="C46" s="200">
        <v>0.05</v>
      </c>
      <c r="D46" s="105">
        <v>1416.24</v>
      </c>
      <c r="E46" s="74"/>
      <c r="F46" s="106" t="s">
        <v>214</v>
      </c>
      <c r="G46" s="107">
        <v>1.35</v>
      </c>
      <c r="H46" s="125">
        <v>2.16</v>
      </c>
      <c r="I46" s="105">
        <v>9168.93</v>
      </c>
      <c r="J46" s="74"/>
      <c r="K46" s="132"/>
      <c r="L46" s="133"/>
      <c r="M46" s="133"/>
      <c r="N46" s="105"/>
      <c r="O46" s="74"/>
      <c r="P46" s="204"/>
      <c r="Q46" s="205"/>
      <c r="R46" s="205"/>
      <c r="S46" s="105"/>
      <c r="T46" s="165"/>
      <c r="V46" s="100"/>
    </row>
    <row r="47" spans="1:22" s="101" customFormat="1" ht="15.75" thickBot="1" x14ac:dyDescent="0.3">
      <c r="A47" s="199" t="s">
        <v>215</v>
      </c>
      <c r="B47" s="200">
        <v>0.112</v>
      </c>
      <c r="C47" s="200">
        <v>5.6000000000000001E-2</v>
      </c>
      <c r="D47" s="105">
        <v>1564.62</v>
      </c>
      <c r="E47" s="74"/>
      <c r="F47" s="106" t="s">
        <v>216</v>
      </c>
      <c r="G47" s="107">
        <v>1.46</v>
      </c>
      <c r="H47" s="125">
        <v>2.34</v>
      </c>
      <c r="I47" s="105">
        <v>9428.27</v>
      </c>
      <c r="J47" s="74"/>
      <c r="K47" s="106"/>
      <c r="L47" s="107"/>
      <c r="M47" s="107"/>
      <c r="N47" s="105"/>
      <c r="O47" s="74"/>
      <c r="P47" s="108" t="s">
        <v>217</v>
      </c>
      <c r="Q47" s="109"/>
      <c r="R47" s="109"/>
      <c r="S47" s="110"/>
      <c r="T47" s="165"/>
      <c r="V47" s="100"/>
    </row>
    <row r="48" spans="1:22" s="101" customFormat="1" ht="15.75" thickBot="1" x14ac:dyDescent="0.3">
      <c r="A48" s="199" t="s">
        <v>218</v>
      </c>
      <c r="B48" s="200">
        <v>0.12</v>
      </c>
      <c r="C48" s="200">
        <v>0.06</v>
      </c>
      <c r="D48" s="105">
        <v>1676.12</v>
      </c>
      <c r="E48" s="74"/>
      <c r="F48" s="106" t="s">
        <v>219</v>
      </c>
      <c r="G48" s="107">
        <v>1.55</v>
      </c>
      <c r="H48" s="125">
        <v>2.484</v>
      </c>
      <c r="I48" s="105">
        <v>9859.4500000000007</v>
      </c>
      <c r="J48" s="74"/>
      <c r="K48" s="206" t="s">
        <v>220</v>
      </c>
      <c r="L48" s="207"/>
      <c r="M48" s="207"/>
      <c r="N48" s="208"/>
      <c r="O48" s="74"/>
      <c r="P48" s="209"/>
      <c r="Q48" s="210"/>
      <c r="R48" s="210"/>
      <c r="S48" s="211"/>
      <c r="T48" s="165"/>
      <c r="V48" s="100"/>
    </row>
    <row r="49" spans="1:22" s="101" customFormat="1" ht="14.25" x14ac:dyDescent="0.2">
      <c r="A49" s="199" t="s">
        <v>221</v>
      </c>
      <c r="B49" s="200">
        <v>0.14399999999999999</v>
      </c>
      <c r="C49" s="200">
        <v>7.0000000000000007E-2</v>
      </c>
      <c r="D49" s="105">
        <v>2000.52</v>
      </c>
      <c r="E49" s="74"/>
      <c r="F49" s="106" t="s">
        <v>222</v>
      </c>
      <c r="G49" s="107">
        <v>1.65</v>
      </c>
      <c r="H49" s="125">
        <v>2.65</v>
      </c>
      <c r="I49" s="105">
        <v>10474.549999999999</v>
      </c>
      <c r="J49" s="74"/>
      <c r="K49" s="95" t="s">
        <v>223</v>
      </c>
      <c r="L49" s="96">
        <v>0.02</v>
      </c>
      <c r="M49" s="96">
        <v>0.05</v>
      </c>
      <c r="N49" s="97">
        <v>588.49</v>
      </c>
      <c r="O49" s="74"/>
      <c r="P49" s="129" t="s">
        <v>224</v>
      </c>
      <c r="Q49" s="107">
        <v>0.3</v>
      </c>
      <c r="R49" s="107">
        <v>0.75</v>
      </c>
      <c r="S49" s="105">
        <v>7144.04</v>
      </c>
      <c r="T49" s="165"/>
      <c r="V49" s="100"/>
    </row>
    <row r="50" spans="1:22" s="101" customFormat="1" thickBot="1" x14ac:dyDescent="0.25">
      <c r="A50" s="199" t="s">
        <v>225</v>
      </c>
      <c r="B50" s="200">
        <v>0.18</v>
      </c>
      <c r="C50" s="200">
        <v>0.09</v>
      </c>
      <c r="D50" s="105">
        <v>2589.29</v>
      </c>
      <c r="E50" s="74"/>
      <c r="F50" s="106" t="s">
        <v>226</v>
      </c>
      <c r="G50" s="107">
        <v>1.75</v>
      </c>
      <c r="H50" s="125">
        <v>2.88</v>
      </c>
      <c r="I50" s="105">
        <v>11326.47</v>
      </c>
      <c r="J50" s="74"/>
      <c r="K50" s="95" t="s">
        <v>227</v>
      </c>
      <c r="L50" s="96">
        <v>0.02</v>
      </c>
      <c r="M50" s="96">
        <v>4.2999999999999997E-2</v>
      </c>
      <c r="N50" s="105">
        <v>602.53</v>
      </c>
      <c r="O50" s="165"/>
      <c r="P50" s="212" t="s">
        <v>228</v>
      </c>
      <c r="Q50" s="133">
        <v>0.45</v>
      </c>
      <c r="R50" s="133">
        <v>1.08</v>
      </c>
      <c r="S50" s="213">
        <v>10532.87</v>
      </c>
      <c r="T50" s="165"/>
      <c r="V50" s="100"/>
    </row>
    <row r="51" spans="1:22" s="101" customFormat="1" ht="16.5" thickBot="1" x14ac:dyDescent="0.3">
      <c r="A51" s="199" t="s">
        <v>229</v>
      </c>
      <c r="B51" s="200">
        <v>0.19800000000000001</v>
      </c>
      <c r="C51" s="200">
        <v>9.9000000000000005E-2</v>
      </c>
      <c r="D51" s="105">
        <v>3146.09</v>
      </c>
      <c r="E51" s="74"/>
      <c r="F51" s="106" t="s">
        <v>230</v>
      </c>
      <c r="G51" s="107">
        <v>1.85</v>
      </c>
      <c r="H51" s="125">
        <v>2.88</v>
      </c>
      <c r="I51" s="105">
        <v>10821.64</v>
      </c>
      <c r="J51" s="74"/>
      <c r="K51" s="106" t="s">
        <v>231</v>
      </c>
      <c r="L51" s="134">
        <v>0.03</v>
      </c>
      <c r="M51" s="134">
        <v>7.0000000000000007E-2</v>
      </c>
      <c r="N51" s="105">
        <v>811.78</v>
      </c>
      <c r="O51" s="165"/>
      <c r="P51" s="214" t="s">
        <v>232</v>
      </c>
      <c r="Q51" s="215"/>
      <c r="R51" s="215"/>
      <c r="S51" s="216"/>
      <c r="T51" s="165"/>
      <c r="V51" s="100"/>
    </row>
    <row r="52" spans="1:22" s="101" customFormat="1" ht="14.25" x14ac:dyDescent="0.2">
      <c r="A52" s="199" t="s">
        <v>233</v>
      </c>
      <c r="B52" s="200">
        <v>0.13400000000000001</v>
      </c>
      <c r="C52" s="200">
        <v>7.0000000000000007E-2</v>
      </c>
      <c r="D52" s="105">
        <v>1857.32</v>
      </c>
      <c r="E52" s="74"/>
      <c r="F52" s="106" t="s">
        <v>234</v>
      </c>
      <c r="G52" s="107">
        <v>1.94</v>
      </c>
      <c r="H52" s="125">
        <v>3.05</v>
      </c>
      <c r="I52" s="105">
        <v>11744.41</v>
      </c>
      <c r="J52" s="74"/>
      <c r="K52" s="98" t="s">
        <v>235</v>
      </c>
      <c r="L52" s="217">
        <v>0.04</v>
      </c>
      <c r="M52" s="217">
        <v>0.09</v>
      </c>
      <c r="N52" s="105">
        <v>1063.17</v>
      </c>
      <c r="O52" s="218"/>
      <c r="P52" s="219" t="s">
        <v>236</v>
      </c>
      <c r="Q52" s="220"/>
      <c r="R52" s="221" t="s">
        <v>163</v>
      </c>
      <c r="S52" s="222">
        <v>50540.23</v>
      </c>
      <c r="T52" s="165"/>
      <c r="V52" s="100"/>
    </row>
    <row r="53" spans="1:22" s="101" customFormat="1" ht="15.75" thickBot="1" x14ac:dyDescent="0.25">
      <c r="A53" s="223" t="s">
        <v>237</v>
      </c>
      <c r="B53" s="224">
        <v>0.16</v>
      </c>
      <c r="C53" s="224">
        <v>0.08</v>
      </c>
      <c r="D53" s="225">
        <v>2206.0700000000002</v>
      </c>
      <c r="E53" s="74"/>
      <c r="F53" s="111" t="s">
        <v>238</v>
      </c>
      <c r="G53" s="113">
        <v>2.04</v>
      </c>
      <c r="H53" s="226">
        <v>3.145</v>
      </c>
      <c r="I53" s="225">
        <v>12227.43</v>
      </c>
      <c r="J53" s="74"/>
      <c r="K53" s="111" t="s">
        <v>239</v>
      </c>
      <c r="L53" s="112">
        <v>0.05</v>
      </c>
      <c r="M53" s="112">
        <v>0.14000000000000001</v>
      </c>
      <c r="N53" s="225">
        <v>1296.3</v>
      </c>
      <c r="O53" s="218"/>
      <c r="P53" s="227"/>
      <c r="Q53" s="228"/>
      <c r="R53" s="228"/>
      <c r="S53" s="229"/>
      <c r="T53" s="165"/>
      <c r="V53" s="100"/>
    </row>
    <row r="54" spans="1:22" s="101" customFormat="1" ht="14.25" x14ac:dyDescent="0.2">
      <c r="A54" s="230"/>
      <c r="B54" s="231"/>
      <c r="C54" s="231"/>
      <c r="I54" s="232"/>
      <c r="J54" s="74"/>
      <c r="T54" s="165"/>
    </row>
    <row r="55" spans="1:22" s="101" customFormat="1" ht="22.5" x14ac:dyDescent="0.45">
      <c r="A55" s="233" t="s">
        <v>240</v>
      </c>
      <c r="B55" s="234"/>
      <c r="C55" s="235"/>
      <c r="D55" s="235"/>
      <c r="E55" s="236"/>
      <c r="F55" s="236"/>
      <c r="G55" s="236"/>
      <c r="H55" s="236"/>
      <c r="I55" s="236"/>
      <c r="J55" s="74"/>
      <c r="P55" s="237" t="s">
        <v>241</v>
      </c>
      <c r="Q55" s="237"/>
      <c r="R55" s="237"/>
      <c r="S55" s="237"/>
      <c r="T55" s="165"/>
    </row>
    <row r="56" spans="1:22" s="101" customFormat="1" x14ac:dyDescent="0.2">
      <c r="A56" s="238"/>
      <c r="B56" s="238"/>
      <c r="C56" s="239"/>
      <c r="D56" s="239"/>
      <c r="E56" s="236"/>
      <c r="F56" s="240"/>
      <c r="G56" s="240"/>
      <c r="H56" s="240"/>
      <c r="I56" s="240"/>
      <c r="J56" s="241"/>
      <c r="T56" s="165"/>
    </row>
    <row r="57" spans="1:22" x14ac:dyDescent="0.25">
      <c r="A57" s="242"/>
      <c r="B57" s="243"/>
      <c r="C57" s="244"/>
      <c r="D57" s="245"/>
      <c r="E57" s="71"/>
      <c r="F57" s="71"/>
      <c r="G57" s="246"/>
      <c r="H57" s="247"/>
      <c r="I57" s="248"/>
      <c r="J57" s="249"/>
      <c r="K57" s="71"/>
      <c r="L57" s="71"/>
      <c r="M57" s="71"/>
      <c r="N57" s="250"/>
      <c r="O57" s="250"/>
      <c r="P57" s="251"/>
      <c r="Q57" s="251"/>
      <c r="R57" s="251"/>
      <c r="S57" s="251"/>
    </row>
    <row r="58" spans="1:22" x14ac:dyDescent="0.25">
      <c r="A58" s="252"/>
      <c r="B58" s="253"/>
      <c r="C58" s="253"/>
      <c r="D58" s="253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74"/>
    </row>
    <row r="59" spans="1:22" x14ac:dyDescent="0.25">
      <c r="A59" s="249"/>
      <c r="B59" s="249"/>
      <c r="C59" s="249"/>
      <c r="D59" s="249"/>
      <c r="E59" s="249"/>
      <c r="F59" s="249"/>
      <c r="G59" s="249"/>
      <c r="H59" s="249"/>
      <c r="I59" s="249"/>
      <c r="K59" s="249"/>
      <c r="L59" s="249"/>
      <c r="M59" s="249"/>
      <c r="N59" s="249"/>
      <c r="O59" s="249"/>
      <c r="P59" s="74"/>
    </row>
    <row r="60" spans="1:22" x14ac:dyDescent="0.25">
      <c r="F60" s="71"/>
      <c r="G60" s="71"/>
      <c r="H60" s="254"/>
      <c r="I60" s="254"/>
    </row>
    <row r="61" spans="1:22" x14ac:dyDescent="0.25">
      <c r="F61" s="249"/>
      <c r="G61" s="249"/>
      <c r="H61" s="249"/>
      <c r="I61" s="255"/>
    </row>
    <row r="62" spans="1:22" x14ac:dyDescent="0.25">
      <c r="F62" s="249"/>
      <c r="G62" s="249"/>
      <c r="H62" s="249"/>
      <c r="I62" s="255"/>
    </row>
  </sheetData>
  <sheetProtection selectLockedCells="1" selectUnlockedCells="1"/>
  <mergeCells count="61">
    <mergeCell ref="P55:S55"/>
    <mergeCell ref="A56:B56"/>
    <mergeCell ref="N57:O57"/>
    <mergeCell ref="P57:S57"/>
    <mergeCell ref="H60:I60"/>
    <mergeCell ref="A41:D41"/>
    <mergeCell ref="P41:S41"/>
    <mergeCell ref="P47:S47"/>
    <mergeCell ref="K48:N48"/>
    <mergeCell ref="P51:S51"/>
    <mergeCell ref="P52:Q52"/>
    <mergeCell ref="K30:N30"/>
    <mergeCell ref="P31:S31"/>
    <mergeCell ref="K33:N33"/>
    <mergeCell ref="P33:S33"/>
    <mergeCell ref="P35:S35"/>
    <mergeCell ref="K39:N39"/>
    <mergeCell ref="K26:K27"/>
    <mergeCell ref="L26:L27"/>
    <mergeCell ref="M26:M27"/>
    <mergeCell ref="N26:N27"/>
    <mergeCell ref="K28:K29"/>
    <mergeCell ref="L28:L29"/>
    <mergeCell ref="M28:M29"/>
    <mergeCell ref="N28:N29"/>
    <mergeCell ref="A14:D14"/>
    <mergeCell ref="K15:N15"/>
    <mergeCell ref="A16:D16"/>
    <mergeCell ref="P17:S17"/>
    <mergeCell ref="A18:D18"/>
    <mergeCell ref="K25:N25"/>
    <mergeCell ref="H7:H8"/>
    <mergeCell ref="I7:I8"/>
    <mergeCell ref="A9:D9"/>
    <mergeCell ref="F9:I9"/>
    <mergeCell ref="K10:N10"/>
    <mergeCell ref="P10:S10"/>
    <mergeCell ref="A7:A8"/>
    <mergeCell ref="B7:B8"/>
    <mergeCell ref="C7:C8"/>
    <mergeCell ref="D7:D8"/>
    <mergeCell ref="F7:F8"/>
    <mergeCell ref="G7:G8"/>
    <mergeCell ref="P4:P5"/>
    <mergeCell ref="Q4:Q5"/>
    <mergeCell ref="R4:R5"/>
    <mergeCell ref="S4:S5"/>
    <mergeCell ref="B5:I5"/>
    <mergeCell ref="B6:I6"/>
    <mergeCell ref="K6:N6"/>
    <mergeCell ref="P6:S6"/>
    <mergeCell ref="B1:I2"/>
    <mergeCell ref="P1:S1"/>
    <mergeCell ref="P2:S2"/>
    <mergeCell ref="B3:I3"/>
    <mergeCell ref="O3:S3"/>
    <mergeCell ref="B4:I4"/>
    <mergeCell ref="K4:K5"/>
    <mergeCell ref="L4:L5"/>
    <mergeCell ref="M4:M5"/>
    <mergeCell ref="N4:N5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44"/>
  <sheetViews>
    <sheetView topLeftCell="A10" zoomScale="115" zoomScaleNormal="115" workbookViewId="0">
      <selection activeCell="K9" sqref="K9"/>
    </sheetView>
  </sheetViews>
  <sheetFormatPr defaultColWidth="8.7109375" defaultRowHeight="15" x14ac:dyDescent="0.25"/>
  <cols>
    <col min="1" max="1" width="2.85546875" customWidth="1"/>
    <col min="2" max="2" width="22.7109375" customWidth="1"/>
    <col min="3" max="3" width="48.5703125" customWidth="1"/>
    <col min="4" max="4" width="14.5703125" customWidth="1"/>
    <col min="5" max="5" width="8.7109375" customWidth="1"/>
    <col min="6" max="7" width="11.5703125" customWidth="1"/>
    <col min="8" max="10" width="9.140625" style="1" customWidth="1"/>
  </cols>
  <sheetData>
    <row r="1" spans="2:10" ht="8.25" customHeight="1" x14ac:dyDescent="0.25">
      <c r="B1" s="53"/>
    </row>
    <row r="2" spans="2:10" ht="24.75" customHeight="1" x14ac:dyDescent="0.5">
      <c r="B2" s="53"/>
      <c r="C2" s="54" t="s">
        <v>0</v>
      </c>
      <c r="D2" s="54"/>
      <c r="E2" s="54"/>
      <c r="F2" s="54"/>
      <c r="G2" s="54"/>
      <c r="H2" s="54"/>
      <c r="I2" s="2"/>
      <c r="J2" s="2"/>
    </row>
    <row r="3" spans="2:10" ht="15" customHeight="1" x14ac:dyDescent="0.25">
      <c r="B3" s="53"/>
      <c r="C3" s="55" t="s">
        <v>1</v>
      </c>
      <c r="D3" s="55"/>
      <c r="E3" s="55"/>
      <c r="F3" s="55"/>
      <c r="G3" s="55"/>
      <c r="H3" s="55"/>
      <c r="I3" s="3"/>
      <c r="J3" s="4"/>
    </row>
    <row r="4" spans="2:10" x14ac:dyDescent="0.25">
      <c r="B4" s="53"/>
      <c r="C4" s="56" t="s">
        <v>2</v>
      </c>
      <c r="D4" s="56"/>
      <c r="E4" s="56"/>
      <c r="F4" s="56"/>
      <c r="G4" s="56"/>
      <c r="H4" s="56"/>
      <c r="I4" s="5"/>
      <c r="J4" s="5"/>
    </row>
    <row r="5" spans="2:10" ht="15.75" customHeight="1" x14ac:dyDescent="0.25">
      <c r="B5" s="53"/>
      <c r="C5" s="57" t="s">
        <v>3</v>
      </c>
      <c r="D5" s="57"/>
      <c r="E5" s="57"/>
      <c r="F5" s="57"/>
      <c r="G5" s="57"/>
      <c r="H5" s="57"/>
      <c r="I5" s="6"/>
      <c r="J5" s="4"/>
    </row>
    <row r="6" spans="2:10" s="7" customFormat="1" ht="14.25" customHeight="1" x14ac:dyDescent="0.25">
      <c r="B6" s="58" t="s">
        <v>4</v>
      </c>
      <c r="C6" s="58" t="s">
        <v>5</v>
      </c>
      <c r="D6" s="58" t="s">
        <v>6</v>
      </c>
      <c r="E6" s="58" t="s">
        <v>7</v>
      </c>
      <c r="F6" s="58" t="s">
        <v>8</v>
      </c>
      <c r="G6" s="58" t="s">
        <v>9</v>
      </c>
      <c r="H6" s="58" t="s">
        <v>58</v>
      </c>
      <c r="I6" s="58" t="s">
        <v>10</v>
      </c>
      <c r="J6" s="62"/>
    </row>
    <row r="7" spans="2:10" s="7" customFormat="1" ht="14.25" customHeight="1" x14ac:dyDescent="0.25">
      <c r="B7" s="58"/>
      <c r="C7" s="58"/>
      <c r="D7" s="58"/>
      <c r="E7" s="58"/>
      <c r="F7" s="58"/>
      <c r="G7" s="58"/>
      <c r="H7" s="58"/>
      <c r="I7" s="58"/>
      <c r="J7" s="62"/>
    </row>
    <row r="8" spans="2:10" ht="27.75" customHeight="1" x14ac:dyDescent="0.25">
      <c r="B8" s="63"/>
      <c r="C8" s="59" t="s">
        <v>11</v>
      </c>
      <c r="D8" s="8" t="s">
        <v>12</v>
      </c>
      <c r="E8" s="9" t="s">
        <v>13</v>
      </c>
      <c r="F8" s="8" t="s">
        <v>14</v>
      </c>
      <c r="G8" s="10" t="s">
        <v>15</v>
      </c>
      <c r="H8" s="11">
        <v>3200</v>
      </c>
      <c r="I8" s="12">
        <v>2900</v>
      </c>
      <c r="J8" s="13"/>
    </row>
    <row r="9" spans="2:10" ht="27.75" customHeight="1" x14ac:dyDescent="0.25">
      <c r="B9" s="63"/>
      <c r="C9" s="59"/>
      <c r="D9" s="14" t="s">
        <v>16</v>
      </c>
      <c r="E9" s="15" t="s">
        <v>17</v>
      </c>
      <c r="F9" s="14" t="s">
        <v>18</v>
      </c>
      <c r="G9" s="14" t="s">
        <v>19</v>
      </c>
      <c r="H9" s="16">
        <v>3200</v>
      </c>
      <c r="I9" s="12">
        <v>2900</v>
      </c>
      <c r="J9" s="13"/>
    </row>
    <row r="10" spans="2:10" ht="27.75" customHeight="1" x14ac:dyDescent="0.25">
      <c r="B10" s="63"/>
      <c r="C10" s="59"/>
      <c r="D10" s="17" t="s">
        <v>20</v>
      </c>
      <c r="E10" s="18" t="s">
        <v>21</v>
      </c>
      <c r="F10" s="17" t="s">
        <v>22</v>
      </c>
      <c r="G10" s="19" t="s">
        <v>23</v>
      </c>
      <c r="H10" s="11">
        <v>3200</v>
      </c>
      <c r="I10" s="12">
        <v>2900</v>
      </c>
      <c r="J10" s="13"/>
    </row>
    <row r="11" spans="2:10" ht="30.75" customHeight="1" x14ac:dyDescent="0.25">
      <c r="B11" s="63"/>
      <c r="C11" s="59" t="s">
        <v>24</v>
      </c>
      <c r="D11" s="8" t="s">
        <v>12</v>
      </c>
      <c r="E11" s="8" t="s">
        <v>13</v>
      </c>
      <c r="F11" s="8" t="s">
        <v>14</v>
      </c>
      <c r="G11" s="8" t="s">
        <v>15</v>
      </c>
      <c r="H11" s="20">
        <v>3200</v>
      </c>
      <c r="I11" s="12">
        <v>2900</v>
      </c>
      <c r="J11" s="13"/>
    </row>
    <row r="12" spans="2:10" ht="26.25" customHeight="1" x14ac:dyDescent="0.25">
      <c r="B12" s="63"/>
      <c r="C12" s="59"/>
      <c r="D12" s="14" t="s">
        <v>16</v>
      </c>
      <c r="E12" s="14" t="s">
        <v>17</v>
      </c>
      <c r="F12" s="14" t="s">
        <v>18</v>
      </c>
      <c r="G12" s="21" t="s">
        <v>19</v>
      </c>
      <c r="H12" s="16">
        <v>3200</v>
      </c>
      <c r="I12" s="12">
        <v>2900</v>
      </c>
      <c r="J12" s="13"/>
    </row>
    <row r="13" spans="2:10" ht="22.5" customHeight="1" x14ac:dyDescent="0.25">
      <c r="B13" s="63"/>
      <c r="C13" s="59"/>
      <c r="D13" s="14" t="s">
        <v>20</v>
      </c>
      <c r="E13" s="18" t="s">
        <v>21</v>
      </c>
      <c r="F13" s="17" t="s">
        <v>22</v>
      </c>
      <c r="G13" s="19" t="s">
        <v>23</v>
      </c>
      <c r="H13" s="11">
        <v>3200</v>
      </c>
      <c r="I13" s="22">
        <v>2900</v>
      </c>
      <c r="J13" s="13"/>
    </row>
    <row r="14" spans="2:10" ht="26.25" customHeight="1" x14ac:dyDescent="0.25">
      <c r="B14" s="59"/>
      <c r="C14" s="60" t="s">
        <v>25</v>
      </c>
      <c r="D14" s="8" t="s">
        <v>26</v>
      </c>
      <c r="E14" s="9" t="s">
        <v>17</v>
      </c>
      <c r="F14" s="14" t="s">
        <v>18</v>
      </c>
      <c r="G14" s="21" t="s">
        <v>19</v>
      </c>
      <c r="H14" s="16">
        <v>3350</v>
      </c>
      <c r="I14" s="23">
        <v>3050</v>
      </c>
      <c r="J14" s="13"/>
    </row>
    <row r="15" spans="2:10" ht="26.25" customHeight="1" x14ac:dyDescent="0.25">
      <c r="B15" s="59"/>
      <c r="C15" s="59"/>
      <c r="D15" s="8" t="s">
        <v>27</v>
      </c>
      <c r="E15" s="9" t="s">
        <v>17</v>
      </c>
      <c r="F15" s="14" t="s">
        <v>18</v>
      </c>
      <c r="G15" s="21" t="s">
        <v>19</v>
      </c>
      <c r="H15" s="16">
        <v>3300</v>
      </c>
      <c r="I15" s="22">
        <v>3000</v>
      </c>
      <c r="J15" s="13"/>
    </row>
    <row r="16" spans="2:10" ht="26.25" customHeight="1" x14ac:dyDescent="0.25">
      <c r="B16" s="59"/>
      <c r="C16" s="60"/>
      <c r="D16" s="14" t="s">
        <v>28</v>
      </c>
      <c r="E16" s="15" t="s">
        <v>21</v>
      </c>
      <c r="F16" s="14" t="s">
        <v>18</v>
      </c>
      <c r="G16" s="21" t="s">
        <v>19</v>
      </c>
      <c r="H16" s="16">
        <v>3300</v>
      </c>
      <c r="I16" s="22">
        <v>3000</v>
      </c>
      <c r="J16" s="13"/>
    </row>
    <row r="17" spans="2:15" ht="27.75" customHeight="1" x14ac:dyDescent="0.25">
      <c r="B17" s="61"/>
      <c r="C17" s="59" t="s">
        <v>29</v>
      </c>
      <c r="D17" s="17" t="s">
        <v>30</v>
      </c>
      <c r="E17" s="65" t="s">
        <v>17</v>
      </c>
      <c r="F17" s="66" t="s">
        <v>18</v>
      </c>
      <c r="G17" s="67" t="s">
        <v>19</v>
      </c>
      <c r="H17" s="11">
        <v>3200</v>
      </c>
      <c r="I17" s="23">
        <v>10240</v>
      </c>
      <c r="J17" s="13"/>
    </row>
    <row r="18" spans="2:15" ht="27.75" customHeight="1" x14ac:dyDescent="0.25">
      <c r="B18" s="61"/>
      <c r="C18" s="59"/>
      <c r="D18" s="24" t="s">
        <v>31</v>
      </c>
      <c r="E18" s="65"/>
      <c r="F18" s="66"/>
      <c r="G18" s="67"/>
      <c r="H18" s="16">
        <v>3200</v>
      </c>
      <c r="I18" s="22">
        <v>8300</v>
      </c>
      <c r="J18" s="13"/>
    </row>
    <row r="19" spans="2:15" ht="27.75" customHeight="1" x14ac:dyDescent="0.25">
      <c r="B19" s="61"/>
      <c r="C19" s="59"/>
      <c r="D19" s="14" t="s">
        <v>32</v>
      </c>
      <c r="E19" s="65"/>
      <c r="F19" s="66"/>
      <c r="G19" s="67"/>
      <c r="H19" s="25">
        <v>3200</v>
      </c>
      <c r="I19" s="26">
        <v>7300</v>
      </c>
      <c r="J19" s="13"/>
    </row>
    <row r="20" spans="2:15" x14ac:dyDescent="0.25">
      <c r="B20" s="27"/>
      <c r="C20" s="27"/>
      <c r="D20" s="27"/>
      <c r="E20" s="27"/>
      <c r="F20" s="27"/>
      <c r="G20" s="27"/>
    </row>
    <row r="21" spans="2:15" ht="18" customHeight="1" x14ac:dyDescent="0.25">
      <c r="B21" s="68" t="s">
        <v>33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3" spans="2:15" ht="14.85" customHeight="1" x14ac:dyDescent="0.25">
      <c r="B23" s="64" t="s">
        <v>34</v>
      </c>
      <c r="C23" s="64" t="s">
        <v>35</v>
      </c>
      <c r="D23" s="64"/>
      <c r="E23" s="64"/>
      <c r="F23" s="64" t="s">
        <v>36</v>
      </c>
      <c r="G23" s="64"/>
      <c r="H23" s="64" t="s">
        <v>37</v>
      </c>
      <c r="I23" s="64" t="s">
        <v>38</v>
      </c>
      <c r="J23" s="64" t="s">
        <v>39</v>
      </c>
      <c r="K23" s="64" t="s">
        <v>40</v>
      </c>
      <c r="L23" s="64" t="s">
        <v>41</v>
      </c>
      <c r="M23" s="64" t="s">
        <v>42</v>
      </c>
      <c r="N23" s="64" t="s">
        <v>43</v>
      </c>
      <c r="O23" s="29"/>
    </row>
    <row r="24" spans="2:15" x14ac:dyDescent="0.25"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29"/>
    </row>
    <row r="25" spans="2:15" ht="15.75" customHeight="1" x14ac:dyDescent="0.25">
      <c r="B25" s="64"/>
      <c r="C25" s="64" t="s">
        <v>44</v>
      </c>
      <c r="D25" s="64"/>
      <c r="E25" s="64"/>
      <c r="F25" s="28" t="s">
        <v>45</v>
      </c>
      <c r="G25" s="28" t="s">
        <v>46</v>
      </c>
      <c r="H25" s="64"/>
      <c r="I25" s="64"/>
      <c r="J25" s="64"/>
      <c r="K25" s="64"/>
      <c r="L25" s="64"/>
      <c r="M25" s="64"/>
      <c r="N25" s="64"/>
      <c r="O25" s="29"/>
    </row>
    <row r="26" spans="2:15" ht="15.75" customHeight="1" x14ac:dyDescent="0.25">
      <c r="B26" s="30" t="s">
        <v>13</v>
      </c>
      <c r="C26" s="69" t="s">
        <v>47</v>
      </c>
      <c r="D26" s="69"/>
      <c r="E26" s="69"/>
      <c r="F26" s="31">
        <v>56</v>
      </c>
      <c r="G26" s="31">
        <v>1.75</v>
      </c>
      <c r="H26" s="32">
        <v>32</v>
      </c>
      <c r="I26" s="33">
        <v>15</v>
      </c>
      <c r="J26" s="34">
        <v>980</v>
      </c>
      <c r="K26" s="35">
        <v>3.125E-2</v>
      </c>
      <c r="L26" s="36">
        <v>5</v>
      </c>
      <c r="M26" s="37">
        <v>5950</v>
      </c>
      <c r="N26" s="37">
        <v>100</v>
      </c>
      <c r="O26" s="38"/>
    </row>
    <row r="27" spans="2:15" ht="15.75" customHeight="1" x14ac:dyDescent="0.25">
      <c r="B27" s="39" t="s">
        <v>48</v>
      </c>
      <c r="C27" s="69" t="s">
        <v>49</v>
      </c>
      <c r="D27" s="69"/>
      <c r="E27" s="69"/>
      <c r="F27" s="31">
        <v>40</v>
      </c>
      <c r="G27" s="31">
        <v>1.875</v>
      </c>
      <c r="H27" s="32">
        <v>21.3</v>
      </c>
      <c r="I27" s="33">
        <v>23</v>
      </c>
      <c r="J27" s="34">
        <v>1050</v>
      </c>
      <c r="K27" s="35">
        <v>4.6940000000000003E-2</v>
      </c>
      <c r="L27" s="36">
        <v>3.3</v>
      </c>
      <c r="M27" s="37">
        <v>6375</v>
      </c>
      <c r="N27" s="37">
        <v>150</v>
      </c>
      <c r="O27" s="38"/>
    </row>
    <row r="28" spans="2:15" ht="15.75" customHeight="1" x14ac:dyDescent="0.25">
      <c r="B28" s="40"/>
      <c r="C28" s="69" t="s">
        <v>50</v>
      </c>
      <c r="D28" s="69"/>
      <c r="E28" s="69"/>
      <c r="F28" s="31">
        <v>32</v>
      </c>
      <c r="G28" s="31">
        <v>2</v>
      </c>
      <c r="H28" s="32">
        <v>16</v>
      </c>
      <c r="I28" s="33">
        <v>30</v>
      </c>
      <c r="J28" s="34">
        <v>1120</v>
      </c>
      <c r="K28" s="35">
        <v>6.25E-2</v>
      </c>
      <c r="L28" s="36">
        <v>2.5</v>
      </c>
      <c r="M28" s="37">
        <v>6800</v>
      </c>
      <c r="N28" s="37">
        <v>200</v>
      </c>
      <c r="O28" s="38"/>
    </row>
    <row r="29" spans="2:15" ht="15.75" customHeight="1" x14ac:dyDescent="0.25">
      <c r="B29" s="30" t="s">
        <v>17</v>
      </c>
      <c r="C29" s="69" t="s">
        <v>51</v>
      </c>
      <c r="D29" s="69"/>
      <c r="E29" s="69"/>
      <c r="F29" s="31">
        <v>120</v>
      </c>
      <c r="G29" s="31">
        <v>1.875</v>
      </c>
      <c r="H29" s="32">
        <v>64</v>
      </c>
      <c r="I29" s="33">
        <v>12</v>
      </c>
      <c r="J29" s="33">
        <v>1570</v>
      </c>
      <c r="K29" s="35">
        <v>1.5625E-2</v>
      </c>
      <c r="L29" s="36">
        <v>10</v>
      </c>
      <c r="M29" s="37">
        <v>6563</v>
      </c>
      <c r="N29" s="37">
        <v>52</v>
      </c>
      <c r="O29" s="38"/>
    </row>
    <row r="30" spans="2:15" ht="15.75" customHeight="1" x14ac:dyDescent="0.25">
      <c r="B30" s="39" t="s">
        <v>18</v>
      </c>
      <c r="C30" s="69" t="s">
        <v>52</v>
      </c>
      <c r="D30" s="69"/>
      <c r="E30" s="69"/>
      <c r="F30" s="31">
        <v>80</v>
      </c>
      <c r="G30" s="31">
        <v>1.875</v>
      </c>
      <c r="H30" s="32">
        <v>42</v>
      </c>
      <c r="I30" s="33">
        <v>14</v>
      </c>
      <c r="J30" s="33">
        <v>1570</v>
      </c>
      <c r="K30" s="35">
        <v>2.35E-2</v>
      </c>
      <c r="L30" s="36">
        <v>6.6</v>
      </c>
      <c r="M30" s="37">
        <v>6563</v>
      </c>
      <c r="N30" s="37">
        <v>79</v>
      </c>
      <c r="O30" s="38"/>
    </row>
    <row r="31" spans="2:15" ht="15.75" customHeight="1" x14ac:dyDescent="0.25">
      <c r="B31" s="39"/>
      <c r="C31" s="69" t="s">
        <v>47</v>
      </c>
      <c r="D31" s="69"/>
      <c r="E31" s="69"/>
      <c r="F31" s="41">
        <v>56</v>
      </c>
      <c r="G31" s="41">
        <v>1.75</v>
      </c>
      <c r="H31" s="42">
        <v>32</v>
      </c>
      <c r="I31" s="43">
        <v>19</v>
      </c>
      <c r="J31" s="43">
        <v>1220</v>
      </c>
      <c r="K31" s="44">
        <v>3.125E-2</v>
      </c>
      <c r="L31" s="45">
        <v>5</v>
      </c>
      <c r="M31" s="46">
        <v>5950</v>
      </c>
      <c r="N31" s="46">
        <v>100</v>
      </c>
      <c r="O31" s="38"/>
    </row>
    <row r="32" spans="2:15" ht="15.75" customHeight="1" x14ac:dyDescent="0.25">
      <c r="B32" s="39"/>
      <c r="C32" s="69" t="s">
        <v>49</v>
      </c>
      <c r="D32" s="69"/>
      <c r="E32" s="69"/>
      <c r="F32" s="31">
        <v>40</v>
      </c>
      <c r="G32" s="31">
        <v>1.875</v>
      </c>
      <c r="H32" s="32">
        <v>21.3</v>
      </c>
      <c r="I32" s="33">
        <v>29</v>
      </c>
      <c r="J32" s="33">
        <v>1310</v>
      </c>
      <c r="K32" s="35">
        <v>4.6940000000000003E-2</v>
      </c>
      <c r="L32" s="36">
        <v>3.3</v>
      </c>
      <c r="M32" s="37">
        <v>6375</v>
      </c>
      <c r="N32" s="37">
        <v>150</v>
      </c>
      <c r="O32" s="38"/>
    </row>
    <row r="33" spans="2:15" ht="15.75" customHeight="1" x14ac:dyDescent="0.25">
      <c r="B33" s="40"/>
      <c r="C33" s="69" t="s">
        <v>50</v>
      </c>
      <c r="D33" s="69"/>
      <c r="E33" s="69"/>
      <c r="F33" s="31">
        <v>32</v>
      </c>
      <c r="G33" s="31">
        <v>2</v>
      </c>
      <c r="H33" s="32">
        <v>16</v>
      </c>
      <c r="I33" s="33">
        <v>38</v>
      </c>
      <c r="J33" s="33">
        <v>1400</v>
      </c>
      <c r="K33" s="35">
        <v>6.25E-2</v>
      </c>
      <c r="L33" s="36">
        <v>2.5</v>
      </c>
      <c r="M33" s="37">
        <v>6800</v>
      </c>
      <c r="N33" s="37">
        <v>200</v>
      </c>
      <c r="O33" s="38"/>
    </row>
    <row r="34" spans="2:15" ht="15.75" customHeight="1" x14ac:dyDescent="0.25">
      <c r="B34" s="30" t="s">
        <v>21</v>
      </c>
      <c r="C34" s="69" t="s">
        <v>51</v>
      </c>
      <c r="D34" s="69"/>
      <c r="E34" s="69"/>
      <c r="F34" s="31">
        <v>120</v>
      </c>
      <c r="G34" s="31">
        <v>1.875</v>
      </c>
      <c r="H34" s="32">
        <v>64</v>
      </c>
      <c r="I34" s="33">
        <v>12</v>
      </c>
      <c r="J34" s="33">
        <v>1570</v>
      </c>
      <c r="K34" s="35">
        <v>1.5625E-2</v>
      </c>
      <c r="L34" s="36">
        <v>10</v>
      </c>
      <c r="M34" s="37">
        <v>6563</v>
      </c>
      <c r="N34" s="37">
        <v>52</v>
      </c>
      <c r="O34" s="38"/>
    </row>
    <row r="35" spans="2:15" ht="15.75" customHeight="1" x14ac:dyDescent="0.25">
      <c r="B35" s="39" t="s">
        <v>22</v>
      </c>
      <c r="C35" s="69" t="s">
        <v>52</v>
      </c>
      <c r="D35" s="69"/>
      <c r="E35" s="69"/>
      <c r="F35" s="31">
        <v>80</v>
      </c>
      <c r="G35" s="31">
        <v>1.875</v>
      </c>
      <c r="H35" s="32">
        <v>42</v>
      </c>
      <c r="I35" s="33">
        <v>14</v>
      </c>
      <c r="J35" s="33">
        <v>1570</v>
      </c>
      <c r="K35" s="35">
        <v>2.35E-2</v>
      </c>
      <c r="L35" s="36">
        <v>6.6</v>
      </c>
      <c r="M35" s="37">
        <v>6563</v>
      </c>
      <c r="N35" s="37">
        <v>79</v>
      </c>
      <c r="O35" s="38"/>
    </row>
    <row r="36" spans="2:15" ht="15.75" customHeight="1" x14ac:dyDescent="0.25">
      <c r="B36" s="39"/>
      <c r="C36" s="69" t="s">
        <v>47</v>
      </c>
      <c r="D36" s="69"/>
      <c r="E36" s="69"/>
      <c r="F36" s="41">
        <v>56</v>
      </c>
      <c r="G36" s="41">
        <v>1.75</v>
      </c>
      <c r="H36" s="42">
        <v>32</v>
      </c>
      <c r="I36" s="43">
        <v>23</v>
      </c>
      <c r="J36" s="43">
        <v>1470</v>
      </c>
      <c r="K36" s="44">
        <v>3.125E-2</v>
      </c>
      <c r="L36" s="45">
        <v>5</v>
      </c>
      <c r="M36" s="46">
        <v>5950</v>
      </c>
      <c r="N36" s="46">
        <v>100</v>
      </c>
      <c r="O36" s="38"/>
    </row>
    <row r="37" spans="2:15" ht="15.75" customHeight="1" x14ac:dyDescent="0.25">
      <c r="B37" s="39"/>
      <c r="C37" s="69" t="s">
        <v>49</v>
      </c>
      <c r="D37" s="69"/>
      <c r="E37" s="69"/>
      <c r="F37" s="31">
        <v>40</v>
      </c>
      <c r="G37" s="31">
        <v>1.875</v>
      </c>
      <c r="H37" s="32">
        <v>21.3</v>
      </c>
      <c r="I37" s="33">
        <v>34</v>
      </c>
      <c r="J37" s="33">
        <v>1570</v>
      </c>
      <c r="K37" s="35">
        <v>4.6940000000000003E-2</v>
      </c>
      <c r="L37" s="36">
        <v>3.3</v>
      </c>
      <c r="M37" s="37">
        <v>6375</v>
      </c>
      <c r="N37" s="37">
        <v>150</v>
      </c>
      <c r="O37" s="38"/>
    </row>
    <row r="38" spans="2:15" ht="15.75" customHeight="1" x14ac:dyDescent="0.25">
      <c r="B38" s="40"/>
      <c r="C38" s="69" t="s">
        <v>50</v>
      </c>
      <c r="D38" s="69"/>
      <c r="E38" s="69"/>
      <c r="F38" s="31">
        <v>32</v>
      </c>
      <c r="G38" s="31">
        <v>2</v>
      </c>
      <c r="H38" s="32">
        <v>16</v>
      </c>
      <c r="I38" s="33">
        <v>45</v>
      </c>
      <c r="J38" s="33">
        <v>1680</v>
      </c>
      <c r="K38" s="35">
        <v>6.25E-2</v>
      </c>
      <c r="L38" s="36">
        <v>2.5</v>
      </c>
      <c r="M38" s="37">
        <v>6800</v>
      </c>
      <c r="N38" s="37">
        <v>200</v>
      </c>
      <c r="O38" s="38"/>
    </row>
    <row r="39" spans="2:15" ht="15.75" customHeight="1" x14ac:dyDescent="0.25">
      <c r="B39" s="70" t="s">
        <v>53</v>
      </c>
      <c r="C39" s="70"/>
      <c r="D39" s="70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t="15.75" customHeight="1" x14ac:dyDescent="0.25">
      <c r="B40" s="30" t="s">
        <v>17</v>
      </c>
      <c r="C40" s="69" t="s">
        <v>54</v>
      </c>
      <c r="D40" s="69"/>
      <c r="E40" s="69"/>
      <c r="F40" s="31">
        <v>60</v>
      </c>
      <c r="G40" s="31">
        <v>1.5</v>
      </c>
      <c r="H40" s="32">
        <v>40</v>
      </c>
      <c r="I40" s="33">
        <v>10</v>
      </c>
      <c r="J40" s="33">
        <v>700</v>
      </c>
      <c r="K40" s="35">
        <v>2.5000000000000001E-2</v>
      </c>
      <c r="L40" s="36" t="s">
        <v>55</v>
      </c>
      <c r="M40" s="37">
        <v>15450</v>
      </c>
      <c r="N40" s="37">
        <v>256</v>
      </c>
      <c r="O40" s="38"/>
    </row>
    <row r="41" spans="2:15" ht="15.75" customHeight="1" x14ac:dyDescent="0.25">
      <c r="B41" s="39" t="s">
        <v>18</v>
      </c>
      <c r="C41" s="69" t="s">
        <v>56</v>
      </c>
      <c r="D41" s="69"/>
      <c r="E41" s="69"/>
      <c r="F41" s="31">
        <v>40</v>
      </c>
      <c r="G41" s="31">
        <v>1.5</v>
      </c>
      <c r="H41" s="32">
        <v>26.6</v>
      </c>
      <c r="I41" s="33">
        <v>12</v>
      </c>
      <c r="J41" s="33">
        <v>700</v>
      </c>
      <c r="K41" s="35">
        <v>3.7499999999999999E-2</v>
      </c>
      <c r="L41" s="36" t="s">
        <v>55</v>
      </c>
      <c r="M41" s="37">
        <v>12450</v>
      </c>
      <c r="N41" s="37">
        <v>312</v>
      </c>
      <c r="O41" s="38"/>
    </row>
    <row r="42" spans="2:15" ht="17.25" customHeight="1" x14ac:dyDescent="0.25">
      <c r="B42" s="40"/>
      <c r="C42" s="69" t="s">
        <v>57</v>
      </c>
      <c r="D42" s="69"/>
      <c r="E42" s="69"/>
      <c r="F42" s="47">
        <v>30</v>
      </c>
      <c r="G42" s="47">
        <v>1.5</v>
      </c>
      <c r="H42" s="48">
        <v>20</v>
      </c>
      <c r="I42" s="49">
        <v>14</v>
      </c>
      <c r="J42" s="49">
        <v>700</v>
      </c>
      <c r="K42" s="50">
        <v>0.05</v>
      </c>
      <c r="L42" s="51" t="s">
        <v>55</v>
      </c>
      <c r="M42" s="52">
        <v>10950</v>
      </c>
      <c r="N42" s="52">
        <v>365</v>
      </c>
      <c r="O42" s="38"/>
    </row>
    <row r="44" spans="2:15" ht="18.75" customHeight="1" x14ac:dyDescent="0.25">
      <c r="B44" s="68" t="s">
        <v>33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</row>
  </sheetData>
  <sheetProtection selectLockedCells="1" selectUnlockedCells="1"/>
  <mergeCells count="55">
    <mergeCell ref="C35:E35"/>
    <mergeCell ref="C36:E36"/>
    <mergeCell ref="C37:E37"/>
    <mergeCell ref="C38:E38"/>
    <mergeCell ref="B44:N44"/>
    <mergeCell ref="B39:D39"/>
    <mergeCell ref="C40:E40"/>
    <mergeCell ref="C41:E41"/>
    <mergeCell ref="C42:E42"/>
    <mergeCell ref="C31:E31"/>
    <mergeCell ref="C32:E32"/>
    <mergeCell ref="C33:E33"/>
    <mergeCell ref="C34:E34"/>
    <mergeCell ref="C27:E27"/>
    <mergeCell ref="C28:E28"/>
    <mergeCell ref="C29:E29"/>
    <mergeCell ref="C30:E30"/>
    <mergeCell ref="C26:E26"/>
    <mergeCell ref="I23:I25"/>
    <mergeCell ref="J23:J25"/>
    <mergeCell ref="K23:K25"/>
    <mergeCell ref="L23:L25"/>
    <mergeCell ref="B23:B25"/>
    <mergeCell ref="C23:E24"/>
    <mergeCell ref="F23:G24"/>
    <mergeCell ref="H23:H25"/>
    <mergeCell ref="E17:E19"/>
    <mergeCell ref="F17:F19"/>
    <mergeCell ref="G17:G19"/>
    <mergeCell ref="B21:N21"/>
    <mergeCell ref="M23:M25"/>
    <mergeCell ref="N23:N25"/>
    <mergeCell ref="C25:E25"/>
    <mergeCell ref="B14:B16"/>
    <mergeCell ref="C14:C16"/>
    <mergeCell ref="B17:B19"/>
    <mergeCell ref="C17:C19"/>
    <mergeCell ref="J6:J7"/>
    <mergeCell ref="B8:B10"/>
    <mergeCell ref="C8:C10"/>
    <mergeCell ref="B11:B13"/>
    <mergeCell ref="C11:C13"/>
    <mergeCell ref="F6:F7"/>
    <mergeCell ref="G6:G7"/>
    <mergeCell ref="H6:H7"/>
    <mergeCell ref="I6:I7"/>
    <mergeCell ref="B6:B7"/>
    <mergeCell ref="C6:C7"/>
    <mergeCell ref="D6:D7"/>
    <mergeCell ref="E6:E7"/>
    <mergeCell ref="B1:B5"/>
    <mergeCell ref="C2:H2"/>
    <mergeCell ref="C3:H3"/>
    <mergeCell ref="C4:H4"/>
    <mergeCell ref="C5:H5"/>
  </mergeCells>
  <phoneticPr fontId="0" type="noConversion"/>
  <hyperlinks>
    <hyperlink ref="C5" r:id="rId1"/>
  </hyperlinks>
  <pageMargins left="0.25" right="0.25" top="0.75" bottom="0.75" header="0.51180555555555551" footer="0.51180555555555551"/>
  <pageSetup paperSize="77" scale="74" firstPageNumber="0" orientation="landscape" horizontalDpi="300" verticalDpi="300"/>
  <headerFooter alignWithMargins="0"/>
  <rowBreaks count="1" manualBreakCount="1">
    <brk id="19" max="16383" man="1"/>
  </rowBreaks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9"/>
  <sheetViews>
    <sheetView topLeftCell="A2" workbookViewId="0">
      <selection activeCell="Z40" sqref="Z40"/>
    </sheetView>
  </sheetViews>
  <sheetFormatPr defaultRowHeight="15" x14ac:dyDescent="0.25"/>
  <cols>
    <col min="1" max="1" width="2.42578125" style="257" customWidth="1"/>
    <col min="2" max="2" width="22.42578125" style="257" customWidth="1"/>
    <col min="3" max="3" width="18" style="257" customWidth="1"/>
    <col min="4" max="4" width="11.5703125" style="257" hidden="1" customWidth="1"/>
    <col min="5" max="5" width="10.7109375" style="257" customWidth="1"/>
    <col min="6" max="6" width="9.28515625" style="257" customWidth="1"/>
    <col min="7" max="7" width="9.85546875" style="257" customWidth="1"/>
    <col min="8" max="8" width="5.28515625" style="257" hidden="1" customWidth="1"/>
    <col min="9" max="9" width="4.85546875" style="258" hidden="1" customWidth="1"/>
    <col min="10" max="10" width="7.7109375" style="257" customWidth="1"/>
    <col min="11" max="11" width="6.140625" style="257" hidden="1" customWidth="1"/>
    <col min="12" max="12" width="5" style="257" hidden="1" customWidth="1"/>
    <col min="13" max="13" width="11.28515625" style="257" customWidth="1"/>
    <col min="14" max="14" width="5.7109375" style="257" hidden="1" customWidth="1"/>
    <col min="15" max="15" width="4.85546875" style="257" hidden="1" customWidth="1"/>
    <col min="16" max="16" width="8.7109375" style="257" customWidth="1"/>
    <col min="17" max="18" width="0.140625" style="257" hidden="1" customWidth="1"/>
    <col min="19" max="19" width="10" style="257" customWidth="1"/>
    <col min="20" max="20" width="0.140625" style="257" hidden="1" customWidth="1"/>
    <col min="21" max="21" width="0.140625" style="257" customWidth="1"/>
    <col min="22" max="22" width="11.28515625" style="257" customWidth="1"/>
    <col min="23" max="23" width="0.140625" style="257" hidden="1" customWidth="1"/>
    <col min="24" max="24" width="5.5703125" style="257" hidden="1" customWidth="1"/>
    <col min="25" max="25" width="10.85546875" style="257" customWidth="1"/>
    <col min="26" max="26" width="9.140625" style="257" customWidth="1"/>
    <col min="27" max="27" width="6.140625" style="257" customWidth="1"/>
    <col min="28" max="28" width="6.140625" style="257" bestFit="1" customWidth="1"/>
    <col min="29" max="16384" width="9.140625" style="257"/>
  </cols>
  <sheetData>
    <row r="1" spans="1:26" hidden="1" x14ac:dyDescent="0.25"/>
    <row r="2" spans="1:26" s="259" customFormat="1" x14ac:dyDescent="0.25">
      <c r="I2" s="260"/>
      <c r="P2" s="261" t="s">
        <v>242</v>
      </c>
      <c r="Q2" s="261"/>
      <c r="R2" s="261"/>
      <c r="S2" s="261"/>
      <c r="T2" s="261"/>
      <c r="U2" s="261"/>
      <c r="V2" s="261"/>
      <c r="W2" s="261"/>
      <c r="X2" s="261"/>
      <c r="Y2" s="261"/>
    </row>
    <row r="3" spans="1:26" s="259" customFormat="1" x14ac:dyDescent="0.25">
      <c r="I3" s="260"/>
      <c r="P3" s="261" t="s">
        <v>243</v>
      </c>
      <c r="Q3" s="261"/>
      <c r="R3" s="261"/>
      <c r="S3" s="261"/>
      <c r="T3" s="261"/>
      <c r="U3" s="261"/>
      <c r="V3" s="261"/>
      <c r="W3" s="261"/>
      <c r="X3" s="261"/>
      <c r="Y3" s="261"/>
    </row>
    <row r="4" spans="1:26" s="259" customFormat="1" ht="18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4"/>
      <c r="X4" s="264"/>
      <c r="Y4" s="264"/>
    </row>
    <row r="5" spans="1:26" s="259" customFormat="1" ht="14.25" customHeight="1" x14ac:dyDescent="0.25">
      <c r="B5" s="261" t="s">
        <v>244</v>
      </c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78"/>
      <c r="R5" s="78"/>
      <c r="S5" s="78"/>
      <c r="T5" s="78"/>
      <c r="U5" s="78"/>
      <c r="V5" s="78"/>
      <c r="W5" s="78"/>
      <c r="X5" s="78"/>
      <c r="Y5" s="78"/>
    </row>
    <row r="6" spans="1:26" s="259" customFormat="1" ht="11.45" customHeight="1" x14ac:dyDescent="0.25">
      <c r="B6" s="265" t="s">
        <v>245</v>
      </c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</row>
    <row r="7" spans="1:26" s="259" customFormat="1" ht="16.899999999999999" customHeight="1" thickBot="1" x14ac:dyDescent="0.3"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</row>
    <row r="8" spans="1:26" s="273" customFormat="1" ht="18" customHeight="1" thickBot="1" x14ac:dyDescent="0.3">
      <c r="A8" s="267"/>
      <c r="B8" s="268" t="s">
        <v>246</v>
      </c>
      <c r="C8" s="268"/>
      <c r="D8" s="267" t="s">
        <v>247</v>
      </c>
      <c r="E8" s="267" t="s">
        <v>248</v>
      </c>
      <c r="F8" s="267" t="s">
        <v>249</v>
      </c>
      <c r="G8" s="269" t="s">
        <v>250</v>
      </c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1"/>
      <c r="Z8" s="272"/>
    </row>
    <row r="9" spans="1:26" s="273" customFormat="1" ht="29.45" customHeight="1" thickBot="1" x14ac:dyDescent="0.3">
      <c r="A9" s="274"/>
      <c r="B9" s="275"/>
      <c r="C9" s="275"/>
      <c r="D9" s="274"/>
      <c r="E9" s="274"/>
      <c r="F9" s="274"/>
      <c r="G9" s="276" t="s">
        <v>251</v>
      </c>
      <c r="H9" s="277"/>
      <c r="I9" s="277"/>
      <c r="J9" s="278" t="s">
        <v>252</v>
      </c>
      <c r="K9" s="278"/>
      <c r="L9" s="278"/>
      <c r="M9" s="279" t="s">
        <v>253</v>
      </c>
      <c r="N9" s="278"/>
      <c r="O9" s="278"/>
      <c r="P9" s="280" t="s">
        <v>254</v>
      </c>
      <c r="Q9" s="281"/>
      <c r="R9" s="281"/>
      <c r="S9" s="282" t="s">
        <v>255</v>
      </c>
      <c r="T9" s="282"/>
      <c r="U9" s="282"/>
      <c r="V9" s="283" t="s">
        <v>256</v>
      </c>
      <c r="W9" s="283"/>
      <c r="X9" s="283"/>
      <c r="Y9" s="284" t="s">
        <v>257</v>
      </c>
      <c r="Z9" s="272"/>
    </row>
    <row r="10" spans="1:26" s="295" customFormat="1" hidden="1" thickBot="1" x14ac:dyDescent="0.3">
      <c r="A10" s="285"/>
      <c r="B10" s="286"/>
      <c r="C10" s="286"/>
      <c r="D10" s="287"/>
      <c r="E10" s="287"/>
      <c r="F10" s="288"/>
      <c r="G10" s="289">
        <v>7980</v>
      </c>
      <c r="H10" s="290">
        <v>6900</v>
      </c>
      <c r="I10" s="291">
        <v>7700</v>
      </c>
      <c r="J10" s="290">
        <v>10300</v>
      </c>
      <c r="K10" s="290">
        <v>8500</v>
      </c>
      <c r="L10" s="290">
        <v>9800</v>
      </c>
      <c r="M10" s="290">
        <v>10200</v>
      </c>
      <c r="N10" s="292">
        <v>8400</v>
      </c>
      <c r="O10" s="292">
        <v>9400</v>
      </c>
      <c r="P10" s="290">
        <v>9800</v>
      </c>
      <c r="Q10" s="290">
        <v>8300</v>
      </c>
      <c r="R10" s="290">
        <v>9300</v>
      </c>
      <c r="S10" s="290">
        <v>14200</v>
      </c>
      <c r="T10" s="292">
        <v>11000</v>
      </c>
      <c r="U10" s="292">
        <v>12000</v>
      </c>
      <c r="V10" s="292">
        <v>17400</v>
      </c>
      <c r="W10" s="292">
        <v>15900</v>
      </c>
      <c r="X10" s="292">
        <v>16100</v>
      </c>
      <c r="Y10" s="293">
        <v>25140</v>
      </c>
      <c r="Z10" s="294"/>
    </row>
    <row r="11" spans="1:26" s="295" customFormat="1" hidden="1" thickBot="1" x14ac:dyDescent="0.3">
      <c r="A11" s="285"/>
      <c r="B11" s="286"/>
      <c r="C11" s="286"/>
      <c r="D11" s="287"/>
      <c r="E11" s="287"/>
      <c r="F11" s="288"/>
      <c r="G11" s="296">
        <f>G14/G13%-100</f>
        <v>1.8170426065162957</v>
      </c>
      <c r="H11" s="297">
        <f t="shared" ref="H11:Y11" si="0">H14/H13%-100</f>
        <v>0</v>
      </c>
      <c r="I11" s="298"/>
      <c r="J11" s="297">
        <f t="shared" si="0"/>
        <v>2.1844660194174708</v>
      </c>
      <c r="K11" s="297">
        <f t="shared" si="0"/>
        <v>0</v>
      </c>
      <c r="L11" s="297"/>
      <c r="M11" s="297">
        <f t="shared" si="0"/>
        <v>2.1078431372549034</v>
      </c>
      <c r="N11" s="297">
        <f t="shared" si="0"/>
        <v>0</v>
      </c>
      <c r="O11" s="297"/>
      <c r="P11" s="297">
        <f t="shared" si="0"/>
        <v>2.5</v>
      </c>
      <c r="Q11" s="297">
        <f t="shared" si="0"/>
        <v>0</v>
      </c>
      <c r="R11" s="297"/>
      <c r="S11" s="297">
        <f t="shared" si="0"/>
        <v>1.4084507042253591</v>
      </c>
      <c r="T11" s="297">
        <f t="shared" si="0"/>
        <v>0</v>
      </c>
      <c r="U11" s="297"/>
      <c r="V11" s="297">
        <f t="shared" si="0"/>
        <v>1.4367816091954069</v>
      </c>
      <c r="W11" s="297">
        <f t="shared" si="0"/>
        <v>0</v>
      </c>
      <c r="X11" s="297">
        <f t="shared" si="0"/>
        <v>0</v>
      </c>
      <c r="Y11" s="299">
        <f t="shared" si="0"/>
        <v>3.9777247414477301E-2</v>
      </c>
      <c r="Z11" s="294"/>
    </row>
    <row r="12" spans="1:26" s="295" customFormat="1" hidden="1" thickBot="1" x14ac:dyDescent="0.3">
      <c r="A12" s="285"/>
      <c r="B12" s="286"/>
      <c r="C12" s="286"/>
      <c r="D12" s="287"/>
      <c r="E12" s="287"/>
      <c r="F12" s="288"/>
      <c r="G12" s="296">
        <f>G13-G14</f>
        <v>-145</v>
      </c>
      <c r="H12" s="297">
        <f t="shared" ref="H12:Y12" si="1">H13-H14</f>
        <v>0</v>
      </c>
      <c r="I12" s="297">
        <f t="shared" si="1"/>
        <v>-7700</v>
      </c>
      <c r="J12" s="297">
        <f t="shared" si="1"/>
        <v>-225</v>
      </c>
      <c r="K12" s="297">
        <f t="shared" si="1"/>
        <v>0</v>
      </c>
      <c r="L12" s="297">
        <f t="shared" si="1"/>
        <v>-9800</v>
      </c>
      <c r="M12" s="297">
        <f t="shared" si="1"/>
        <v>-215</v>
      </c>
      <c r="N12" s="297">
        <f t="shared" si="1"/>
        <v>0</v>
      </c>
      <c r="O12" s="297">
        <f t="shared" si="1"/>
        <v>-9400</v>
      </c>
      <c r="P12" s="297">
        <f t="shared" si="1"/>
        <v>-245</v>
      </c>
      <c r="Q12" s="297">
        <f t="shared" si="1"/>
        <v>0</v>
      </c>
      <c r="R12" s="297">
        <f t="shared" si="1"/>
        <v>-9300</v>
      </c>
      <c r="S12" s="297">
        <f t="shared" si="1"/>
        <v>-200</v>
      </c>
      <c r="T12" s="297">
        <f t="shared" si="1"/>
        <v>0</v>
      </c>
      <c r="U12" s="297">
        <f t="shared" si="1"/>
        <v>-12000</v>
      </c>
      <c r="V12" s="297">
        <f t="shared" si="1"/>
        <v>-250</v>
      </c>
      <c r="W12" s="297">
        <f t="shared" si="1"/>
        <v>0</v>
      </c>
      <c r="X12" s="297">
        <f t="shared" si="1"/>
        <v>0</v>
      </c>
      <c r="Y12" s="299">
        <f t="shared" si="1"/>
        <v>-10</v>
      </c>
      <c r="Z12" s="294"/>
    </row>
    <row r="13" spans="1:26" s="295" customFormat="1" ht="22.9" hidden="1" customHeight="1" x14ac:dyDescent="0.25">
      <c r="A13" s="285">
        <v>1</v>
      </c>
      <c r="B13" s="286" t="s">
        <v>258</v>
      </c>
      <c r="C13" s="286"/>
      <c r="D13" s="287" t="s">
        <v>259</v>
      </c>
      <c r="E13" s="287" t="s">
        <v>260</v>
      </c>
      <c r="F13" s="288" t="s">
        <v>261</v>
      </c>
      <c r="G13" s="300">
        <v>7980</v>
      </c>
      <c r="H13" s="301">
        <v>6900</v>
      </c>
      <c r="I13" s="302"/>
      <c r="J13" s="301">
        <v>10300</v>
      </c>
      <c r="K13" s="301">
        <v>8500</v>
      </c>
      <c r="L13" s="301"/>
      <c r="M13" s="301">
        <v>10200</v>
      </c>
      <c r="N13" s="303">
        <v>8400</v>
      </c>
      <c r="O13" s="303"/>
      <c r="P13" s="301">
        <v>9800</v>
      </c>
      <c r="Q13" s="301">
        <v>8300</v>
      </c>
      <c r="R13" s="301"/>
      <c r="S13" s="301">
        <v>14200</v>
      </c>
      <c r="T13" s="303">
        <v>11000</v>
      </c>
      <c r="U13" s="303"/>
      <c r="V13" s="303">
        <v>17400</v>
      </c>
      <c r="W13" s="303">
        <v>15900</v>
      </c>
      <c r="X13" s="303">
        <v>16100</v>
      </c>
      <c r="Y13" s="304">
        <v>25140</v>
      </c>
      <c r="Z13" s="294"/>
    </row>
    <row r="14" spans="1:26" s="321" customFormat="1" ht="16.149999999999999" customHeight="1" x14ac:dyDescent="0.25">
      <c r="A14" s="305">
        <v>1</v>
      </c>
      <c r="B14" s="306" t="s">
        <v>262</v>
      </c>
      <c r="C14" s="307"/>
      <c r="D14" s="308" t="s">
        <v>259</v>
      </c>
      <c r="E14" s="309" t="s">
        <v>260</v>
      </c>
      <c r="F14" s="310" t="s">
        <v>261</v>
      </c>
      <c r="G14" s="311">
        <v>8125</v>
      </c>
      <c r="H14" s="312">
        <v>6900</v>
      </c>
      <c r="I14" s="313">
        <v>7700</v>
      </c>
      <c r="J14" s="314">
        <v>10525</v>
      </c>
      <c r="K14" s="314">
        <v>8500</v>
      </c>
      <c r="L14" s="313">
        <v>9800</v>
      </c>
      <c r="M14" s="315">
        <v>10415</v>
      </c>
      <c r="N14" s="315">
        <v>8400</v>
      </c>
      <c r="O14" s="313">
        <v>9400</v>
      </c>
      <c r="P14" s="316">
        <v>10045</v>
      </c>
      <c r="Q14" s="316">
        <v>8300</v>
      </c>
      <c r="R14" s="313">
        <v>9300</v>
      </c>
      <c r="S14" s="317">
        <v>14400</v>
      </c>
      <c r="T14" s="317">
        <v>11000</v>
      </c>
      <c r="U14" s="313">
        <v>12000</v>
      </c>
      <c r="V14" s="318">
        <v>17650</v>
      </c>
      <c r="W14" s="318">
        <v>15900</v>
      </c>
      <c r="X14" s="318">
        <v>16100</v>
      </c>
      <c r="Y14" s="319">
        <v>25150</v>
      </c>
      <c r="Z14" s="320"/>
    </row>
    <row r="15" spans="1:26" s="321" customFormat="1" ht="15.6" customHeight="1" x14ac:dyDescent="0.25">
      <c r="A15" s="322"/>
      <c r="B15" s="323"/>
      <c r="C15" s="324"/>
      <c r="D15" s="325"/>
      <c r="E15" s="326"/>
      <c r="F15" s="327" t="s">
        <v>263</v>
      </c>
      <c r="G15" s="328">
        <f t="shared" ref="G15:Y15" si="2">G14/1000</f>
        <v>8.125</v>
      </c>
      <c r="H15" s="328">
        <f t="shared" si="2"/>
        <v>6.9</v>
      </c>
      <c r="I15" s="328">
        <f t="shared" si="2"/>
        <v>7.7</v>
      </c>
      <c r="J15" s="329">
        <f t="shared" si="2"/>
        <v>10.525</v>
      </c>
      <c r="K15" s="330">
        <f t="shared" si="2"/>
        <v>8.5</v>
      </c>
      <c r="L15" s="331">
        <f t="shared" si="2"/>
        <v>9.8000000000000007</v>
      </c>
      <c r="M15" s="332">
        <f t="shared" si="2"/>
        <v>10.414999999999999</v>
      </c>
      <c r="N15" s="332">
        <f t="shared" si="2"/>
        <v>8.4</v>
      </c>
      <c r="O15" s="331">
        <f t="shared" si="2"/>
        <v>9.4</v>
      </c>
      <c r="P15" s="333">
        <f t="shared" si="2"/>
        <v>10.045</v>
      </c>
      <c r="Q15" s="333">
        <f t="shared" si="2"/>
        <v>8.3000000000000007</v>
      </c>
      <c r="R15" s="331">
        <f t="shared" si="2"/>
        <v>9.3000000000000007</v>
      </c>
      <c r="S15" s="334">
        <f t="shared" si="2"/>
        <v>14.4</v>
      </c>
      <c r="T15" s="334">
        <f t="shared" si="2"/>
        <v>11</v>
      </c>
      <c r="U15" s="331">
        <f t="shared" si="2"/>
        <v>12</v>
      </c>
      <c r="V15" s="335">
        <f t="shared" si="2"/>
        <v>17.649999999999999</v>
      </c>
      <c r="W15" s="335">
        <f t="shared" si="2"/>
        <v>15.9</v>
      </c>
      <c r="X15" s="335">
        <f t="shared" si="2"/>
        <v>16.100000000000001</v>
      </c>
      <c r="Y15" s="336">
        <f t="shared" si="2"/>
        <v>25.15</v>
      </c>
      <c r="Z15" s="320"/>
    </row>
    <row r="16" spans="1:26" s="321" customFormat="1" ht="16.149999999999999" customHeight="1" x14ac:dyDescent="0.25">
      <c r="A16" s="322"/>
      <c r="B16" s="323"/>
      <c r="C16" s="324"/>
      <c r="D16" s="337"/>
      <c r="E16" s="327" t="s">
        <v>264</v>
      </c>
      <c r="F16" s="327" t="s">
        <v>265</v>
      </c>
      <c r="G16" s="328">
        <f t="shared" ref="G16:Y16" si="3">G15*1.354</f>
        <v>11.001250000000001</v>
      </c>
      <c r="H16" s="338">
        <f t="shared" si="3"/>
        <v>9.3426000000000009</v>
      </c>
      <c r="I16" s="331">
        <f t="shared" si="3"/>
        <v>10.425800000000001</v>
      </c>
      <c r="J16" s="330">
        <f t="shared" si="3"/>
        <v>14.250850000000002</v>
      </c>
      <c r="K16" s="330">
        <f t="shared" si="3"/>
        <v>11.509</v>
      </c>
      <c r="L16" s="331">
        <f t="shared" si="3"/>
        <v>13.269200000000001</v>
      </c>
      <c r="M16" s="332">
        <f t="shared" si="3"/>
        <v>14.10191</v>
      </c>
      <c r="N16" s="332">
        <f t="shared" si="3"/>
        <v>11.373600000000001</v>
      </c>
      <c r="O16" s="331">
        <f t="shared" si="3"/>
        <v>12.727600000000001</v>
      </c>
      <c r="P16" s="333">
        <f t="shared" si="3"/>
        <v>13.60093</v>
      </c>
      <c r="Q16" s="333">
        <f t="shared" si="3"/>
        <v>11.238200000000001</v>
      </c>
      <c r="R16" s="331">
        <f t="shared" si="3"/>
        <v>12.592200000000002</v>
      </c>
      <c r="S16" s="334">
        <f t="shared" si="3"/>
        <v>19.497600000000002</v>
      </c>
      <c r="T16" s="334">
        <f t="shared" si="3"/>
        <v>14.894000000000002</v>
      </c>
      <c r="U16" s="331">
        <f t="shared" si="3"/>
        <v>16.248000000000001</v>
      </c>
      <c r="V16" s="335">
        <f t="shared" si="3"/>
        <v>23.898099999999999</v>
      </c>
      <c r="W16" s="335">
        <f t="shared" si="3"/>
        <v>21.528600000000001</v>
      </c>
      <c r="X16" s="335">
        <f t="shared" si="3"/>
        <v>21.799400000000002</v>
      </c>
      <c r="Y16" s="336">
        <f t="shared" si="3"/>
        <v>34.053100000000001</v>
      </c>
      <c r="Z16" s="320"/>
    </row>
    <row r="17" spans="1:26" s="321" customFormat="1" ht="15" customHeight="1" thickBot="1" x14ac:dyDescent="0.3">
      <c r="A17" s="339"/>
      <c r="B17" s="323"/>
      <c r="C17" s="324"/>
      <c r="D17" s="340" t="s">
        <v>266</v>
      </c>
      <c r="E17" s="327" t="s">
        <v>267</v>
      </c>
      <c r="F17" s="327" t="s">
        <v>265</v>
      </c>
      <c r="G17" s="328">
        <f t="shared" ref="G17:Y17" si="4">G15*1.005</f>
        <v>8.1656249999999986</v>
      </c>
      <c r="H17" s="338">
        <f t="shared" si="4"/>
        <v>6.9344999999999999</v>
      </c>
      <c r="I17" s="331">
        <f t="shared" si="4"/>
        <v>7.7384999999999993</v>
      </c>
      <c r="J17" s="330">
        <f t="shared" si="4"/>
        <v>10.577624999999999</v>
      </c>
      <c r="K17" s="330">
        <f t="shared" si="4"/>
        <v>8.5424999999999986</v>
      </c>
      <c r="L17" s="331">
        <f t="shared" si="4"/>
        <v>9.8490000000000002</v>
      </c>
      <c r="M17" s="332">
        <f t="shared" si="4"/>
        <v>10.467074999999998</v>
      </c>
      <c r="N17" s="332">
        <f t="shared" si="4"/>
        <v>8.4420000000000002</v>
      </c>
      <c r="O17" s="331">
        <f t="shared" si="4"/>
        <v>9.4469999999999992</v>
      </c>
      <c r="P17" s="333">
        <f t="shared" si="4"/>
        <v>10.095224999999999</v>
      </c>
      <c r="Q17" s="333">
        <f t="shared" si="4"/>
        <v>8.3414999999999999</v>
      </c>
      <c r="R17" s="331">
        <f t="shared" si="4"/>
        <v>9.3464999999999989</v>
      </c>
      <c r="S17" s="334">
        <f t="shared" si="4"/>
        <v>14.472</v>
      </c>
      <c r="T17" s="334">
        <f t="shared" si="4"/>
        <v>11.055</v>
      </c>
      <c r="U17" s="331">
        <f t="shared" si="4"/>
        <v>12.059999999999999</v>
      </c>
      <c r="V17" s="335">
        <f t="shared" si="4"/>
        <v>17.738249999999997</v>
      </c>
      <c r="W17" s="335">
        <f t="shared" si="4"/>
        <v>15.979499999999998</v>
      </c>
      <c r="X17" s="335">
        <f t="shared" si="4"/>
        <v>16.180499999999999</v>
      </c>
      <c r="Y17" s="336">
        <f t="shared" si="4"/>
        <v>25.275749999999995</v>
      </c>
      <c r="Z17" s="320"/>
    </row>
    <row r="18" spans="1:26" s="321" customFormat="1" ht="14.45" hidden="1" customHeight="1" x14ac:dyDescent="0.25">
      <c r="A18" s="341"/>
      <c r="B18" s="342"/>
      <c r="C18" s="343"/>
      <c r="D18" s="344"/>
      <c r="E18" s="345" t="s">
        <v>268</v>
      </c>
      <c r="F18" s="346" t="s">
        <v>265</v>
      </c>
      <c r="G18" s="347">
        <v>6.6</v>
      </c>
      <c r="H18" s="348"/>
      <c r="I18" s="349"/>
      <c r="J18" s="350">
        <v>7.95</v>
      </c>
      <c r="K18" s="350"/>
      <c r="L18" s="349"/>
      <c r="M18" s="351"/>
      <c r="N18" s="351"/>
      <c r="O18" s="349"/>
      <c r="P18" s="352"/>
      <c r="Q18" s="352"/>
      <c r="R18" s="349"/>
      <c r="S18" s="353"/>
      <c r="T18" s="353"/>
      <c r="U18" s="349"/>
      <c r="V18" s="354"/>
      <c r="W18" s="354"/>
      <c r="X18" s="354"/>
      <c r="Y18" s="355"/>
      <c r="Z18" s="320"/>
    </row>
    <row r="19" spans="1:26" s="321" customFormat="1" hidden="1" thickBot="1" x14ac:dyDescent="0.3">
      <c r="A19" s="341"/>
      <c r="B19" s="356"/>
      <c r="C19" s="357"/>
      <c r="D19" s="358"/>
      <c r="E19" s="359"/>
      <c r="F19" s="360"/>
      <c r="G19" s="361">
        <f>G18/G15</f>
        <v>0.81230769230769229</v>
      </c>
      <c r="H19" s="361">
        <f>H18/H15</f>
        <v>0</v>
      </c>
      <c r="I19" s="362">
        <f>I18/I15</f>
        <v>0</v>
      </c>
      <c r="J19" s="361">
        <f>J18/J15</f>
        <v>0.75534441805225649</v>
      </c>
      <c r="K19" s="363"/>
      <c r="L19" s="362"/>
      <c r="M19" s="364"/>
      <c r="N19" s="364"/>
      <c r="O19" s="362"/>
      <c r="P19" s="365"/>
      <c r="Q19" s="365"/>
      <c r="R19" s="362"/>
      <c r="S19" s="366"/>
      <c r="T19" s="366"/>
      <c r="U19" s="362"/>
      <c r="V19" s="367"/>
      <c r="W19" s="367"/>
      <c r="X19" s="367"/>
      <c r="Y19" s="368"/>
      <c r="Z19" s="320"/>
    </row>
    <row r="20" spans="1:26" s="321" customFormat="1" ht="15.6" customHeight="1" x14ac:dyDescent="0.25">
      <c r="A20" s="305">
        <v>2</v>
      </c>
      <c r="B20" s="369" t="s">
        <v>269</v>
      </c>
      <c r="C20" s="370"/>
      <c r="D20" s="308" t="s">
        <v>270</v>
      </c>
      <c r="E20" s="309" t="s">
        <v>260</v>
      </c>
      <c r="F20" s="310" t="s">
        <v>261</v>
      </c>
      <c r="G20" s="311">
        <f>G14+1400</f>
        <v>9525</v>
      </c>
      <c r="H20" s="312">
        <f>H14+1250</f>
        <v>8150</v>
      </c>
      <c r="I20" s="313"/>
      <c r="J20" s="314">
        <f>J14+2400</f>
        <v>12925</v>
      </c>
      <c r="K20" s="314">
        <f>J20+100</f>
        <v>13025</v>
      </c>
      <c r="L20" s="313"/>
      <c r="M20" s="315">
        <f>M14+2450</f>
        <v>12865</v>
      </c>
      <c r="N20" s="315">
        <f>M20+100</f>
        <v>12965</v>
      </c>
      <c r="O20" s="313"/>
      <c r="P20" s="316">
        <f>P14+2560</f>
        <v>12605</v>
      </c>
      <c r="Q20" s="316">
        <f>P20+100</f>
        <v>12705</v>
      </c>
      <c r="R20" s="313"/>
      <c r="S20" s="317">
        <f>S14+2460</f>
        <v>16860</v>
      </c>
      <c r="T20" s="317">
        <f>S20+100</f>
        <v>16960</v>
      </c>
      <c r="U20" s="313"/>
      <c r="V20" s="318">
        <f>V14+1510</f>
        <v>19160</v>
      </c>
      <c r="W20" s="318">
        <f>V20+100</f>
        <v>19260</v>
      </c>
      <c r="X20" s="318">
        <f>W20+200</f>
        <v>19460</v>
      </c>
      <c r="Y20" s="319">
        <f>Y14+1510</f>
        <v>26660</v>
      </c>
      <c r="Z20" s="320"/>
    </row>
    <row r="21" spans="1:26" s="321" customFormat="1" ht="14.25" hidden="1" customHeight="1" x14ac:dyDescent="0.25">
      <c r="A21" s="371"/>
      <c r="B21" s="372"/>
      <c r="C21" s="373"/>
      <c r="D21" s="325"/>
      <c r="E21" s="374"/>
      <c r="F21" s="375"/>
      <c r="G21" s="376">
        <f>G20-8050</f>
        <v>1475</v>
      </c>
      <c r="H21" s="377">
        <f>H20-8050</f>
        <v>100</v>
      </c>
      <c r="I21" s="378"/>
      <c r="J21" s="377">
        <f>J20-10910</f>
        <v>2015</v>
      </c>
      <c r="K21" s="377">
        <f>K20-10910</f>
        <v>2115</v>
      </c>
      <c r="L21" s="378"/>
      <c r="M21" s="377">
        <f>M20-10810</f>
        <v>2055</v>
      </c>
      <c r="N21" s="377">
        <f t="shared" ref="N21:X21" si="5">N20-10810</f>
        <v>2155</v>
      </c>
      <c r="O21" s="378"/>
      <c r="P21" s="377">
        <f>P20-10740</f>
        <v>1865</v>
      </c>
      <c r="Q21" s="377">
        <f t="shared" si="5"/>
        <v>1895</v>
      </c>
      <c r="R21" s="378"/>
      <c r="S21" s="377">
        <f>S20-13350</f>
        <v>3510</v>
      </c>
      <c r="T21" s="377">
        <f t="shared" si="5"/>
        <v>6150</v>
      </c>
      <c r="U21" s="378"/>
      <c r="V21" s="377">
        <f>V20-17050</f>
        <v>2110</v>
      </c>
      <c r="W21" s="377">
        <f t="shared" si="5"/>
        <v>8450</v>
      </c>
      <c r="X21" s="377">
        <f t="shared" si="5"/>
        <v>8650</v>
      </c>
      <c r="Y21" s="379">
        <f>Y20-19450</f>
        <v>7210</v>
      </c>
      <c r="Z21" s="320"/>
    </row>
    <row r="22" spans="1:26" s="321" customFormat="1" ht="14.25" hidden="1" customHeight="1" x14ac:dyDescent="0.25">
      <c r="A22" s="371"/>
      <c r="B22" s="372"/>
      <c r="C22" s="373"/>
      <c r="D22" s="325"/>
      <c r="E22" s="374"/>
      <c r="F22" s="375"/>
      <c r="G22" s="376">
        <f t="shared" ref="G22:Y22" si="6">G20-G14</f>
        <v>1400</v>
      </c>
      <c r="H22" s="377">
        <f t="shared" si="6"/>
        <v>1250</v>
      </c>
      <c r="I22" s="378"/>
      <c r="J22" s="377">
        <f t="shared" si="6"/>
        <v>2400</v>
      </c>
      <c r="K22" s="377">
        <f t="shared" si="6"/>
        <v>4525</v>
      </c>
      <c r="L22" s="378"/>
      <c r="M22" s="377">
        <f t="shared" si="6"/>
        <v>2450</v>
      </c>
      <c r="N22" s="377">
        <f t="shared" si="6"/>
        <v>4565</v>
      </c>
      <c r="O22" s="378"/>
      <c r="P22" s="377">
        <f t="shared" si="6"/>
        <v>2560</v>
      </c>
      <c r="Q22" s="377">
        <f t="shared" si="6"/>
        <v>4405</v>
      </c>
      <c r="R22" s="378"/>
      <c r="S22" s="377">
        <f t="shared" si="6"/>
        <v>2460</v>
      </c>
      <c r="T22" s="377">
        <f t="shared" si="6"/>
        <v>5960</v>
      </c>
      <c r="U22" s="378"/>
      <c r="V22" s="377">
        <f t="shared" si="6"/>
        <v>1510</v>
      </c>
      <c r="W22" s="377">
        <f t="shared" si="6"/>
        <v>3360</v>
      </c>
      <c r="X22" s="377">
        <f t="shared" si="6"/>
        <v>3360</v>
      </c>
      <c r="Y22" s="379">
        <f t="shared" si="6"/>
        <v>1510</v>
      </c>
      <c r="Z22" s="320"/>
    </row>
    <row r="23" spans="1:26" s="321" customFormat="1" ht="15" customHeight="1" x14ac:dyDescent="0.25">
      <c r="A23" s="322"/>
      <c r="B23" s="380"/>
      <c r="C23" s="381"/>
      <c r="D23" s="325"/>
      <c r="E23" s="326"/>
      <c r="F23" s="327" t="s">
        <v>263</v>
      </c>
      <c r="G23" s="328">
        <f t="shared" ref="G23:Y23" si="7">G20/1000</f>
        <v>9.5250000000000004</v>
      </c>
      <c r="H23" s="338">
        <f t="shared" si="7"/>
        <v>8.15</v>
      </c>
      <c r="I23" s="331"/>
      <c r="J23" s="330">
        <f t="shared" si="7"/>
        <v>12.925000000000001</v>
      </c>
      <c r="K23" s="330">
        <f t="shared" si="7"/>
        <v>13.025</v>
      </c>
      <c r="L23" s="331"/>
      <c r="M23" s="332">
        <f t="shared" si="7"/>
        <v>12.865</v>
      </c>
      <c r="N23" s="332">
        <f t="shared" si="7"/>
        <v>12.965</v>
      </c>
      <c r="O23" s="331"/>
      <c r="P23" s="333">
        <f t="shared" si="7"/>
        <v>12.605</v>
      </c>
      <c r="Q23" s="333">
        <f t="shared" si="7"/>
        <v>12.705</v>
      </c>
      <c r="R23" s="331"/>
      <c r="S23" s="334">
        <f t="shared" si="7"/>
        <v>16.86</v>
      </c>
      <c r="T23" s="334">
        <f t="shared" si="7"/>
        <v>16.96</v>
      </c>
      <c r="U23" s="331"/>
      <c r="V23" s="335">
        <f t="shared" si="7"/>
        <v>19.16</v>
      </c>
      <c r="W23" s="335">
        <f t="shared" si="7"/>
        <v>19.260000000000002</v>
      </c>
      <c r="X23" s="335">
        <f t="shared" si="7"/>
        <v>19.46</v>
      </c>
      <c r="Y23" s="336">
        <f t="shared" si="7"/>
        <v>26.66</v>
      </c>
      <c r="Z23" s="320"/>
    </row>
    <row r="24" spans="1:26" s="321" customFormat="1" ht="15.6" customHeight="1" x14ac:dyDescent="0.25">
      <c r="A24" s="322"/>
      <c r="B24" s="380"/>
      <c r="C24" s="381"/>
      <c r="D24" s="337"/>
      <c r="E24" s="327" t="s">
        <v>271</v>
      </c>
      <c r="F24" s="327" t="s">
        <v>265</v>
      </c>
      <c r="G24" s="328">
        <f t="shared" ref="G24:Y24" si="8">G23*1.354</f>
        <v>12.896850000000001</v>
      </c>
      <c r="H24" s="338">
        <f t="shared" si="8"/>
        <v>11.035100000000002</v>
      </c>
      <c r="I24" s="382"/>
      <c r="J24" s="330">
        <f t="shared" si="8"/>
        <v>17.500450000000001</v>
      </c>
      <c r="K24" s="330">
        <f t="shared" si="8"/>
        <v>17.635850000000001</v>
      </c>
      <c r="L24" s="382"/>
      <c r="M24" s="332">
        <f t="shared" si="8"/>
        <v>17.419210000000003</v>
      </c>
      <c r="N24" s="332">
        <f t="shared" si="8"/>
        <v>17.55461</v>
      </c>
      <c r="O24" s="382"/>
      <c r="P24" s="333">
        <f t="shared" si="8"/>
        <v>17.067170000000001</v>
      </c>
      <c r="Q24" s="333">
        <f t="shared" si="8"/>
        <v>17.202570000000001</v>
      </c>
      <c r="R24" s="382"/>
      <c r="S24" s="334">
        <f t="shared" si="8"/>
        <v>22.828440000000001</v>
      </c>
      <c r="T24" s="334">
        <f t="shared" si="8"/>
        <v>22.963840000000001</v>
      </c>
      <c r="U24" s="382"/>
      <c r="V24" s="335">
        <f t="shared" si="8"/>
        <v>25.942640000000001</v>
      </c>
      <c r="W24" s="335">
        <f t="shared" si="8"/>
        <v>26.078040000000005</v>
      </c>
      <c r="X24" s="335">
        <f t="shared" si="8"/>
        <v>26.348840000000003</v>
      </c>
      <c r="Y24" s="336">
        <f t="shared" si="8"/>
        <v>36.097640000000006</v>
      </c>
      <c r="Z24" s="320"/>
    </row>
    <row r="25" spans="1:26" s="321" customFormat="1" ht="13.15" customHeight="1" thickBot="1" x14ac:dyDescent="0.3">
      <c r="A25" s="339"/>
      <c r="B25" s="383"/>
      <c r="C25" s="384"/>
      <c r="D25" s="340" t="s">
        <v>266</v>
      </c>
      <c r="E25" s="346" t="s">
        <v>272</v>
      </c>
      <c r="F25" s="346" t="s">
        <v>265</v>
      </c>
      <c r="G25" s="347">
        <f t="shared" ref="G25:Y25" si="9">G23*1.005</f>
        <v>9.5726249999999986</v>
      </c>
      <c r="H25" s="348">
        <f t="shared" si="9"/>
        <v>8.1907499999999995</v>
      </c>
      <c r="I25" s="349"/>
      <c r="J25" s="350">
        <f t="shared" si="9"/>
        <v>12.989625</v>
      </c>
      <c r="K25" s="350">
        <f t="shared" si="9"/>
        <v>13.090124999999999</v>
      </c>
      <c r="L25" s="349"/>
      <c r="M25" s="351">
        <f t="shared" si="9"/>
        <v>12.929324999999999</v>
      </c>
      <c r="N25" s="351">
        <f t="shared" si="9"/>
        <v>13.029824999999999</v>
      </c>
      <c r="O25" s="349"/>
      <c r="P25" s="352">
        <f t="shared" si="9"/>
        <v>12.668024999999998</v>
      </c>
      <c r="Q25" s="352">
        <f t="shared" si="9"/>
        <v>12.768524999999999</v>
      </c>
      <c r="R25" s="349"/>
      <c r="S25" s="353">
        <f t="shared" si="9"/>
        <v>16.944299999999998</v>
      </c>
      <c r="T25" s="353">
        <f t="shared" si="9"/>
        <v>17.044799999999999</v>
      </c>
      <c r="U25" s="349"/>
      <c r="V25" s="354">
        <f t="shared" si="9"/>
        <v>19.255799999999997</v>
      </c>
      <c r="W25" s="354">
        <f t="shared" si="9"/>
        <v>19.356300000000001</v>
      </c>
      <c r="X25" s="354">
        <f t="shared" si="9"/>
        <v>19.557299999999998</v>
      </c>
      <c r="Y25" s="355">
        <f t="shared" si="9"/>
        <v>26.793299999999999</v>
      </c>
      <c r="Z25" s="320"/>
    </row>
    <row r="26" spans="1:26" s="321" customFormat="1" ht="14.25" hidden="1" customHeight="1" x14ac:dyDescent="0.25">
      <c r="A26" s="305">
        <v>3</v>
      </c>
      <c r="B26" s="372" t="s">
        <v>273</v>
      </c>
      <c r="C26" s="373"/>
      <c r="D26" s="385" t="s">
        <v>274</v>
      </c>
      <c r="E26" s="374" t="s">
        <v>260</v>
      </c>
      <c r="F26" s="375" t="s">
        <v>261</v>
      </c>
      <c r="G26" s="386">
        <f>G20</f>
        <v>9525</v>
      </c>
      <c r="H26" s="387"/>
      <c r="I26" s="388"/>
      <c r="J26" s="389">
        <f t="shared" ref="J26:P26" si="10">J20</f>
        <v>12925</v>
      </c>
      <c r="K26" s="389">
        <f t="shared" si="10"/>
        <v>13025</v>
      </c>
      <c r="L26" s="389"/>
      <c r="M26" s="390">
        <f t="shared" si="10"/>
        <v>12865</v>
      </c>
      <c r="N26" s="390">
        <f t="shared" si="10"/>
        <v>12965</v>
      </c>
      <c r="O26" s="389"/>
      <c r="P26" s="391">
        <f t="shared" si="10"/>
        <v>12605</v>
      </c>
      <c r="Q26" s="391"/>
      <c r="R26" s="389"/>
      <c r="S26" s="392">
        <f>S20</f>
        <v>16860</v>
      </c>
      <c r="T26" s="392"/>
      <c r="U26" s="389"/>
      <c r="V26" s="393">
        <f>V20</f>
        <v>19160</v>
      </c>
      <c r="W26" s="393"/>
      <c r="X26" s="393"/>
      <c r="Y26" s="394">
        <f>Y20</f>
        <v>26660</v>
      </c>
      <c r="Z26" s="320"/>
    </row>
    <row r="27" spans="1:26" s="321" customFormat="1" ht="15" hidden="1" customHeight="1" x14ac:dyDescent="0.25">
      <c r="A27" s="322"/>
      <c r="B27" s="380"/>
      <c r="C27" s="381"/>
      <c r="D27" s="385"/>
      <c r="E27" s="326"/>
      <c r="F27" s="327" t="s">
        <v>263</v>
      </c>
      <c r="G27" s="328">
        <f>G26/1000</f>
        <v>9.5250000000000004</v>
      </c>
      <c r="H27" s="338"/>
      <c r="I27" s="331"/>
      <c r="J27" s="330">
        <f t="shared" ref="J27:P27" si="11">J26/1000</f>
        <v>12.925000000000001</v>
      </c>
      <c r="K27" s="330">
        <f t="shared" si="11"/>
        <v>13.025</v>
      </c>
      <c r="L27" s="330"/>
      <c r="M27" s="332">
        <f t="shared" si="11"/>
        <v>12.865</v>
      </c>
      <c r="N27" s="332">
        <f t="shared" si="11"/>
        <v>12.965</v>
      </c>
      <c r="O27" s="330"/>
      <c r="P27" s="333">
        <f t="shared" si="11"/>
        <v>12.605</v>
      </c>
      <c r="Q27" s="333"/>
      <c r="R27" s="330"/>
      <c r="S27" s="334">
        <f>S26/1000</f>
        <v>16.86</v>
      </c>
      <c r="T27" s="334"/>
      <c r="U27" s="330"/>
      <c r="V27" s="335">
        <f>V26/1000</f>
        <v>19.16</v>
      </c>
      <c r="W27" s="335"/>
      <c r="X27" s="335"/>
      <c r="Y27" s="336">
        <f>Y26/1000</f>
        <v>26.66</v>
      </c>
      <c r="Z27" s="320"/>
    </row>
    <row r="28" spans="1:26" s="321" customFormat="1" ht="14.25" hidden="1" customHeight="1" x14ac:dyDescent="0.25">
      <c r="A28" s="322"/>
      <c r="B28" s="380"/>
      <c r="C28" s="381"/>
      <c r="D28" s="395"/>
      <c r="E28" s="396" t="s">
        <v>275</v>
      </c>
      <c r="F28" s="327" t="s">
        <v>265</v>
      </c>
      <c r="G28" s="328">
        <f>G27*1.354</f>
        <v>12.896850000000001</v>
      </c>
      <c r="H28" s="338"/>
      <c r="I28" s="331"/>
      <c r="J28" s="330">
        <f t="shared" ref="J28:P28" si="12">J27*1.354</f>
        <v>17.500450000000001</v>
      </c>
      <c r="K28" s="330">
        <f t="shared" si="12"/>
        <v>17.635850000000001</v>
      </c>
      <c r="L28" s="330"/>
      <c r="M28" s="332">
        <f t="shared" si="12"/>
        <v>17.419210000000003</v>
      </c>
      <c r="N28" s="332">
        <f t="shared" si="12"/>
        <v>17.55461</v>
      </c>
      <c r="O28" s="330"/>
      <c r="P28" s="333">
        <f t="shared" si="12"/>
        <v>17.067170000000001</v>
      </c>
      <c r="Q28" s="333"/>
      <c r="R28" s="330"/>
      <c r="S28" s="334">
        <f>S27*1.354</f>
        <v>22.828440000000001</v>
      </c>
      <c r="T28" s="334"/>
      <c r="U28" s="330"/>
      <c r="V28" s="335">
        <f>V27*1.354</f>
        <v>25.942640000000001</v>
      </c>
      <c r="W28" s="335"/>
      <c r="X28" s="335"/>
      <c r="Y28" s="336">
        <f>Y27*1.354</f>
        <v>36.097640000000006</v>
      </c>
      <c r="Z28" s="320"/>
    </row>
    <row r="29" spans="1:26" s="321" customFormat="1" ht="15" hidden="1" customHeight="1" x14ac:dyDescent="0.25">
      <c r="A29" s="397"/>
      <c r="B29" s="398"/>
      <c r="C29" s="399"/>
      <c r="D29" s="400" t="s">
        <v>266</v>
      </c>
      <c r="E29" s="401" t="s">
        <v>276</v>
      </c>
      <c r="F29" s="402" t="s">
        <v>265</v>
      </c>
      <c r="G29" s="403">
        <f>G27*1.005</f>
        <v>9.5726249999999986</v>
      </c>
      <c r="H29" s="404"/>
      <c r="I29" s="405"/>
      <c r="J29" s="406">
        <f t="shared" ref="J29:P29" si="13">J27*1.005</f>
        <v>12.989625</v>
      </c>
      <c r="K29" s="406">
        <f t="shared" si="13"/>
        <v>13.090124999999999</v>
      </c>
      <c r="L29" s="406"/>
      <c r="M29" s="407">
        <f t="shared" si="13"/>
        <v>12.929324999999999</v>
      </c>
      <c r="N29" s="407">
        <f t="shared" si="13"/>
        <v>13.029824999999999</v>
      </c>
      <c r="O29" s="406"/>
      <c r="P29" s="408">
        <f t="shared" si="13"/>
        <v>12.668024999999998</v>
      </c>
      <c r="Q29" s="408"/>
      <c r="R29" s="406"/>
      <c r="S29" s="409">
        <f>S27*1.005</f>
        <v>16.944299999999998</v>
      </c>
      <c r="T29" s="409"/>
      <c r="U29" s="406"/>
      <c r="V29" s="410">
        <f>V27*1.005</f>
        <v>19.255799999999997</v>
      </c>
      <c r="W29" s="410"/>
      <c r="X29" s="410"/>
      <c r="Y29" s="411">
        <f>Y27*1.005</f>
        <v>26.793299999999999</v>
      </c>
      <c r="Z29" s="320"/>
    </row>
    <row r="30" spans="1:26" s="321" customFormat="1" ht="16.149999999999999" customHeight="1" x14ac:dyDescent="0.25">
      <c r="A30" s="305">
        <v>3</v>
      </c>
      <c r="B30" s="369" t="s">
        <v>277</v>
      </c>
      <c r="C30" s="370"/>
      <c r="D30" s="412" t="s">
        <v>270</v>
      </c>
      <c r="E30" s="309" t="s">
        <v>260</v>
      </c>
      <c r="F30" s="310" t="s">
        <v>261</v>
      </c>
      <c r="G30" s="311">
        <f>G20+500</f>
        <v>10025</v>
      </c>
      <c r="H30" s="312">
        <f>H20+500</f>
        <v>8650</v>
      </c>
      <c r="I30" s="313"/>
      <c r="J30" s="314">
        <f>J20+1000</f>
        <v>13925</v>
      </c>
      <c r="K30" s="314">
        <f>K20+1000</f>
        <v>14025</v>
      </c>
      <c r="L30" s="313"/>
      <c r="M30" s="315">
        <f>M20+1000</f>
        <v>13865</v>
      </c>
      <c r="N30" s="315">
        <f>N20+1000</f>
        <v>13965</v>
      </c>
      <c r="O30" s="313"/>
      <c r="P30" s="316">
        <f>P20+1000</f>
        <v>13605</v>
      </c>
      <c r="Q30" s="316">
        <f>Q20+1150</f>
        <v>13855</v>
      </c>
      <c r="R30" s="313"/>
      <c r="S30" s="317">
        <f t="shared" ref="S30:Y30" si="14">S20+1000</f>
        <v>17860</v>
      </c>
      <c r="T30" s="317">
        <f t="shared" si="14"/>
        <v>17960</v>
      </c>
      <c r="U30" s="313"/>
      <c r="V30" s="318">
        <f t="shared" si="14"/>
        <v>20160</v>
      </c>
      <c r="W30" s="318">
        <f t="shared" si="14"/>
        <v>20260</v>
      </c>
      <c r="X30" s="318">
        <f t="shared" si="14"/>
        <v>20460</v>
      </c>
      <c r="Y30" s="319">
        <f t="shared" si="14"/>
        <v>27660</v>
      </c>
      <c r="Z30" s="320"/>
    </row>
    <row r="31" spans="1:26" s="321" customFormat="1" ht="15" customHeight="1" x14ac:dyDescent="0.25">
      <c r="A31" s="322"/>
      <c r="B31" s="380"/>
      <c r="C31" s="381"/>
      <c r="D31" s="413"/>
      <c r="E31" s="326"/>
      <c r="F31" s="327" t="s">
        <v>263</v>
      </c>
      <c r="G31" s="328">
        <f t="shared" ref="G31:Y31" si="15">G30/1000</f>
        <v>10.025</v>
      </c>
      <c r="H31" s="338">
        <f t="shared" si="15"/>
        <v>8.65</v>
      </c>
      <c r="I31" s="331"/>
      <c r="J31" s="330">
        <f t="shared" si="15"/>
        <v>13.925000000000001</v>
      </c>
      <c r="K31" s="330">
        <f t="shared" si="15"/>
        <v>14.025</v>
      </c>
      <c r="L31" s="331"/>
      <c r="M31" s="332">
        <f t="shared" si="15"/>
        <v>13.865</v>
      </c>
      <c r="N31" s="332">
        <f t="shared" si="15"/>
        <v>13.965</v>
      </c>
      <c r="O31" s="331"/>
      <c r="P31" s="333">
        <f t="shared" si="15"/>
        <v>13.605</v>
      </c>
      <c r="Q31" s="333">
        <f t="shared" si="15"/>
        <v>13.855</v>
      </c>
      <c r="R31" s="331"/>
      <c r="S31" s="334">
        <f t="shared" si="15"/>
        <v>17.86</v>
      </c>
      <c r="T31" s="334">
        <f t="shared" si="15"/>
        <v>17.96</v>
      </c>
      <c r="U31" s="331"/>
      <c r="V31" s="335">
        <f t="shared" si="15"/>
        <v>20.16</v>
      </c>
      <c r="W31" s="335">
        <f t="shared" si="15"/>
        <v>20.260000000000002</v>
      </c>
      <c r="X31" s="335">
        <f t="shared" si="15"/>
        <v>20.46</v>
      </c>
      <c r="Y31" s="336">
        <f t="shared" si="15"/>
        <v>27.66</v>
      </c>
      <c r="Z31" s="320"/>
    </row>
    <row r="32" spans="1:26" s="321" customFormat="1" ht="15.6" customHeight="1" thickBot="1" x14ac:dyDescent="0.3">
      <c r="A32" s="322"/>
      <c r="B32" s="380"/>
      <c r="C32" s="381"/>
      <c r="D32" s="414"/>
      <c r="E32" s="327" t="s">
        <v>278</v>
      </c>
      <c r="F32" s="327" t="s">
        <v>265</v>
      </c>
      <c r="G32" s="328">
        <f t="shared" ref="G32:Y32" si="16">G31*1.354</f>
        <v>13.573850000000002</v>
      </c>
      <c r="H32" s="338">
        <f t="shared" si="16"/>
        <v>11.712100000000001</v>
      </c>
      <c r="I32" s="331"/>
      <c r="J32" s="330">
        <f t="shared" si="16"/>
        <v>18.854450000000003</v>
      </c>
      <c r="K32" s="330">
        <f t="shared" si="16"/>
        <v>18.989850000000001</v>
      </c>
      <c r="L32" s="331"/>
      <c r="M32" s="332">
        <f t="shared" si="16"/>
        <v>18.773210000000002</v>
      </c>
      <c r="N32" s="332">
        <f t="shared" si="16"/>
        <v>18.908609999999999</v>
      </c>
      <c r="O32" s="331"/>
      <c r="P32" s="333">
        <f t="shared" si="16"/>
        <v>18.421170000000004</v>
      </c>
      <c r="Q32" s="333">
        <f t="shared" si="16"/>
        <v>18.759670000000003</v>
      </c>
      <c r="R32" s="331"/>
      <c r="S32" s="334">
        <f t="shared" si="16"/>
        <v>24.18244</v>
      </c>
      <c r="T32" s="334">
        <f t="shared" si="16"/>
        <v>24.317840000000004</v>
      </c>
      <c r="U32" s="331"/>
      <c r="V32" s="335">
        <f t="shared" si="16"/>
        <v>27.296640000000004</v>
      </c>
      <c r="W32" s="335">
        <f t="shared" si="16"/>
        <v>27.432040000000004</v>
      </c>
      <c r="X32" s="335">
        <f t="shared" si="16"/>
        <v>27.702840000000002</v>
      </c>
      <c r="Y32" s="336">
        <f t="shared" si="16"/>
        <v>37.451640000000005</v>
      </c>
      <c r="Z32" s="320"/>
    </row>
    <row r="33" spans="1:27" s="321" customFormat="1" ht="12.6" customHeight="1" thickBot="1" x14ac:dyDescent="0.3">
      <c r="A33" s="339"/>
      <c r="B33" s="383"/>
      <c r="C33" s="384"/>
      <c r="D33" s="340" t="s">
        <v>266</v>
      </c>
      <c r="E33" s="346" t="s">
        <v>279</v>
      </c>
      <c r="F33" s="346" t="s">
        <v>265</v>
      </c>
      <c r="G33" s="347">
        <f t="shared" ref="G33:Y33" si="17">G31*1.005</f>
        <v>10.075125</v>
      </c>
      <c r="H33" s="348">
        <f t="shared" si="17"/>
        <v>8.693249999999999</v>
      </c>
      <c r="I33" s="349"/>
      <c r="J33" s="350">
        <f t="shared" si="17"/>
        <v>13.994624999999999</v>
      </c>
      <c r="K33" s="350">
        <f t="shared" si="17"/>
        <v>14.095124999999999</v>
      </c>
      <c r="L33" s="349"/>
      <c r="M33" s="351">
        <f t="shared" si="17"/>
        <v>13.934324999999999</v>
      </c>
      <c r="N33" s="351">
        <f t="shared" si="17"/>
        <v>14.034824999999998</v>
      </c>
      <c r="O33" s="349"/>
      <c r="P33" s="352">
        <f t="shared" si="17"/>
        <v>13.673024999999999</v>
      </c>
      <c r="Q33" s="352">
        <f t="shared" si="17"/>
        <v>13.924275</v>
      </c>
      <c r="R33" s="349"/>
      <c r="S33" s="353">
        <f t="shared" si="17"/>
        <v>17.949299999999997</v>
      </c>
      <c r="T33" s="353">
        <f t="shared" si="17"/>
        <v>18.049799999999998</v>
      </c>
      <c r="U33" s="349"/>
      <c r="V33" s="354">
        <f t="shared" si="17"/>
        <v>20.2608</v>
      </c>
      <c r="W33" s="354">
        <f t="shared" si="17"/>
        <v>20.3613</v>
      </c>
      <c r="X33" s="354">
        <f t="shared" si="17"/>
        <v>20.562299999999997</v>
      </c>
      <c r="Y33" s="355">
        <f t="shared" si="17"/>
        <v>27.798299999999998</v>
      </c>
      <c r="Z33" s="320"/>
    </row>
    <row r="34" spans="1:27" s="321" customFormat="1" ht="0.6" hidden="1" customHeight="1" x14ac:dyDescent="0.25">
      <c r="A34" s="341"/>
      <c r="B34" s="415"/>
      <c r="C34" s="416"/>
      <c r="D34" s="358"/>
      <c r="E34" s="360"/>
      <c r="F34" s="360"/>
      <c r="G34" s="417"/>
      <c r="H34" s="418"/>
      <c r="I34" s="419"/>
      <c r="J34" s="420">
        <f>150/G36%</f>
        <v>2.0718232044198892</v>
      </c>
      <c r="K34" s="363"/>
      <c r="L34" s="419"/>
      <c r="M34" s="364"/>
      <c r="N34" s="364"/>
      <c r="O34" s="419"/>
      <c r="P34" s="365"/>
      <c r="Q34" s="365"/>
      <c r="R34" s="419"/>
      <c r="S34" s="366"/>
      <c r="T34" s="366"/>
      <c r="U34" s="419"/>
      <c r="V34" s="367"/>
      <c r="W34" s="367"/>
      <c r="X34" s="367"/>
      <c r="Y34" s="368"/>
      <c r="Z34" s="320"/>
    </row>
    <row r="35" spans="1:27" s="321" customFormat="1" hidden="1" thickBot="1" x14ac:dyDescent="0.3">
      <c r="A35" s="341"/>
      <c r="B35" s="415"/>
      <c r="C35" s="416"/>
      <c r="D35" s="358"/>
      <c r="E35" s="360"/>
      <c r="F35" s="360"/>
      <c r="G35" s="421">
        <v>7040</v>
      </c>
      <c r="H35" s="418"/>
      <c r="I35" s="419"/>
      <c r="J35" s="422">
        <f>G36/G35%-100</f>
        <v>2.8409090909090793</v>
      </c>
      <c r="K35" s="363"/>
      <c r="L35" s="419"/>
      <c r="M35" s="364"/>
      <c r="N35" s="364"/>
      <c r="O35" s="419"/>
      <c r="P35" s="365"/>
      <c r="Q35" s="365"/>
      <c r="R35" s="419"/>
      <c r="S35" s="366"/>
      <c r="T35" s="366"/>
      <c r="U35" s="419"/>
      <c r="V35" s="367"/>
      <c r="W35" s="367"/>
      <c r="X35" s="367"/>
      <c r="Y35" s="368"/>
      <c r="Z35" s="320"/>
    </row>
    <row r="36" spans="1:27" s="321" customFormat="1" ht="14.25" x14ac:dyDescent="0.25">
      <c r="A36" s="423">
        <v>4</v>
      </c>
      <c r="B36" s="369" t="s">
        <v>280</v>
      </c>
      <c r="C36" s="370"/>
      <c r="D36" s="423" t="s">
        <v>259</v>
      </c>
      <c r="E36" s="423" t="s">
        <v>259</v>
      </c>
      <c r="F36" s="310" t="s">
        <v>261</v>
      </c>
      <c r="G36" s="311">
        <v>7240</v>
      </c>
      <c r="H36" s="312">
        <v>6000</v>
      </c>
      <c r="I36" s="313">
        <v>6800</v>
      </c>
      <c r="J36" s="424"/>
      <c r="K36" s="425"/>
      <c r="L36" s="313"/>
      <c r="M36" s="426"/>
      <c r="N36" s="426"/>
      <c r="O36" s="313"/>
      <c r="P36" s="427"/>
      <c r="Q36" s="427"/>
      <c r="R36" s="313"/>
      <c r="S36" s="428"/>
      <c r="T36" s="428"/>
      <c r="U36" s="313"/>
      <c r="V36" s="429"/>
      <c r="W36" s="429"/>
      <c r="X36" s="429"/>
      <c r="Y36" s="430"/>
      <c r="Z36" s="320"/>
    </row>
    <row r="37" spans="1:27" s="321" customFormat="1" ht="13.15" customHeight="1" thickBot="1" x14ac:dyDescent="0.3">
      <c r="A37" s="431"/>
      <c r="B37" s="380"/>
      <c r="C37" s="381"/>
      <c r="D37" s="431"/>
      <c r="E37" s="431"/>
      <c r="F37" s="327" t="s">
        <v>265</v>
      </c>
      <c r="G37" s="328">
        <f>G36/1000*1.354</f>
        <v>9.8029600000000006</v>
      </c>
      <c r="H37" s="328">
        <f>H36/1000*1.354</f>
        <v>8.1240000000000006</v>
      </c>
      <c r="I37" s="432">
        <f>I36/1000*1.354</f>
        <v>9.2072000000000003</v>
      </c>
      <c r="J37" s="433"/>
      <c r="K37" s="330"/>
      <c r="L37" s="432"/>
      <c r="M37" s="332"/>
      <c r="N37" s="332"/>
      <c r="O37" s="432"/>
      <c r="P37" s="333"/>
      <c r="Q37" s="333"/>
      <c r="R37" s="432"/>
      <c r="S37" s="334"/>
      <c r="T37" s="334"/>
      <c r="U37" s="432"/>
      <c r="V37" s="335"/>
      <c r="W37" s="335"/>
      <c r="X37" s="335"/>
      <c r="Y37" s="336"/>
      <c r="Z37" s="320"/>
    </row>
    <row r="38" spans="1:27" s="321" customFormat="1" ht="0.75" hidden="1" customHeight="1" x14ac:dyDescent="0.25">
      <c r="A38" s="434"/>
      <c r="B38" s="380"/>
      <c r="C38" s="381"/>
      <c r="D38" s="435"/>
      <c r="E38" s="309" t="s">
        <v>281</v>
      </c>
      <c r="F38" s="310" t="s">
        <v>261</v>
      </c>
      <c r="G38" s="328">
        <v>2100</v>
      </c>
      <c r="H38" s="338"/>
      <c r="I38" s="331"/>
      <c r="J38" s="330"/>
      <c r="K38" s="330"/>
      <c r="L38" s="331"/>
      <c r="M38" s="332"/>
      <c r="N38" s="332"/>
      <c r="O38" s="331"/>
      <c r="P38" s="333"/>
      <c r="Q38" s="333"/>
      <c r="R38" s="331"/>
      <c r="S38" s="334"/>
      <c r="T38" s="334"/>
      <c r="U38" s="331"/>
      <c r="V38" s="335"/>
      <c r="W38" s="335"/>
      <c r="X38" s="335"/>
      <c r="Y38" s="336"/>
      <c r="Z38" s="320"/>
    </row>
    <row r="39" spans="1:27" s="321" customFormat="1" ht="2.4500000000000002" hidden="1" customHeight="1" x14ac:dyDescent="0.25">
      <c r="A39" s="436"/>
      <c r="B39" s="383"/>
      <c r="C39" s="384"/>
      <c r="D39" s="437"/>
      <c r="E39" s="438"/>
      <c r="F39" s="346" t="s">
        <v>265</v>
      </c>
      <c r="G39" s="347">
        <f>G38/1000*1.09</f>
        <v>2.2890000000000001</v>
      </c>
      <c r="H39" s="348"/>
      <c r="I39" s="349"/>
      <c r="J39" s="350"/>
      <c r="K39" s="350"/>
      <c r="L39" s="349"/>
      <c r="M39" s="351"/>
      <c r="N39" s="351"/>
      <c r="O39" s="349"/>
      <c r="P39" s="352"/>
      <c r="Q39" s="352"/>
      <c r="R39" s="349"/>
      <c r="S39" s="353"/>
      <c r="T39" s="353"/>
      <c r="U39" s="349"/>
      <c r="V39" s="354"/>
      <c r="W39" s="354"/>
      <c r="X39" s="354"/>
      <c r="Y39" s="355"/>
      <c r="Z39" s="320"/>
    </row>
    <row r="40" spans="1:27" s="444" customFormat="1" ht="14.45" customHeight="1" x14ac:dyDescent="0.25">
      <c r="A40" s="439">
        <v>5</v>
      </c>
      <c r="B40" s="440" t="s">
        <v>282</v>
      </c>
      <c r="C40" s="441"/>
      <c r="D40" s="442"/>
      <c r="E40" s="443" t="s">
        <v>283</v>
      </c>
      <c r="F40" s="310" t="s">
        <v>261</v>
      </c>
      <c r="G40" s="311">
        <f>G30+50+50</f>
        <v>10125</v>
      </c>
      <c r="H40" s="312">
        <f t="shared" ref="H40:Y40" si="18">H30+50+50</f>
        <v>8750</v>
      </c>
      <c r="I40" s="313"/>
      <c r="J40" s="314">
        <f t="shared" si="18"/>
        <v>14025</v>
      </c>
      <c r="K40" s="314">
        <f t="shared" si="18"/>
        <v>14125</v>
      </c>
      <c r="L40" s="313"/>
      <c r="M40" s="315">
        <f t="shared" si="18"/>
        <v>13965</v>
      </c>
      <c r="N40" s="315">
        <f t="shared" si="18"/>
        <v>14065</v>
      </c>
      <c r="O40" s="313"/>
      <c r="P40" s="316">
        <f t="shared" si="18"/>
        <v>13705</v>
      </c>
      <c r="Q40" s="316">
        <f t="shared" si="18"/>
        <v>13955</v>
      </c>
      <c r="R40" s="313"/>
      <c r="S40" s="317">
        <f t="shared" si="18"/>
        <v>17960</v>
      </c>
      <c r="T40" s="317">
        <f t="shared" si="18"/>
        <v>18060</v>
      </c>
      <c r="U40" s="313"/>
      <c r="V40" s="318">
        <f t="shared" si="18"/>
        <v>20260</v>
      </c>
      <c r="W40" s="318">
        <f t="shared" si="18"/>
        <v>20360</v>
      </c>
      <c r="X40" s="318">
        <f t="shared" si="18"/>
        <v>20560</v>
      </c>
      <c r="Y40" s="319">
        <f t="shared" si="18"/>
        <v>27760</v>
      </c>
    </row>
    <row r="41" spans="1:27" s="444" customFormat="1" ht="14.45" customHeight="1" x14ac:dyDescent="0.25">
      <c r="A41" s="445"/>
      <c r="B41" s="446"/>
      <c r="C41" s="447"/>
      <c r="D41" s="448"/>
      <c r="E41" s="449"/>
      <c r="F41" s="327" t="s">
        <v>263</v>
      </c>
      <c r="G41" s="328">
        <f t="shared" ref="G41:Y41" si="19">G40/1000</f>
        <v>10.125</v>
      </c>
      <c r="H41" s="338">
        <f t="shared" si="19"/>
        <v>8.75</v>
      </c>
      <c r="I41" s="331"/>
      <c r="J41" s="330">
        <f t="shared" si="19"/>
        <v>14.025</v>
      </c>
      <c r="K41" s="330">
        <f t="shared" si="19"/>
        <v>14.125</v>
      </c>
      <c r="L41" s="331"/>
      <c r="M41" s="332">
        <f t="shared" si="19"/>
        <v>13.965</v>
      </c>
      <c r="N41" s="332">
        <f t="shared" si="19"/>
        <v>14.065</v>
      </c>
      <c r="O41" s="331"/>
      <c r="P41" s="333">
        <f t="shared" si="19"/>
        <v>13.705</v>
      </c>
      <c r="Q41" s="333">
        <f t="shared" si="19"/>
        <v>13.955</v>
      </c>
      <c r="R41" s="331"/>
      <c r="S41" s="334">
        <f t="shared" si="19"/>
        <v>17.96</v>
      </c>
      <c r="T41" s="334">
        <f t="shared" si="19"/>
        <v>18.059999999999999</v>
      </c>
      <c r="U41" s="331"/>
      <c r="V41" s="335">
        <f t="shared" si="19"/>
        <v>20.260000000000002</v>
      </c>
      <c r="W41" s="335">
        <f t="shared" si="19"/>
        <v>20.36</v>
      </c>
      <c r="X41" s="335">
        <f t="shared" si="19"/>
        <v>20.56</v>
      </c>
      <c r="Y41" s="336">
        <f t="shared" si="19"/>
        <v>27.76</v>
      </c>
    </row>
    <row r="42" spans="1:27" s="444" customFormat="1" ht="18.600000000000001" customHeight="1" thickBot="1" x14ac:dyDescent="0.3">
      <c r="A42" s="450"/>
      <c r="B42" s="451"/>
      <c r="C42" s="452"/>
      <c r="D42" s="453"/>
      <c r="E42" s="454"/>
      <c r="F42" s="455" t="s">
        <v>265</v>
      </c>
      <c r="G42" s="347">
        <f t="shared" ref="G42:Y42" si="20">G41*1.005</f>
        <v>10.175624999999998</v>
      </c>
      <c r="H42" s="348">
        <f t="shared" si="20"/>
        <v>8.7937499999999993</v>
      </c>
      <c r="I42" s="349"/>
      <c r="J42" s="350">
        <f t="shared" si="20"/>
        <v>14.095124999999999</v>
      </c>
      <c r="K42" s="350">
        <f t="shared" si="20"/>
        <v>14.195624999999998</v>
      </c>
      <c r="L42" s="349"/>
      <c r="M42" s="351">
        <f t="shared" si="20"/>
        <v>14.034824999999998</v>
      </c>
      <c r="N42" s="351">
        <f t="shared" si="20"/>
        <v>14.135324999999998</v>
      </c>
      <c r="O42" s="349"/>
      <c r="P42" s="352">
        <f t="shared" si="20"/>
        <v>13.773524999999999</v>
      </c>
      <c r="Q42" s="352">
        <f t="shared" si="20"/>
        <v>14.024774999999998</v>
      </c>
      <c r="R42" s="349"/>
      <c r="S42" s="353">
        <f t="shared" si="20"/>
        <v>18.049799999999998</v>
      </c>
      <c r="T42" s="353">
        <f t="shared" si="20"/>
        <v>18.150299999999998</v>
      </c>
      <c r="U42" s="349"/>
      <c r="V42" s="354">
        <f t="shared" si="20"/>
        <v>20.3613</v>
      </c>
      <c r="W42" s="354">
        <f t="shared" si="20"/>
        <v>20.461799999999997</v>
      </c>
      <c r="X42" s="354">
        <f t="shared" si="20"/>
        <v>20.662799999999997</v>
      </c>
      <c r="Y42" s="355">
        <f t="shared" si="20"/>
        <v>27.898799999999998</v>
      </c>
    </row>
    <row r="43" spans="1:27" s="321" customFormat="1" ht="16.899999999999999" customHeight="1" x14ac:dyDescent="0.25">
      <c r="A43" s="456">
        <v>6</v>
      </c>
      <c r="B43" s="457" t="s">
        <v>284</v>
      </c>
      <c r="C43" s="458"/>
      <c r="D43" s="456" t="s">
        <v>259</v>
      </c>
      <c r="E43" s="423" t="s">
        <v>285</v>
      </c>
      <c r="F43" s="375" t="s">
        <v>286</v>
      </c>
      <c r="G43" s="386">
        <f>G44/0.769</f>
        <v>9.4278283485045513</v>
      </c>
      <c r="H43" s="459">
        <v>5750</v>
      </c>
      <c r="I43" s="388"/>
      <c r="J43" s="425">
        <f>J44/0.769</f>
        <v>12.028608582574773</v>
      </c>
      <c r="K43" s="425">
        <f>K44/0.769</f>
        <v>12.48374512353706</v>
      </c>
      <c r="L43" s="460">
        <f>L44/0.769</f>
        <v>13.784135240572171</v>
      </c>
      <c r="M43" s="426">
        <f>M44/0.769</f>
        <v>11.898569570871262</v>
      </c>
      <c r="N43" s="390"/>
      <c r="O43" s="388"/>
      <c r="P43" s="391"/>
      <c r="Q43" s="391"/>
      <c r="R43" s="388"/>
      <c r="S43" s="392"/>
      <c r="T43" s="392"/>
      <c r="U43" s="388"/>
      <c r="V43" s="393"/>
      <c r="W43" s="393"/>
      <c r="X43" s="393"/>
      <c r="Y43" s="394"/>
      <c r="Z43" s="320"/>
      <c r="AA43" s="461"/>
    </row>
    <row r="44" spans="1:27" s="321" customFormat="1" ht="14.45" customHeight="1" thickBot="1" x14ac:dyDescent="0.3">
      <c r="A44" s="462"/>
      <c r="B44" s="463"/>
      <c r="C44" s="458"/>
      <c r="D44" s="462"/>
      <c r="E44" s="464"/>
      <c r="F44" s="402" t="s">
        <v>265</v>
      </c>
      <c r="G44" s="403">
        <v>7.25</v>
      </c>
      <c r="H44" s="404">
        <f>H43/1000*1.354</f>
        <v>7.7855000000000008</v>
      </c>
      <c r="I44" s="405"/>
      <c r="J44" s="406">
        <v>9.25</v>
      </c>
      <c r="K44" s="406">
        <v>9.6</v>
      </c>
      <c r="L44" s="406">
        <v>10.6</v>
      </c>
      <c r="M44" s="351">
        <v>9.15</v>
      </c>
      <c r="N44" s="407"/>
      <c r="O44" s="405"/>
      <c r="P44" s="408"/>
      <c r="Q44" s="408"/>
      <c r="R44" s="405"/>
      <c r="S44" s="409"/>
      <c r="T44" s="409"/>
      <c r="U44" s="405"/>
      <c r="V44" s="410"/>
      <c r="W44" s="410"/>
      <c r="X44" s="410"/>
      <c r="Y44" s="411"/>
      <c r="Z44" s="320"/>
    </row>
    <row r="45" spans="1:27" s="321" customFormat="1" ht="13.9" customHeight="1" x14ac:dyDescent="0.25">
      <c r="A45" s="423">
        <v>7</v>
      </c>
      <c r="B45" s="369" t="s">
        <v>287</v>
      </c>
      <c r="C45" s="370"/>
      <c r="D45" s="465"/>
      <c r="E45" s="466" t="s">
        <v>288</v>
      </c>
      <c r="F45" s="310" t="s">
        <v>261</v>
      </c>
      <c r="G45" s="311">
        <f>G20*30%</f>
        <v>2857.5</v>
      </c>
      <c r="H45" s="312">
        <f>H20*30%</f>
        <v>2445</v>
      </c>
      <c r="I45" s="313"/>
      <c r="J45" s="314">
        <f>J20*45%-1+6-30</f>
        <v>5791.25</v>
      </c>
      <c r="K45" s="314">
        <f t="shared" ref="K45:Q45" si="21">K20*45%</f>
        <v>5861.25</v>
      </c>
      <c r="L45" s="313"/>
      <c r="M45" s="315">
        <f>M20*45%</f>
        <v>5789.25</v>
      </c>
      <c r="N45" s="315">
        <f t="shared" si="21"/>
        <v>5834.25</v>
      </c>
      <c r="O45" s="313"/>
      <c r="P45" s="316">
        <f>P20*45%+2</f>
        <v>5674.25</v>
      </c>
      <c r="Q45" s="316">
        <f t="shared" si="21"/>
        <v>5717.25</v>
      </c>
      <c r="R45" s="313"/>
      <c r="S45" s="317">
        <f>S20*40%+5</f>
        <v>6749</v>
      </c>
      <c r="T45" s="317">
        <f>T20*35%</f>
        <v>5936</v>
      </c>
      <c r="U45" s="313"/>
      <c r="V45" s="318">
        <f>V20*30%</f>
        <v>5748</v>
      </c>
      <c r="W45" s="318">
        <f>W20*30%</f>
        <v>5778</v>
      </c>
      <c r="X45" s="318">
        <f>X20*30%</f>
        <v>5838</v>
      </c>
      <c r="Y45" s="319">
        <f>Y20*30%</f>
        <v>7998</v>
      </c>
      <c r="Z45" s="320"/>
      <c r="AA45" s="467"/>
    </row>
    <row r="46" spans="1:27" s="321" customFormat="1" ht="12.6" customHeight="1" thickBot="1" x14ac:dyDescent="0.3">
      <c r="A46" s="464"/>
      <c r="B46" s="383"/>
      <c r="C46" s="384"/>
      <c r="D46" s="437"/>
      <c r="E46" s="468"/>
      <c r="F46" s="346" t="s">
        <v>263</v>
      </c>
      <c r="G46" s="347">
        <f t="shared" ref="G46:Y46" si="22">G45/1000</f>
        <v>2.8574999999999999</v>
      </c>
      <c r="H46" s="348">
        <f t="shared" si="22"/>
        <v>2.4449999999999998</v>
      </c>
      <c r="I46" s="349"/>
      <c r="J46" s="350">
        <f t="shared" si="22"/>
        <v>5.7912499999999998</v>
      </c>
      <c r="K46" s="350">
        <f t="shared" si="22"/>
        <v>5.8612500000000001</v>
      </c>
      <c r="L46" s="349"/>
      <c r="M46" s="351">
        <f t="shared" si="22"/>
        <v>5.78925</v>
      </c>
      <c r="N46" s="351">
        <f t="shared" si="22"/>
        <v>5.8342499999999999</v>
      </c>
      <c r="O46" s="349"/>
      <c r="P46" s="352">
        <f t="shared" si="22"/>
        <v>5.6742499999999998</v>
      </c>
      <c r="Q46" s="352">
        <f t="shared" si="22"/>
        <v>5.7172499999999999</v>
      </c>
      <c r="R46" s="349"/>
      <c r="S46" s="353">
        <f t="shared" si="22"/>
        <v>6.7489999999999997</v>
      </c>
      <c r="T46" s="353">
        <f t="shared" si="22"/>
        <v>5.9359999999999999</v>
      </c>
      <c r="U46" s="349"/>
      <c r="V46" s="354">
        <f t="shared" si="22"/>
        <v>5.7480000000000002</v>
      </c>
      <c r="W46" s="354">
        <f t="shared" si="22"/>
        <v>5.7779999999999996</v>
      </c>
      <c r="X46" s="354">
        <f t="shared" si="22"/>
        <v>5.8380000000000001</v>
      </c>
      <c r="Y46" s="355">
        <f t="shared" si="22"/>
        <v>7.9980000000000002</v>
      </c>
      <c r="Z46" s="320"/>
    </row>
    <row r="47" spans="1:27" s="321" customFormat="1" ht="16.899999999999999" customHeight="1" x14ac:dyDescent="0.25">
      <c r="A47" s="456">
        <v>8</v>
      </c>
      <c r="B47" s="372" t="s">
        <v>289</v>
      </c>
      <c r="C47" s="373"/>
      <c r="D47" s="469"/>
      <c r="E47" s="470" t="s">
        <v>290</v>
      </c>
      <c r="F47" s="375" t="s">
        <v>261</v>
      </c>
      <c r="G47" s="311">
        <f>G45+895</f>
        <v>3752.5</v>
      </c>
      <c r="H47" s="459">
        <f>H20*41%</f>
        <v>3341.5</v>
      </c>
      <c r="I47" s="471"/>
      <c r="J47" s="472">
        <f>J45</f>
        <v>5791.25</v>
      </c>
      <c r="K47" s="472">
        <f t="shared" ref="K47:Y47" si="23">K45</f>
        <v>5861.25</v>
      </c>
      <c r="L47" s="471"/>
      <c r="M47" s="473">
        <f t="shared" si="23"/>
        <v>5789.25</v>
      </c>
      <c r="N47" s="473">
        <f t="shared" si="23"/>
        <v>5834.25</v>
      </c>
      <c r="O47" s="471"/>
      <c r="P47" s="474">
        <f t="shared" si="23"/>
        <v>5674.25</v>
      </c>
      <c r="Q47" s="474">
        <f t="shared" si="23"/>
        <v>5717.25</v>
      </c>
      <c r="R47" s="471"/>
      <c r="S47" s="475">
        <f t="shared" si="23"/>
        <v>6749</v>
      </c>
      <c r="T47" s="475">
        <f t="shared" si="23"/>
        <v>5936</v>
      </c>
      <c r="U47" s="471"/>
      <c r="V47" s="476">
        <f t="shared" si="23"/>
        <v>5748</v>
      </c>
      <c r="W47" s="476">
        <f t="shared" si="23"/>
        <v>5778</v>
      </c>
      <c r="X47" s="476">
        <f t="shared" si="23"/>
        <v>5838</v>
      </c>
      <c r="Y47" s="477">
        <f t="shared" si="23"/>
        <v>7998</v>
      </c>
      <c r="Z47" s="320"/>
    </row>
    <row r="48" spans="1:27" s="321" customFormat="1" ht="19.899999999999999" customHeight="1" thickBot="1" x14ac:dyDescent="0.3">
      <c r="A48" s="462"/>
      <c r="B48" s="398"/>
      <c r="C48" s="399"/>
      <c r="D48" s="469"/>
      <c r="E48" s="478"/>
      <c r="F48" s="402" t="s">
        <v>263</v>
      </c>
      <c r="G48" s="403">
        <f t="shared" ref="G48:Y48" si="24">G47/1000</f>
        <v>3.7524999999999999</v>
      </c>
      <c r="H48" s="404">
        <f t="shared" si="24"/>
        <v>3.3414999999999999</v>
      </c>
      <c r="I48" s="405"/>
      <c r="J48" s="406">
        <f t="shared" si="24"/>
        <v>5.7912499999999998</v>
      </c>
      <c r="K48" s="406">
        <f t="shared" si="24"/>
        <v>5.8612500000000001</v>
      </c>
      <c r="L48" s="405"/>
      <c r="M48" s="407">
        <f t="shared" si="24"/>
        <v>5.78925</v>
      </c>
      <c r="N48" s="407">
        <f t="shared" si="24"/>
        <v>5.8342499999999999</v>
      </c>
      <c r="O48" s="405"/>
      <c r="P48" s="408">
        <f t="shared" si="24"/>
        <v>5.6742499999999998</v>
      </c>
      <c r="Q48" s="408">
        <f t="shared" si="24"/>
        <v>5.7172499999999999</v>
      </c>
      <c r="R48" s="405"/>
      <c r="S48" s="409">
        <f t="shared" si="24"/>
        <v>6.7489999999999997</v>
      </c>
      <c r="T48" s="409">
        <f t="shared" si="24"/>
        <v>5.9359999999999999</v>
      </c>
      <c r="U48" s="405"/>
      <c r="V48" s="410">
        <f t="shared" si="24"/>
        <v>5.7480000000000002</v>
      </c>
      <c r="W48" s="410">
        <f t="shared" si="24"/>
        <v>5.7779999999999996</v>
      </c>
      <c r="X48" s="410">
        <f t="shared" si="24"/>
        <v>5.8380000000000001</v>
      </c>
      <c r="Y48" s="411">
        <f t="shared" si="24"/>
        <v>7.9980000000000002</v>
      </c>
      <c r="Z48" s="320"/>
    </row>
    <row r="49" spans="1:26" s="321" customFormat="1" ht="13.15" customHeight="1" x14ac:dyDescent="0.25">
      <c r="A49" s="423">
        <v>9</v>
      </c>
      <c r="B49" s="369" t="s">
        <v>291</v>
      </c>
      <c r="C49" s="370"/>
      <c r="D49" s="465"/>
      <c r="E49" s="466" t="s">
        <v>292</v>
      </c>
      <c r="F49" s="310" t="s">
        <v>261</v>
      </c>
      <c r="G49" s="311">
        <f>5400+150+100+200</f>
        <v>5850</v>
      </c>
      <c r="H49" s="312">
        <v>4700</v>
      </c>
      <c r="I49" s="313"/>
      <c r="J49" s="425"/>
      <c r="K49" s="425"/>
      <c r="L49" s="313"/>
      <c r="M49" s="426"/>
      <c r="N49" s="426"/>
      <c r="O49" s="313"/>
      <c r="P49" s="427"/>
      <c r="Q49" s="427"/>
      <c r="R49" s="313"/>
      <c r="S49" s="428"/>
      <c r="T49" s="428"/>
      <c r="U49" s="313"/>
      <c r="V49" s="429"/>
      <c r="W49" s="429"/>
      <c r="X49" s="429"/>
      <c r="Y49" s="430"/>
      <c r="Z49" s="320"/>
    </row>
    <row r="50" spans="1:26" s="321" customFormat="1" ht="21" customHeight="1" thickBot="1" x14ac:dyDescent="0.3">
      <c r="A50" s="464"/>
      <c r="B50" s="383"/>
      <c r="C50" s="384"/>
      <c r="D50" s="437"/>
      <c r="E50" s="468"/>
      <c r="F50" s="346" t="s">
        <v>263</v>
      </c>
      <c r="G50" s="347">
        <f>G49/1000</f>
        <v>5.85</v>
      </c>
      <c r="H50" s="348">
        <f>H49/1000</f>
        <v>4.7</v>
      </c>
      <c r="I50" s="349"/>
      <c r="J50" s="350"/>
      <c r="K50" s="350"/>
      <c r="L50" s="349"/>
      <c r="M50" s="351"/>
      <c r="N50" s="351"/>
      <c r="O50" s="349"/>
      <c r="P50" s="352"/>
      <c r="Q50" s="352"/>
      <c r="R50" s="349"/>
      <c r="S50" s="353"/>
      <c r="T50" s="353"/>
      <c r="U50" s="349"/>
      <c r="V50" s="354"/>
      <c r="W50" s="354"/>
      <c r="X50" s="354"/>
      <c r="Y50" s="355"/>
      <c r="Z50" s="320"/>
    </row>
    <row r="51" spans="1:26" s="321" customFormat="1" ht="15" hidden="1" customHeight="1" x14ac:dyDescent="0.25">
      <c r="A51" s="456">
        <v>9</v>
      </c>
      <c r="B51" s="372" t="s">
        <v>293</v>
      </c>
      <c r="C51" s="373"/>
      <c r="D51" s="469"/>
      <c r="E51" s="479"/>
      <c r="F51" s="375" t="s">
        <v>261</v>
      </c>
      <c r="G51" s="386">
        <f>2600+70</f>
        <v>2670</v>
      </c>
      <c r="H51" s="387"/>
      <c r="I51" s="388"/>
      <c r="J51" s="389"/>
      <c r="K51" s="389"/>
      <c r="L51" s="388"/>
      <c r="M51" s="390"/>
      <c r="N51" s="390"/>
      <c r="O51" s="388"/>
      <c r="P51" s="391"/>
      <c r="Q51" s="391"/>
      <c r="R51" s="388"/>
      <c r="S51" s="392"/>
      <c r="T51" s="392"/>
      <c r="U51" s="388"/>
      <c r="V51" s="393"/>
      <c r="W51" s="393"/>
      <c r="X51" s="393"/>
      <c r="Y51" s="394"/>
      <c r="Z51" s="320"/>
    </row>
    <row r="52" spans="1:26" s="321" customFormat="1" ht="1.1499999999999999" hidden="1" customHeight="1" x14ac:dyDescent="0.25">
      <c r="A52" s="462"/>
      <c r="B52" s="398"/>
      <c r="C52" s="399"/>
      <c r="D52" s="469"/>
      <c r="E52" s="479"/>
      <c r="F52" s="402" t="s">
        <v>263</v>
      </c>
      <c r="G52" s="328">
        <f>G51/1000</f>
        <v>2.67</v>
      </c>
      <c r="H52" s="338"/>
      <c r="I52" s="331"/>
      <c r="J52" s="330"/>
      <c r="K52" s="330"/>
      <c r="L52" s="331"/>
      <c r="M52" s="332"/>
      <c r="N52" s="332"/>
      <c r="O52" s="331"/>
      <c r="P52" s="333"/>
      <c r="Q52" s="333"/>
      <c r="R52" s="331"/>
      <c r="S52" s="334"/>
      <c r="T52" s="334"/>
      <c r="U52" s="331"/>
      <c r="V52" s="335"/>
      <c r="W52" s="335"/>
      <c r="X52" s="335"/>
      <c r="Y52" s="336"/>
      <c r="Z52" s="320"/>
    </row>
    <row r="53" spans="1:26" s="321" customFormat="1" ht="14.45" customHeight="1" x14ac:dyDescent="0.25">
      <c r="A53" s="423">
        <v>10</v>
      </c>
      <c r="B53" s="369" t="s">
        <v>294</v>
      </c>
      <c r="C53" s="370"/>
      <c r="D53" s="465"/>
      <c r="E53" s="466" t="s">
        <v>295</v>
      </c>
      <c r="F53" s="310" t="s">
        <v>261</v>
      </c>
      <c r="G53" s="376">
        <f>5950+140+100+200</f>
        <v>6390</v>
      </c>
      <c r="H53" s="377">
        <v>5320</v>
      </c>
      <c r="I53" s="378"/>
      <c r="J53" s="330"/>
      <c r="K53" s="330"/>
      <c r="L53" s="378"/>
      <c r="M53" s="332"/>
      <c r="N53" s="332"/>
      <c r="O53" s="378"/>
      <c r="P53" s="333"/>
      <c r="Q53" s="333"/>
      <c r="R53" s="378"/>
      <c r="S53" s="334"/>
      <c r="T53" s="334"/>
      <c r="U53" s="378"/>
      <c r="V53" s="335"/>
      <c r="W53" s="335"/>
      <c r="X53" s="335"/>
      <c r="Y53" s="336"/>
      <c r="Z53" s="320"/>
    </row>
    <row r="54" spans="1:26" s="321" customFormat="1" ht="18.600000000000001" customHeight="1" thickBot="1" x14ac:dyDescent="0.3">
      <c r="A54" s="464"/>
      <c r="B54" s="383"/>
      <c r="C54" s="384"/>
      <c r="D54" s="437"/>
      <c r="E54" s="468"/>
      <c r="F54" s="346" t="s">
        <v>263</v>
      </c>
      <c r="G54" s="347">
        <f>G53/1000</f>
        <v>6.39</v>
      </c>
      <c r="H54" s="348">
        <f>H53/1000</f>
        <v>5.32</v>
      </c>
      <c r="I54" s="349"/>
      <c r="J54" s="350"/>
      <c r="K54" s="350"/>
      <c r="L54" s="349"/>
      <c r="M54" s="351"/>
      <c r="N54" s="351"/>
      <c r="O54" s="349"/>
      <c r="P54" s="352"/>
      <c r="Q54" s="352"/>
      <c r="R54" s="349"/>
      <c r="S54" s="353"/>
      <c r="T54" s="353"/>
      <c r="U54" s="349"/>
      <c r="V54" s="354"/>
      <c r="W54" s="354"/>
      <c r="X54" s="354"/>
      <c r="Y54" s="355"/>
      <c r="Z54" s="320"/>
    </row>
    <row r="56" spans="1:26" x14ac:dyDescent="0.25">
      <c r="Y56" s="259"/>
    </row>
    <row r="57" spans="1:26" x14ac:dyDescent="0.25">
      <c r="Y57" s="259"/>
    </row>
    <row r="58" spans="1:26" s="444" customFormat="1" x14ac:dyDescent="0.25">
      <c r="F58" s="480"/>
      <c r="I58" s="481"/>
    </row>
    <row r="59" spans="1:26" x14ac:dyDescent="0.25">
      <c r="F59" s="482"/>
    </row>
    <row r="60" spans="1:26" x14ac:dyDescent="0.25">
      <c r="F60" s="482"/>
    </row>
    <row r="61" spans="1:26" x14ac:dyDescent="0.25">
      <c r="F61" s="482"/>
    </row>
    <row r="62" spans="1:26" x14ac:dyDescent="0.25">
      <c r="F62" s="482"/>
    </row>
    <row r="63" spans="1:26" x14ac:dyDescent="0.25">
      <c r="F63" s="482"/>
    </row>
    <row r="64" spans="1:26" x14ac:dyDescent="0.25">
      <c r="F64" s="482"/>
    </row>
    <row r="65" spans="6:6" x14ac:dyDescent="0.25">
      <c r="F65" s="482"/>
    </row>
    <row r="66" spans="6:6" x14ac:dyDescent="0.25">
      <c r="F66" s="482"/>
    </row>
    <row r="67" spans="6:6" x14ac:dyDescent="0.25">
      <c r="F67" s="482"/>
    </row>
    <row r="68" spans="6:6" x14ac:dyDescent="0.25">
      <c r="F68" s="482"/>
    </row>
    <row r="69" spans="6:6" x14ac:dyDescent="0.25">
      <c r="F69" s="482"/>
    </row>
    <row r="70" spans="6:6" x14ac:dyDescent="0.25">
      <c r="F70" s="482"/>
    </row>
    <row r="71" spans="6:6" x14ac:dyDescent="0.25">
      <c r="F71" s="482"/>
    </row>
    <row r="72" spans="6:6" x14ac:dyDescent="0.25">
      <c r="F72" s="482"/>
    </row>
    <row r="73" spans="6:6" x14ac:dyDescent="0.25">
      <c r="F73" s="482"/>
    </row>
    <row r="74" spans="6:6" x14ac:dyDescent="0.25">
      <c r="F74" s="482"/>
    </row>
    <row r="75" spans="6:6" x14ac:dyDescent="0.25">
      <c r="F75" s="482"/>
    </row>
    <row r="76" spans="6:6" x14ac:dyDescent="0.25">
      <c r="F76" s="482"/>
    </row>
    <row r="77" spans="6:6" x14ac:dyDescent="0.25">
      <c r="F77" s="482"/>
    </row>
    <row r="78" spans="6:6" x14ac:dyDescent="0.25">
      <c r="F78" s="482"/>
    </row>
    <row r="79" spans="6:6" x14ac:dyDescent="0.25">
      <c r="F79" s="482"/>
    </row>
    <row r="80" spans="6:6" x14ac:dyDescent="0.25">
      <c r="F80" s="482"/>
    </row>
    <row r="81" spans="6:6" x14ac:dyDescent="0.25">
      <c r="F81" s="482"/>
    </row>
    <row r="82" spans="6:6" x14ac:dyDescent="0.25">
      <c r="F82" s="482"/>
    </row>
    <row r="83" spans="6:6" x14ac:dyDescent="0.25">
      <c r="F83" s="482"/>
    </row>
    <row r="84" spans="6:6" x14ac:dyDescent="0.25">
      <c r="F84" s="482"/>
    </row>
    <row r="85" spans="6:6" x14ac:dyDescent="0.25">
      <c r="F85" s="482"/>
    </row>
    <row r="86" spans="6:6" x14ac:dyDescent="0.25">
      <c r="F86" s="482"/>
    </row>
    <row r="87" spans="6:6" x14ac:dyDescent="0.25">
      <c r="F87" s="482"/>
    </row>
    <row r="88" spans="6:6" x14ac:dyDescent="0.25">
      <c r="F88" s="482"/>
    </row>
    <row r="89" spans="6:6" x14ac:dyDescent="0.25">
      <c r="F89" s="482"/>
    </row>
  </sheetData>
  <sheetProtection selectLockedCells="1" selectUnlockedCells="1"/>
  <mergeCells count="59">
    <mergeCell ref="A51:A52"/>
    <mergeCell ref="B51:C52"/>
    <mergeCell ref="A53:A54"/>
    <mergeCell ref="B53:C54"/>
    <mergeCell ref="E53:E54"/>
    <mergeCell ref="A47:A48"/>
    <mergeCell ref="B47:C48"/>
    <mergeCell ref="E47:E48"/>
    <mergeCell ref="A49:A50"/>
    <mergeCell ref="B49:C50"/>
    <mergeCell ref="E49:E50"/>
    <mergeCell ref="A43:A44"/>
    <mergeCell ref="B43:C44"/>
    <mergeCell ref="D43:D44"/>
    <mergeCell ref="E43:E44"/>
    <mergeCell ref="A45:A46"/>
    <mergeCell ref="B45:C46"/>
    <mergeCell ref="E45:E46"/>
    <mergeCell ref="A36:A37"/>
    <mergeCell ref="B36:C39"/>
    <mergeCell ref="D36:D37"/>
    <mergeCell ref="E36:E37"/>
    <mergeCell ref="E38:E39"/>
    <mergeCell ref="A40:A42"/>
    <mergeCell ref="B40:C42"/>
    <mergeCell ref="E40:E42"/>
    <mergeCell ref="A26:A29"/>
    <mergeCell ref="B26:C29"/>
    <mergeCell ref="D26:D28"/>
    <mergeCell ref="E26:E27"/>
    <mergeCell ref="A30:A33"/>
    <mergeCell ref="B30:C33"/>
    <mergeCell ref="D30:D32"/>
    <mergeCell ref="E30:E31"/>
    <mergeCell ref="A14:A17"/>
    <mergeCell ref="B14:C18"/>
    <mergeCell ref="D14:D16"/>
    <mergeCell ref="E14:E15"/>
    <mergeCell ref="A20:A25"/>
    <mergeCell ref="B20:C25"/>
    <mergeCell ref="D20:D24"/>
    <mergeCell ref="E20:E23"/>
    <mergeCell ref="G8:Y8"/>
    <mergeCell ref="G9:I9"/>
    <mergeCell ref="J9:L9"/>
    <mergeCell ref="M9:O9"/>
    <mergeCell ref="P9:R9"/>
    <mergeCell ref="S9:U9"/>
    <mergeCell ref="V9:X9"/>
    <mergeCell ref="P2:Y2"/>
    <mergeCell ref="P3:Y3"/>
    <mergeCell ref="B4:Y4"/>
    <mergeCell ref="B5:Y5"/>
    <mergeCell ref="B6:Y7"/>
    <mergeCell ref="A8:A9"/>
    <mergeCell ref="B8:C9"/>
    <mergeCell ref="D8:D9"/>
    <mergeCell ref="E8:E9"/>
    <mergeCell ref="F8:F9"/>
  </mergeCells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524"/>
  <sheetViews>
    <sheetView showGridLines="0" workbookViewId="0">
      <pane ySplit="8" topLeftCell="A9" activePane="bottomLeft" state="frozen"/>
      <selection pane="bottomLeft" activeCell="B9" sqref="B9:D9"/>
    </sheetView>
  </sheetViews>
  <sheetFormatPr defaultRowHeight="15" x14ac:dyDescent="0.25"/>
  <cols>
    <col min="1" max="1" width="2.42578125" style="487" customWidth="1"/>
    <col min="2" max="2" width="114.140625" style="487" customWidth="1"/>
    <col min="3" max="3" width="9.140625" style="487"/>
    <col min="4" max="4" width="18.42578125" style="487" customWidth="1"/>
    <col min="5" max="5" width="12.85546875" style="487" customWidth="1"/>
    <col min="6" max="16384" width="9.140625" style="487"/>
  </cols>
  <sheetData>
    <row r="1" spans="2:5" x14ac:dyDescent="0.25">
      <c r="B1" s="485"/>
      <c r="C1" s="486" t="s">
        <v>296</v>
      </c>
      <c r="D1" s="486"/>
      <c r="E1" s="486"/>
    </row>
    <row r="2" spans="2:5" x14ac:dyDescent="0.25">
      <c r="B2" s="485"/>
      <c r="C2" s="486" t="s">
        <v>297</v>
      </c>
      <c r="D2" s="486"/>
      <c r="E2" s="486"/>
    </row>
    <row r="3" spans="2:5" x14ac:dyDescent="0.25">
      <c r="B3" s="485"/>
      <c r="C3" s="486" t="s">
        <v>298</v>
      </c>
      <c r="D3" s="486"/>
      <c r="E3" s="486"/>
    </row>
    <row r="4" spans="2:5" x14ac:dyDescent="0.25">
      <c r="B4" s="485"/>
      <c r="C4" s="486" t="s">
        <v>299</v>
      </c>
      <c r="D4" s="486"/>
      <c r="E4" s="486"/>
    </row>
    <row r="5" spans="2:5" x14ac:dyDescent="0.25">
      <c r="B5" s="488"/>
      <c r="C5" s="486" t="s">
        <v>300</v>
      </c>
      <c r="D5" s="486"/>
      <c r="E5" s="486"/>
    </row>
    <row r="6" spans="2:5" ht="15.75" thickBot="1" x14ac:dyDescent="0.3">
      <c r="B6" s="489" t="s">
        <v>301</v>
      </c>
      <c r="C6" s="490" t="s">
        <v>302</v>
      </c>
      <c r="D6" s="490"/>
      <c r="E6" s="490"/>
    </row>
    <row r="7" spans="2:5" ht="15.75" thickBot="1" x14ac:dyDescent="0.3">
      <c r="B7" s="483" t="s">
        <v>303</v>
      </c>
      <c r="C7" s="492" t="s">
        <v>304</v>
      </c>
      <c r="D7" s="491" t="s">
        <v>305</v>
      </c>
      <c r="E7" s="493" t="s">
        <v>306</v>
      </c>
    </row>
    <row r="8" spans="2:5" ht="15.75" thickBot="1" x14ac:dyDescent="0.3">
      <c r="B8" s="484"/>
      <c r="C8" s="495"/>
      <c r="D8" s="494"/>
      <c r="E8" s="496" t="s">
        <v>307</v>
      </c>
    </row>
    <row r="9" spans="2:5" x14ac:dyDescent="0.25">
      <c r="B9" s="497" t="s">
        <v>308</v>
      </c>
      <c r="C9" s="498"/>
      <c r="D9" s="499"/>
      <c r="E9" s="500"/>
    </row>
    <row r="10" spans="2:5" x14ac:dyDescent="0.25">
      <c r="B10" s="501" t="s">
        <v>309</v>
      </c>
      <c r="C10" s="502">
        <v>462320</v>
      </c>
      <c r="D10" s="501" t="s">
        <v>310</v>
      </c>
      <c r="E10" s="503">
        <v>228.5</v>
      </c>
    </row>
    <row r="11" spans="2:5" x14ac:dyDescent="0.25">
      <c r="B11" s="501" t="s">
        <v>311</v>
      </c>
      <c r="C11" s="502">
        <v>459782</v>
      </c>
      <c r="D11" s="501" t="s">
        <v>310</v>
      </c>
      <c r="E11" s="504">
        <v>184.61</v>
      </c>
    </row>
    <row r="12" spans="2:5" x14ac:dyDescent="0.25">
      <c r="B12" s="501" t="s">
        <v>312</v>
      </c>
      <c r="C12" s="502">
        <v>459786</v>
      </c>
      <c r="D12" s="501" t="s">
        <v>310</v>
      </c>
      <c r="E12" s="504">
        <v>166.29</v>
      </c>
    </row>
    <row r="13" spans="2:5" x14ac:dyDescent="0.25">
      <c r="B13" s="501" t="s">
        <v>313</v>
      </c>
      <c r="C13" s="502">
        <v>463167</v>
      </c>
      <c r="D13" s="501" t="s">
        <v>314</v>
      </c>
      <c r="E13" s="504">
        <v>19.47</v>
      </c>
    </row>
    <row r="14" spans="2:5" x14ac:dyDescent="0.25">
      <c r="B14" s="501" t="s">
        <v>315</v>
      </c>
      <c r="C14" s="502">
        <v>463168</v>
      </c>
      <c r="D14" s="501" t="s">
        <v>314</v>
      </c>
      <c r="E14" s="504">
        <v>37.93</v>
      </c>
    </row>
    <row r="15" spans="2:5" x14ac:dyDescent="0.25">
      <c r="B15" s="501" t="s">
        <v>316</v>
      </c>
      <c r="C15" s="502">
        <v>463169</v>
      </c>
      <c r="D15" s="501" t="s">
        <v>314</v>
      </c>
      <c r="E15" s="503">
        <v>54.4</v>
      </c>
    </row>
    <row r="16" spans="2:5" x14ac:dyDescent="0.25">
      <c r="B16" s="497" t="s">
        <v>317</v>
      </c>
      <c r="C16" s="498"/>
      <c r="D16" s="499"/>
      <c r="E16" s="500"/>
    </row>
    <row r="17" spans="2:5" x14ac:dyDescent="0.25">
      <c r="B17" s="501" t="s">
        <v>318</v>
      </c>
      <c r="C17" s="505">
        <v>20</v>
      </c>
      <c r="D17" s="501" t="s">
        <v>310</v>
      </c>
      <c r="E17" s="504">
        <v>92.98</v>
      </c>
    </row>
    <row r="18" spans="2:5" x14ac:dyDescent="0.25">
      <c r="B18" s="501" t="s">
        <v>319</v>
      </c>
      <c r="C18" s="505">
        <v>12839</v>
      </c>
      <c r="D18" s="501" t="s">
        <v>310</v>
      </c>
      <c r="E18" s="504">
        <v>92.98</v>
      </c>
    </row>
    <row r="19" spans="2:5" x14ac:dyDescent="0.25">
      <c r="B19" s="501" t="s">
        <v>320</v>
      </c>
      <c r="C19" s="505">
        <v>1768</v>
      </c>
      <c r="D19" s="501" t="s">
        <v>310</v>
      </c>
      <c r="E19" s="504">
        <v>81.44</v>
      </c>
    </row>
    <row r="20" spans="2:5" x14ac:dyDescent="0.25">
      <c r="B20" s="501" t="s">
        <v>321</v>
      </c>
      <c r="C20" s="505">
        <v>21</v>
      </c>
      <c r="D20" s="501" t="s">
        <v>310</v>
      </c>
      <c r="E20" s="504">
        <v>81.510000000000005</v>
      </c>
    </row>
    <row r="21" spans="2:5" x14ac:dyDescent="0.25">
      <c r="B21" s="501" t="s">
        <v>322</v>
      </c>
      <c r="C21" s="505">
        <v>12692</v>
      </c>
      <c r="D21" s="501" t="s">
        <v>310</v>
      </c>
      <c r="E21" s="504">
        <v>81.510000000000005</v>
      </c>
    </row>
    <row r="22" spans="2:5" x14ac:dyDescent="0.25">
      <c r="B22" s="501" t="s">
        <v>323</v>
      </c>
      <c r="C22" s="505">
        <v>19</v>
      </c>
      <c r="D22" s="501" t="s">
        <v>310</v>
      </c>
      <c r="E22" s="504">
        <v>66.42</v>
      </c>
    </row>
    <row r="23" spans="2:5" x14ac:dyDescent="0.25">
      <c r="B23" s="501" t="s">
        <v>324</v>
      </c>
      <c r="C23" s="505">
        <v>61</v>
      </c>
      <c r="D23" s="501" t="s">
        <v>310</v>
      </c>
      <c r="E23" s="504">
        <v>118.04</v>
      </c>
    </row>
    <row r="24" spans="2:5" x14ac:dyDescent="0.25">
      <c r="B24" s="501" t="s">
        <v>325</v>
      </c>
      <c r="C24" s="505">
        <v>62</v>
      </c>
      <c r="D24" s="501" t="s">
        <v>310</v>
      </c>
      <c r="E24" s="504">
        <v>115.85</v>
      </c>
    </row>
    <row r="25" spans="2:5" x14ac:dyDescent="0.25">
      <c r="B25" s="501" t="s">
        <v>326</v>
      </c>
      <c r="C25" s="505">
        <v>29505</v>
      </c>
      <c r="D25" s="501" t="s">
        <v>310</v>
      </c>
      <c r="E25" s="504">
        <v>118.04</v>
      </c>
    </row>
    <row r="26" spans="2:5" x14ac:dyDescent="0.25">
      <c r="B26" s="501" t="s">
        <v>327</v>
      </c>
      <c r="C26" s="505">
        <v>6275</v>
      </c>
      <c r="D26" s="501" t="s">
        <v>310</v>
      </c>
      <c r="E26" s="504">
        <v>115.85</v>
      </c>
    </row>
    <row r="27" spans="2:5" x14ac:dyDescent="0.25">
      <c r="B27" s="501" t="s">
        <v>328</v>
      </c>
      <c r="C27" s="505">
        <v>57</v>
      </c>
      <c r="D27" s="501" t="s">
        <v>310</v>
      </c>
      <c r="E27" s="504">
        <v>106.09</v>
      </c>
    </row>
    <row r="28" spans="2:5" x14ac:dyDescent="0.25">
      <c r="B28" s="501" t="s">
        <v>329</v>
      </c>
      <c r="C28" s="505">
        <v>64</v>
      </c>
      <c r="D28" s="501" t="s">
        <v>310</v>
      </c>
      <c r="E28" s="504">
        <v>96.15</v>
      </c>
    </row>
    <row r="29" spans="2:5" x14ac:dyDescent="0.25">
      <c r="B29" s="501" t="s">
        <v>330</v>
      </c>
      <c r="C29" s="505">
        <v>6186</v>
      </c>
      <c r="D29" s="501" t="s">
        <v>310</v>
      </c>
      <c r="E29" s="504">
        <v>96.15</v>
      </c>
    </row>
    <row r="30" spans="2:5" x14ac:dyDescent="0.25">
      <c r="B30" s="501" t="s">
        <v>331</v>
      </c>
      <c r="C30" s="505">
        <v>59</v>
      </c>
      <c r="D30" s="501" t="s">
        <v>310</v>
      </c>
      <c r="E30" s="503">
        <v>86.7</v>
      </c>
    </row>
    <row r="31" spans="2:5" x14ac:dyDescent="0.25">
      <c r="B31" s="501" t="s">
        <v>332</v>
      </c>
      <c r="C31" s="505">
        <v>66</v>
      </c>
      <c r="D31" s="501" t="s">
        <v>310</v>
      </c>
      <c r="E31" s="504">
        <v>124.57</v>
      </c>
    </row>
    <row r="32" spans="2:5" x14ac:dyDescent="0.25">
      <c r="B32" s="501" t="s">
        <v>333</v>
      </c>
      <c r="C32" s="505">
        <v>60</v>
      </c>
      <c r="D32" s="501" t="s">
        <v>310</v>
      </c>
      <c r="E32" s="503">
        <v>122.4</v>
      </c>
    </row>
    <row r="33" spans="2:5" x14ac:dyDescent="0.25">
      <c r="B33" s="501" t="s">
        <v>334</v>
      </c>
      <c r="C33" s="505">
        <v>1929</v>
      </c>
      <c r="D33" s="501" t="s">
        <v>310</v>
      </c>
      <c r="E33" s="503">
        <v>122.4</v>
      </c>
    </row>
    <row r="34" spans="2:5" x14ac:dyDescent="0.25">
      <c r="B34" s="501" t="s">
        <v>335</v>
      </c>
      <c r="C34" s="505">
        <v>1790</v>
      </c>
      <c r="D34" s="501" t="s">
        <v>310</v>
      </c>
      <c r="E34" s="504">
        <v>112.28</v>
      </c>
    </row>
    <row r="35" spans="2:5" x14ac:dyDescent="0.25">
      <c r="B35" s="501" t="s">
        <v>336</v>
      </c>
      <c r="C35" s="502">
        <v>468906</v>
      </c>
      <c r="D35" s="501" t="s">
        <v>310</v>
      </c>
      <c r="E35" s="504">
        <v>79.14</v>
      </c>
    </row>
    <row r="36" spans="2:5" x14ac:dyDescent="0.25">
      <c r="B36" s="501" t="s">
        <v>337</v>
      </c>
      <c r="C36" s="502">
        <v>402761</v>
      </c>
      <c r="D36" s="501" t="s">
        <v>310</v>
      </c>
      <c r="E36" s="504">
        <v>69.41</v>
      </c>
    </row>
    <row r="37" spans="2:5" x14ac:dyDescent="0.25">
      <c r="B37" s="501" t="s">
        <v>338</v>
      </c>
      <c r="C37" s="502">
        <v>459259</v>
      </c>
      <c r="D37" s="501" t="s">
        <v>310</v>
      </c>
      <c r="E37" s="504">
        <v>107.69</v>
      </c>
    </row>
    <row r="38" spans="2:5" x14ac:dyDescent="0.25">
      <c r="B38" s="501" t="s">
        <v>339</v>
      </c>
      <c r="C38" s="505">
        <v>44</v>
      </c>
      <c r="D38" s="501" t="s">
        <v>310</v>
      </c>
      <c r="E38" s="504">
        <v>102.12</v>
      </c>
    </row>
    <row r="39" spans="2:5" x14ac:dyDescent="0.25">
      <c r="B39" s="501" t="s">
        <v>340</v>
      </c>
      <c r="C39" s="505">
        <v>37</v>
      </c>
      <c r="D39" s="501" t="s">
        <v>310</v>
      </c>
      <c r="E39" s="504">
        <v>100.02</v>
      </c>
    </row>
    <row r="40" spans="2:5" x14ac:dyDescent="0.25">
      <c r="B40" s="501" t="s">
        <v>341</v>
      </c>
      <c r="C40" s="505">
        <v>26463</v>
      </c>
      <c r="D40" s="501" t="s">
        <v>310</v>
      </c>
      <c r="E40" s="504">
        <v>102.12</v>
      </c>
    </row>
    <row r="41" spans="2:5" x14ac:dyDescent="0.25">
      <c r="B41" s="501" t="s">
        <v>342</v>
      </c>
      <c r="C41" s="505">
        <v>1822</v>
      </c>
      <c r="D41" s="501" t="s">
        <v>310</v>
      </c>
      <c r="E41" s="504">
        <v>100.02</v>
      </c>
    </row>
    <row r="42" spans="2:5" x14ac:dyDescent="0.25">
      <c r="B42" s="501" t="s">
        <v>343</v>
      </c>
      <c r="C42" s="505">
        <v>38</v>
      </c>
      <c r="D42" s="501" t="s">
        <v>310</v>
      </c>
      <c r="E42" s="504">
        <v>90.69</v>
      </c>
    </row>
    <row r="43" spans="2:5" x14ac:dyDescent="0.25">
      <c r="B43" s="501" t="s">
        <v>344</v>
      </c>
      <c r="C43" s="505">
        <v>39</v>
      </c>
      <c r="D43" s="501" t="s">
        <v>310</v>
      </c>
      <c r="E43" s="504">
        <v>86.14</v>
      </c>
    </row>
    <row r="44" spans="2:5" x14ac:dyDescent="0.25">
      <c r="B44" s="501" t="s">
        <v>345</v>
      </c>
      <c r="C44" s="505">
        <v>46</v>
      </c>
      <c r="D44" s="501" t="s">
        <v>310</v>
      </c>
      <c r="E44" s="504">
        <v>84.04</v>
      </c>
    </row>
    <row r="45" spans="2:5" x14ac:dyDescent="0.25">
      <c r="B45" s="501" t="s">
        <v>346</v>
      </c>
      <c r="C45" s="505">
        <v>26462</v>
      </c>
      <c r="D45" s="501" t="s">
        <v>310</v>
      </c>
      <c r="E45" s="504">
        <v>86.14</v>
      </c>
    </row>
    <row r="46" spans="2:5" x14ac:dyDescent="0.25">
      <c r="B46" s="501" t="s">
        <v>347</v>
      </c>
      <c r="C46" s="505">
        <v>2390</v>
      </c>
      <c r="D46" s="501" t="s">
        <v>310</v>
      </c>
      <c r="E46" s="504">
        <v>84.04</v>
      </c>
    </row>
    <row r="47" spans="2:5" x14ac:dyDescent="0.25">
      <c r="B47" s="501" t="s">
        <v>348</v>
      </c>
      <c r="C47" s="505">
        <v>40</v>
      </c>
      <c r="D47" s="501" t="s">
        <v>310</v>
      </c>
      <c r="E47" s="503">
        <v>70.3</v>
      </c>
    </row>
    <row r="48" spans="2:5" x14ac:dyDescent="0.25">
      <c r="B48" s="501" t="s">
        <v>349</v>
      </c>
      <c r="C48" s="502">
        <v>465658</v>
      </c>
      <c r="D48" s="501" t="s">
        <v>310</v>
      </c>
      <c r="E48" s="503">
        <v>106.3</v>
      </c>
    </row>
    <row r="49" spans="2:5" x14ac:dyDescent="0.25">
      <c r="B49" s="501" t="s">
        <v>350</v>
      </c>
      <c r="C49" s="502">
        <v>465659</v>
      </c>
      <c r="D49" s="501" t="s">
        <v>310</v>
      </c>
      <c r="E49" s="504">
        <v>165.95</v>
      </c>
    </row>
    <row r="50" spans="2:5" x14ac:dyDescent="0.25">
      <c r="B50" s="501" t="s">
        <v>351</v>
      </c>
      <c r="C50" s="502">
        <v>358090</v>
      </c>
      <c r="D50" s="501" t="s">
        <v>310</v>
      </c>
      <c r="E50" s="504">
        <v>66.78</v>
      </c>
    </row>
    <row r="51" spans="2:5" x14ac:dyDescent="0.25">
      <c r="B51" s="501" t="s">
        <v>352</v>
      </c>
      <c r="C51" s="502">
        <v>357308</v>
      </c>
      <c r="D51" s="501" t="s">
        <v>310</v>
      </c>
      <c r="E51" s="504">
        <v>53.54</v>
      </c>
    </row>
    <row r="52" spans="2:5" x14ac:dyDescent="0.25">
      <c r="B52" s="501" t="s">
        <v>353</v>
      </c>
      <c r="C52" s="502">
        <v>402759</v>
      </c>
      <c r="D52" s="501" t="s">
        <v>310</v>
      </c>
      <c r="E52" s="504">
        <v>53.54</v>
      </c>
    </row>
    <row r="53" spans="2:5" x14ac:dyDescent="0.25">
      <c r="B53" s="501" t="s">
        <v>354</v>
      </c>
      <c r="C53" s="502">
        <v>367123</v>
      </c>
      <c r="D53" s="501" t="s">
        <v>310</v>
      </c>
      <c r="E53" s="504">
        <v>55.91</v>
      </c>
    </row>
    <row r="54" spans="2:5" x14ac:dyDescent="0.25">
      <c r="B54" s="501" t="s">
        <v>355</v>
      </c>
      <c r="C54" s="502">
        <v>357306</v>
      </c>
      <c r="D54" s="501" t="s">
        <v>310</v>
      </c>
      <c r="E54" s="504">
        <v>43.67</v>
      </c>
    </row>
    <row r="55" spans="2:5" x14ac:dyDescent="0.25">
      <c r="B55" s="501" t="s">
        <v>356</v>
      </c>
      <c r="C55" s="502">
        <v>402757</v>
      </c>
      <c r="D55" s="501" t="s">
        <v>310</v>
      </c>
      <c r="E55" s="504">
        <v>43.67</v>
      </c>
    </row>
    <row r="56" spans="2:5" x14ac:dyDescent="0.25">
      <c r="B56" s="501" t="s">
        <v>357</v>
      </c>
      <c r="C56" s="502">
        <v>379921</v>
      </c>
      <c r="D56" s="501" t="s">
        <v>310</v>
      </c>
      <c r="E56" s="504">
        <v>69.88</v>
      </c>
    </row>
    <row r="57" spans="2:5" x14ac:dyDescent="0.25">
      <c r="B57" s="501" t="s">
        <v>358</v>
      </c>
      <c r="C57" s="502">
        <v>225890</v>
      </c>
      <c r="D57" s="501" t="s">
        <v>310</v>
      </c>
      <c r="E57" s="504">
        <v>60.48</v>
      </c>
    </row>
    <row r="58" spans="2:5" x14ac:dyDescent="0.25">
      <c r="B58" s="501" t="s">
        <v>359</v>
      </c>
      <c r="C58" s="502">
        <v>405034</v>
      </c>
      <c r="D58" s="501" t="s">
        <v>310</v>
      </c>
      <c r="E58" s="504">
        <v>59.21</v>
      </c>
    </row>
    <row r="59" spans="2:5" x14ac:dyDescent="0.25">
      <c r="B59" s="501" t="s">
        <v>360</v>
      </c>
      <c r="C59" s="505">
        <v>53399</v>
      </c>
      <c r="D59" s="501" t="s">
        <v>310</v>
      </c>
      <c r="E59" s="504">
        <v>49.63</v>
      </c>
    </row>
    <row r="60" spans="2:5" x14ac:dyDescent="0.25">
      <c r="B60" s="501" t="s">
        <v>361</v>
      </c>
      <c r="C60" s="505">
        <v>95</v>
      </c>
      <c r="D60" s="501" t="s">
        <v>310</v>
      </c>
      <c r="E60" s="504">
        <v>186.72</v>
      </c>
    </row>
    <row r="61" spans="2:5" x14ac:dyDescent="0.25">
      <c r="B61" s="501" t="s">
        <v>362</v>
      </c>
      <c r="C61" s="505">
        <v>101</v>
      </c>
      <c r="D61" s="501" t="s">
        <v>310</v>
      </c>
      <c r="E61" s="504">
        <v>184.77</v>
      </c>
    </row>
    <row r="62" spans="2:5" x14ac:dyDescent="0.25">
      <c r="B62" s="501" t="s">
        <v>363</v>
      </c>
      <c r="C62" s="505">
        <v>97</v>
      </c>
      <c r="D62" s="501" t="s">
        <v>310</v>
      </c>
      <c r="E62" s="504">
        <v>119.84</v>
      </c>
    </row>
    <row r="63" spans="2:5" x14ac:dyDescent="0.25">
      <c r="B63" s="501" t="s">
        <v>364</v>
      </c>
      <c r="C63" s="505">
        <v>1800</v>
      </c>
      <c r="D63" s="501" t="s">
        <v>310</v>
      </c>
      <c r="E63" s="504">
        <v>198.44</v>
      </c>
    </row>
    <row r="64" spans="2:5" x14ac:dyDescent="0.25">
      <c r="B64" s="501" t="s">
        <v>365</v>
      </c>
      <c r="C64" s="505">
        <v>1799</v>
      </c>
      <c r="D64" s="501" t="s">
        <v>310</v>
      </c>
      <c r="E64" s="504">
        <v>196.49</v>
      </c>
    </row>
    <row r="65" spans="2:5" x14ac:dyDescent="0.25">
      <c r="B65" s="501" t="s">
        <v>366</v>
      </c>
      <c r="C65" s="505">
        <v>100</v>
      </c>
      <c r="D65" s="501" t="s">
        <v>310</v>
      </c>
      <c r="E65" s="504">
        <v>174.99</v>
      </c>
    </row>
    <row r="66" spans="2:5" x14ac:dyDescent="0.25">
      <c r="B66" s="497" t="s">
        <v>367</v>
      </c>
      <c r="C66" s="498"/>
      <c r="D66" s="499"/>
      <c r="E66" s="500"/>
    </row>
    <row r="67" spans="2:5" x14ac:dyDescent="0.25">
      <c r="B67" s="501" t="s">
        <v>368</v>
      </c>
      <c r="C67" s="505">
        <v>25390</v>
      </c>
      <c r="D67" s="501" t="s">
        <v>310</v>
      </c>
      <c r="E67" s="504">
        <v>151.49</v>
      </c>
    </row>
    <row r="68" spans="2:5" x14ac:dyDescent="0.25">
      <c r="B68" s="501" t="s">
        <v>369</v>
      </c>
      <c r="C68" s="505">
        <v>2455</v>
      </c>
      <c r="D68" s="501" t="s">
        <v>310</v>
      </c>
      <c r="E68" s="504">
        <v>151.49</v>
      </c>
    </row>
    <row r="69" spans="2:5" x14ac:dyDescent="0.25">
      <c r="B69" s="501" t="s">
        <v>370</v>
      </c>
      <c r="C69" s="505">
        <v>83</v>
      </c>
      <c r="D69" s="501" t="s">
        <v>310</v>
      </c>
      <c r="E69" s="506">
        <v>151</v>
      </c>
    </row>
    <row r="70" spans="2:5" x14ac:dyDescent="0.25">
      <c r="B70" s="501" t="s">
        <v>371</v>
      </c>
      <c r="C70" s="505">
        <v>74</v>
      </c>
      <c r="D70" s="501" t="s">
        <v>310</v>
      </c>
      <c r="E70" s="504">
        <v>129.99</v>
      </c>
    </row>
    <row r="71" spans="2:5" x14ac:dyDescent="0.25">
      <c r="B71" s="501" t="s">
        <v>372</v>
      </c>
      <c r="C71" s="505">
        <v>26650</v>
      </c>
      <c r="D71" s="501" t="s">
        <v>310</v>
      </c>
      <c r="E71" s="504">
        <v>128.52000000000001</v>
      </c>
    </row>
    <row r="72" spans="2:5" x14ac:dyDescent="0.25">
      <c r="B72" s="501" t="s">
        <v>373</v>
      </c>
      <c r="C72" s="505">
        <v>87</v>
      </c>
      <c r="D72" s="501" t="s">
        <v>310</v>
      </c>
      <c r="E72" s="504">
        <v>128.02000000000001</v>
      </c>
    </row>
    <row r="73" spans="2:5" x14ac:dyDescent="0.25">
      <c r="B73" s="501" t="s">
        <v>374</v>
      </c>
      <c r="C73" s="505">
        <v>76</v>
      </c>
      <c r="D73" s="501" t="s">
        <v>310</v>
      </c>
      <c r="E73" s="504">
        <v>107.52</v>
      </c>
    </row>
    <row r="74" spans="2:5" x14ac:dyDescent="0.25">
      <c r="B74" s="501" t="s">
        <v>375</v>
      </c>
      <c r="C74" s="505">
        <v>25570</v>
      </c>
      <c r="D74" s="501" t="s">
        <v>310</v>
      </c>
      <c r="E74" s="504">
        <v>160.21</v>
      </c>
    </row>
    <row r="75" spans="2:5" x14ac:dyDescent="0.25">
      <c r="B75" s="501" t="s">
        <v>376</v>
      </c>
      <c r="C75" s="505">
        <v>82</v>
      </c>
      <c r="D75" s="501" t="s">
        <v>310</v>
      </c>
      <c r="E75" s="503">
        <v>159.69999999999999</v>
      </c>
    </row>
    <row r="76" spans="2:5" x14ac:dyDescent="0.25">
      <c r="B76" s="501" t="s">
        <v>377</v>
      </c>
      <c r="C76" s="502">
        <v>229527</v>
      </c>
      <c r="D76" s="501" t="s">
        <v>310</v>
      </c>
      <c r="E76" s="504">
        <v>147.44</v>
      </c>
    </row>
    <row r="77" spans="2:5" x14ac:dyDescent="0.25">
      <c r="B77" s="501" t="s">
        <v>378</v>
      </c>
      <c r="C77" s="502">
        <v>229528</v>
      </c>
      <c r="D77" s="501" t="s">
        <v>310</v>
      </c>
      <c r="E77" s="503">
        <v>138.4</v>
      </c>
    </row>
    <row r="78" spans="2:5" x14ac:dyDescent="0.25">
      <c r="B78" s="501" t="s">
        <v>379</v>
      </c>
      <c r="C78" s="505">
        <v>78</v>
      </c>
      <c r="D78" s="501" t="s">
        <v>310</v>
      </c>
      <c r="E78" s="504">
        <v>137.51</v>
      </c>
    </row>
    <row r="79" spans="2:5" x14ac:dyDescent="0.25">
      <c r="B79" s="497" t="s">
        <v>380</v>
      </c>
      <c r="C79" s="498"/>
      <c r="D79" s="499"/>
      <c r="E79" s="500"/>
    </row>
    <row r="80" spans="2:5" x14ac:dyDescent="0.25">
      <c r="B80" s="501" t="s">
        <v>381</v>
      </c>
      <c r="C80" s="505">
        <v>33</v>
      </c>
      <c r="D80" s="501" t="s">
        <v>310</v>
      </c>
      <c r="E80" s="504">
        <v>110.19</v>
      </c>
    </row>
    <row r="81" spans="2:5" x14ac:dyDescent="0.25">
      <c r="B81" s="501" t="s">
        <v>382</v>
      </c>
      <c r="C81" s="505">
        <v>3726</v>
      </c>
      <c r="D81" s="501" t="s">
        <v>310</v>
      </c>
      <c r="E81" s="504">
        <v>110.19</v>
      </c>
    </row>
    <row r="82" spans="2:5" x14ac:dyDescent="0.25">
      <c r="B82" s="501" t="s">
        <v>383</v>
      </c>
      <c r="C82" s="505">
        <v>1787</v>
      </c>
      <c r="D82" s="501" t="s">
        <v>310</v>
      </c>
      <c r="E82" s="504">
        <v>101.05</v>
      </c>
    </row>
    <row r="83" spans="2:5" x14ac:dyDescent="0.25">
      <c r="B83" s="501" t="s">
        <v>384</v>
      </c>
      <c r="C83" s="505">
        <v>1789</v>
      </c>
      <c r="D83" s="501" t="s">
        <v>310</v>
      </c>
      <c r="E83" s="503">
        <v>92.9</v>
      </c>
    </row>
    <row r="84" spans="2:5" x14ac:dyDescent="0.25">
      <c r="B84" s="501" t="s">
        <v>385</v>
      </c>
      <c r="C84" s="505">
        <v>7287</v>
      </c>
      <c r="D84" s="501" t="s">
        <v>310</v>
      </c>
      <c r="E84" s="503">
        <v>92.9</v>
      </c>
    </row>
    <row r="85" spans="2:5" x14ac:dyDescent="0.25">
      <c r="B85" s="501" t="s">
        <v>386</v>
      </c>
      <c r="C85" s="505">
        <v>30</v>
      </c>
      <c r="D85" s="501" t="s">
        <v>310</v>
      </c>
      <c r="E85" s="504">
        <v>78.38</v>
      </c>
    </row>
    <row r="86" spans="2:5" x14ac:dyDescent="0.25">
      <c r="B86" s="501" t="s">
        <v>387</v>
      </c>
      <c r="C86" s="505">
        <v>34</v>
      </c>
      <c r="D86" s="501" t="s">
        <v>310</v>
      </c>
      <c r="E86" s="504">
        <v>116.38</v>
      </c>
    </row>
    <row r="87" spans="2:5" x14ac:dyDescent="0.25">
      <c r="B87" s="501" t="s">
        <v>388</v>
      </c>
      <c r="C87" s="505">
        <v>6274</v>
      </c>
      <c r="D87" s="501" t="s">
        <v>310</v>
      </c>
      <c r="E87" s="504">
        <v>116.38</v>
      </c>
    </row>
    <row r="88" spans="2:5" x14ac:dyDescent="0.25">
      <c r="B88" s="501" t="s">
        <v>389</v>
      </c>
      <c r="C88" s="505">
        <v>32</v>
      </c>
      <c r="D88" s="501" t="s">
        <v>310</v>
      </c>
      <c r="E88" s="503">
        <v>106.9</v>
      </c>
    </row>
    <row r="89" spans="2:5" x14ac:dyDescent="0.25">
      <c r="B89" s="501" t="s">
        <v>390</v>
      </c>
      <c r="C89" s="502">
        <v>471323</v>
      </c>
      <c r="D89" s="501" t="s">
        <v>310</v>
      </c>
      <c r="E89" s="504">
        <v>152.87</v>
      </c>
    </row>
    <row r="90" spans="2:5" x14ac:dyDescent="0.25">
      <c r="B90" s="501" t="s">
        <v>391</v>
      </c>
      <c r="C90" s="502">
        <v>465668</v>
      </c>
      <c r="D90" s="501" t="s">
        <v>310</v>
      </c>
      <c r="E90" s="503">
        <v>173.3</v>
      </c>
    </row>
    <row r="91" spans="2:5" x14ac:dyDescent="0.25">
      <c r="B91" s="501" t="s">
        <v>392</v>
      </c>
      <c r="C91" s="505">
        <v>8958</v>
      </c>
      <c r="D91" s="501" t="s">
        <v>310</v>
      </c>
      <c r="E91" s="504">
        <v>297.42</v>
      </c>
    </row>
    <row r="92" spans="2:5" x14ac:dyDescent="0.25">
      <c r="B92" s="501" t="s">
        <v>393</v>
      </c>
      <c r="C92" s="502">
        <v>356983</v>
      </c>
      <c r="D92" s="501" t="s">
        <v>310</v>
      </c>
      <c r="E92" s="504">
        <v>177.26</v>
      </c>
    </row>
    <row r="93" spans="2:5" x14ac:dyDescent="0.25">
      <c r="B93" s="501" t="s">
        <v>394</v>
      </c>
      <c r="C93" s="502">
        <v>377222</v>
      </c>
      <c r="D93" s="501" t="s">
        <v>310</v>
      </c>
      <c r="E93" s="504">
        <v>177.26</v>
      </c>
    </row>
    <row r="94" spans="2:5" x14ac:dyDescent="0.25">
      <c r="B94" s="501" t="s">
        <v>395</v>
      </c>
      <c r="C94" s="505">
        <v>93</v>
      </c>
      <c r="D94" s="501" t="s">
        <v>310</v>
      </c>
      <c r="E94" s="503">
        <v>277.89999999999998</v>
      </c>
    </row>
    <row r="95" spans="2:5" x14ac:dyDescent="0.25">
      <c r="B95" s="501" t="s">
        <v>396</v>
      </c>
      <c r="C95" s="502">
        <v>210792</v>
      </c>
      <c r="D95" s="501" t="s">
        <v>310</v>
      </c>
      <c r="E95" s="503">
        <v>323.10000000000002</v>
      </c>
    </row>
    <row r="96" spans="2:5" x14ac:dyDescent="0.25">
      <c r="B96" s="501" t="s">
        <v>397</v>
      </c>
      <c r="C96" s="505">
        <v>109</v>
      </c>
      <c r="D96" s="501" t="s">
        <v>310</v>
      </c>
      <c r="E96" s="504">
        <v>302.01</v>
      </c>
    </row>
    <row r="97" spans="2:5" x14ac:dyDescent="0.25">
      <c r="B97" s="501" t="s">
        <v>398</v>
      </c>
      <c r="C97" s="505">
        <v>28740</v>
      </c>
      <c r="D97" s="501" t="s">
        <v>310</v>
      </c>
      <c r="E97" s="504">
        <v>252.86</v>
      </c>
    </row>
    <row r="98" spans="2:5" x14ac:dyDescent="0.25">
      <c r="B98" s="501" t="s">
        <v>399</v>
      </c>
      <c r="C98" s="505">
        <v>28741</v>
      </c>
      <c r="D98" s="501" t="s">
        <v>310</v>
      </c>
      <c r="E98" s="504">
        <v>232.29</v>
      </c>
    </row>
    <row r="99" spans="2:5" x14ac:dyDescent="0.25">
      <c r="B99" s="501" t="s">
        <v>400</v>
      </c>
      <c r="C99" s="505">
        <v>26397</v>
      </c>
      <c r="D99" s="501" t="s">
        <v>310</v>
      </c>
      <c r="E99" s="504">
        <v>252.86</v>
      </c>
    </row>
    <row r="100" spans="2:5" x14ac:dyDescent="0.25">
      <c r="B100" s="501" t="s">
        <v>401</v>
      </c>
      <c r="C100" s="505">
        <v>28739</v>
      </c>
      <c r="D100" s="501" t="s">
        <v>310</v>
      </c>
      <c r="E100" s="504">
        <v>252.86</v>
      </c>
    </row>
    <row r="101" spans="2:5" x14ac:dyDescent="0.25">
      <c r="B101" s="501" t="s">
        <v>402</v>
      </c>
      <c r="C101" s="505">
        <v>22450</v>
      </c>
      <c r="D101" s="501" t="s">
        <v>310</v>
      </c>
      <c r="E101" s="503">
        <v>222.1</v>
      </c>
    </row>
    <row r="102" spans="2:5" x14ac:dyDescent="0.25">
      <c r="B102" s="501" t="s">
        <v>403</v>
      </c>
      <c r="C102" s="502">
        <v>329320</v>
      </c>
      <c r="D102" s="501" t="s">
        <v>310</v>
      </c>
      <c r="E102" s="504">
        <v>184.18</v>
      </c>
    </row>
    <row r="103" spans="2:5" x14ac:dyDescent="0.25">
      <c r="B103" s="501" t="s">
        <v>404</v>
      </c>
      <c r="C103" s="505">
        <v>3021</v>
      </c>
      <c r="D103" s="501" t="s">
        <v>310</v>
      </c>
      <c r="E103" s="503">
        <v>167.1</v>
      </c>
    </row>
    <row r="104" spans="2:5" x14ac:dyDescent="0.25">
      <c r="B104" s="501" t="s">
        <v>405</v>
      </c>
      <c r="C104" s="505">
        <v>2326</v>
      </c>
      <c r="D104" s="501" t="s">
        <v>310</v>
      </c>
      <c r="E104" s="503">
        <v>261.60000000000002</v>
      </c>
    </row>
    <row r="105" spans="2:5" x14ac:dyDescent="0.25">
      <c r="B105" s="501" t="s">
        <v>406</v>
      </c>
      <c r="C105" s="502">
        <v>369260</v>
      </c>
      <c r="D105" s="501" t="s">
        <v>310</v>
      </c>
      <c r="E105" s="504">
        <v>266.58</v>
      </c>
    </row>
    <row r="106" spans="2:5" x14ac:dyDescent="0.25">
      <c r="B106" s="501" t="s">
        <v>407</v>
      </c>
      <c r="C106" s="505">
        <v>11764</v>
      </c>
      <c r="D106" s="501" t="s">
        <v>310</v>
      </c>
      <c r="E106" s="504">
        <v>134.18</v>
      </c>
    </row>
    <row r="107" spans="2:5" x14ac:dyDescent="0.25">
      <c r="B107" s="501" t="s">
        <v>408</v>
      </c>
      <c r="C107" s="505">
        <v>9783</v>
      </c>
      <c r="D107" s="501" t="s">
        <v>310</v>
      </c>
      <c r="E107" s="504">
        <v>215.56</v>
      </c>
    </row>
    <row r="108" spans="2:5" x14ac:dyDescent="0.25">
      <c r="B108" s="501" t="s">
        <v>409</v>
      </c>
      <c r="C108" s="505">
        <v>10244</v>
      </c>
      <c r="D108" s="501" t="s">
        <v>310</v>
      </c>
      <c r="E108" s="504">
        <v>189.12</v>
      </c>
    </row>
    <row r="109" spans="2:5" x14ac:dyDescent="0.25">
      <c r="B109" s="501" t="s">
        <v>410</v>
      </c>
      <c r="C109" s="505">
        <v>54163</v>
      </c>
      <c r="D109" s="501" t="s">
        <v>310</v>
      </c>
      <c r="E109" s="503">
        <v>395.6</v>
      </c>
    </row>
    <row r="110" spans="2:5" x14ac:dyDescent="0.25">
      <c r="B110" s="501" t="s">
        <v>411</v>
      </c>
      <c r="C110" s="505">
        <v>54164</v>
      </c>
      <c r="D110" s="501" t="s">
        <v>310</v>
      </c>
      <c r="E110" s="504">
        <v>454.78</v>
      </c>
    </row>
    <row r="111" spans="2:5" x14ac:dyDescent="0.25">
      <c r="B111" s="501" t="s">
        <v>412</v>
      </c>
      <c r="C111" s="502">
        <v>210816</v>
      </c>
      <c r="D111" s="501" t="s">
        <v>310</v>
      </c>
      <c r="E111" s="504">
        <v>434.22</v>
      </c>
    </row>
    <row r="112" spans="2:5" x14ac:dyDescent="0.25">
      <c r="B112" s="501" t="s">
        <v>413</v>
      </c>
      <c r="C112" s="505">
        <v>107</v>
      </c>
      <c r="D112" s="501" t="s">
        <v>310</v>
      </c>
      <c r="E112" s="504">
        <v>184.95</v>
      </c>
    </row>
    <row r="113" spans="2:5" x14ac:dyDescent="0.25">
      <c r="B113" s="501" t="s">
        <v>414</v>
      </c>
      <c r="C113" s="505">
        <v>118</v>
      </c>
      <c r="D113" s="501" t="s">
        <v>310</v>
      </c>
      <c r="E113" s="504">
        <v>265.91000000000003</v>
      </c>
    </row>
    <row r="114" spans="2:5" x14ac:dyDescent="0.25">
      <c r="B114" s="501" t="s">
        <v>415</v>
      </c>
      <c r="C114" s="505">
        <v>119</v>
      </c>
      <c r="D114" s="501" t="s">
        <v>310</v>
      </c>
      <c r="E114" s="504">
        <v>363.16</v>
      </c>
    </row>
    <row r="115" spans="2:5" x14ac:dyDescent="0.25">
      <c r="B115" s="501" t="s">
        <v>416</v>
      </c>
      <c r="C115" s="505">
        <v>86</v>
      </c>
      <c r="D115" s="501" t="s">
        <v>310</v>
      </c>
      <c r="E115" s="504">
        <v>196.35</v>
      </c>
    </row>
    <row r="116" spans="2:5" x14ac:dyDescent="0.25">
      <c r="B116" s="501" t="s">
        <v>417</v>
      </c>
      <c r="C116" s="505">
        <v>3096</v>
      </c>
      <c r="D116" s="501" t="s">
        <v>310</v>
      </c>
      <c r="E116" s="504">
        <v>185.78</v>
      </c>
    </row>
    <row r="117" spans="2:5" x14ac:dyDescent="0.25">
      <c r="B117" s="501" t="s">
        <v>418</v>
      </c>
      <c r="C117" s="505">
        <v>72</v>
      </c>
      <c r="D117" s="501" t="s">
        <v>310</v>
      </c>
      <c r="E117" s="504">
        <v>154.83000000000001</v>
      </c>
    </row>
    <row r="118" spans="2:5" x14ac:dyDescent="0.25">
      <c r="B118" s="497" t="s">
        <v>419</v>
      </c>
      <c r="C118" s="498"/>
      <c r="D118" s="499"/>
      <c r="E118" s="500"/>
    </row>
    <row r="119" spans="2:5" x14ac:dyDescent="0.25">
      <c r="B119" s="501" t="s">
        <v>420</v>
      </c>
      <c r="C119" s="502">
        <v>4411024</v>
      </c>
      <c r="D119" s="501" t="s">
        <v>310</v>
      </c>
      <c r="E119" s="504">
        <v>146.91999999999999</v>
      </c>
    </row>
    <row r="120" spans="2:5" x14ac:dyDescent="0.25">
      <c r="B120" s="501" t="s">
        <v>421</v>
      </c>
      <c r="C120" s="502">
        <v>4411021</v>
      </c>
      <c r="D120" s="501" t="s">
        <v>310</v>
      </c>
      <c r="E120" s="504">
        <v>122.15</v>
      </c>
    </row>
    <row r="121" spans="2:5" x14ac:dyDescent="0.25">
      <c r="B121" s="501" t="s">
        <v>422</v>
      </c>
      <c r="C121" s="502">
        <v>4411023</v>
      </c>
      <c r="D121" s="501" t="s">
        <v>310</v>
      </c>
      <c r="E121" s="504">
        <v>122.58</v>
      </c>
    </row>
    <row r="122" spans="2:5" x14ac:dyDescent="0.25">
      <c r="B122" s="501" t="s">
        <v>423</v>
      </c>
      <c r="C122" s="502">
        <v>4411020</v>
      </c>
      <c r="D122" s="501" t="s">
        <v>310</v>
      </c>
      <c r="E122" s="504">
        <v>105.71</v>
      </c>
    </row>
    <row r="123" spans="2:5" x14ac:dyDescent="0.25">
      <c r="B123" s="501" t="s">
        <v>424</v>
      </c>
      <c r="C123" s="502">
        <v>4411025</v>
      </c>
      <c r="D123" s="501" t="s">
        <v>310</v>
      </c>
      <c r="E123" s="503">
        <v>152.4</v>
      </c>
    </row>
    <row r="124" spans="2:5" x14ac:dyDescent="0.25">
      <c r="B124" s="501" t="s">
        <v>425</v>
      </c>
      <c r="C124" s="502">
        <v>4411022</v>
      </c>
      <c r="D124" s="501" t="s">
        <v>310</v>
      </c>
      <c r="E124" s="506">
        <v>129</v>
      </c>
    </row>
    <row r="125" spans="2:5" x14ac:dyDescent="0.25">
      <c r="B125" s="501" t="s">
        <v>426</v>
      </c>
      <c r="C125" s="502">
        <v>4411028</v>
      </c>
      <c r="D125" s="501" t="s">
        <v>310</v>
      </c>
      <c r="E125" s="503">
        <v>183.9</v>
      </c>
    </row>
    <row r="126" spans="2:5" x14ac:dyDescent="0.25">
      <c r="B126" s="501" t="s">
        <v>427</v>
      </c>
      <c r="C126" s="502">
        <v>4411027</v>
      </c>
      <c r="D126" s="501" t="s">
        <v>310</v>
      </c>
      <c r="E126" s="504">
        <v>138.36000000000001</v>
      </c>
    </row>
    <row r="127" spans="2:5" x14ac:dyDescent="0.25">
      <c r="B127" s="501" t="s">
        <v>428</v>
      </c>
      <c r="C127" s="502">
        <v>4411029</v>
      </c>
      <c r="D127" s="501" t="s">
        <v>310</v>
      </c>
      <c r="E127" s="504">
        <v>188.01</v>
      </c>
    </row>
    <row r="128" spans="2:5" x14ac:dyDescent="0.25">
      <c r="B128" s="501" t="s">
        <v>429</v>
      </c>
      <c r="C128" s="502">
        <v>4411026</v>
      </c>
      <c r="D128" s="501" t="s">
        <v>310</v>
      </c>
      <c r="E128" s="504">
        <v>157.53</v>
      </c>
    </row>
    <row r="129" spans="2:5" x14ac:dyDescent="0.25">
      <c r="B129" s="501" t="s">
        <v>430</v>
      </c>
      <c r="C129" s="502">
        <v>4411017</v>
      </c>
      <c r="D129" s="501" t="s">
        <v>310</v>
      </c>
      <c r="E129" s="504">
        <v>109.59</v>
      </c>
    </row>
    <row r="130" spans="2:5" x14ac:dyDescent="0.25">
      <c r="B130" s="501" t="s">
        <v>431</v>
      </c>
      <c r="C130" s="502">
        <v>4411016</v>
      </c>
      <c r="D130" s="501" t="s">
        <v>310</v>
      </c>
      <c r="E130" s="504">
        <v>90.86</v>
      </c>
    </row>
    <row r="131" spans="2:5" x14ac:dyDescent="0.25">
      <c r="B131" s="501" t="s">
        <v>432</v>
      </c>
      <c r="C131" s="502">
        <v>4411015</v>
      </c>
      <c r="D131" s="501" t="s">
        <v>310</v>
      </c>
      <c r="E131" s="504">
        <v>89.04</v>
      </c>
    </row>
    <row r="132" spans="2:5" x14ac:dyDescent="0.25">
      <c r="B132" s="501" t="s">
        <v>433</v>
      </c>
      <c r="C132" s="502">
        <v>4411014</v>
      </c>
      <c r="D132" s="501" t="s">
        <v>310</v>
      </c>
      <c r="E132" s="504">
        <v>68.95</v>
      </c>
    </row>
    <row r="133" spans="2:5" x14ac:dyDescent="0.25">
      <c r="B133" s="501" t="s">
        <v>434</v>
      </c>
      <c r="C133" s="502">
        <v>4411019</v>
      </c>
      <c r="D133" s="501" t="s">
        <v>310</v>
      </c>
      <c r="E133" s="504">
        <v>117.81</v>
      </c>
    </row>
    <row r="134" spans="2:5" x14ac:dyDescent="0.25">
      <c r="B134" s="501" t="s">
        <v>435</v>
      </c>
      <c r="C134" s="502">
        <v>4411018</v>
      </c>
      <c r="D134" s="501" t="s">
        <v>310</v>
      </c>
      <c r="E134" s="504">
        <v>96.34</v>
      </c>
    </row>
    <row r="135" spans="2:5" x14ac:dyDescent="0.25">
      <c r="B135" s="497" t="s">
        <v>436</v>
      </c>
      <c r="C135" s="498"/>
      <c r="D135" s="499"/>
      <c r="E135" s="500"/>
    </row>
    <row r="136" spans="2:5" x14ac:dyDescent="0.25">
      <c r="B136" s="501" t="s">
        <v>437</v>
      </c>
      <c r="C136" s="502">
        <v>4411041</v>
      </c>
      <c r="D136" s="501" t="s">
        <v>310</v>
      </c>
      <c r="E136" s="504">
        <v>91.95</v>
      </c>
    </row>
    <row r="137" spans="2:5" x14ac:dyDescent="0.25">
      <c r="B137" s="501" t="s">
        <v>438</v>
      </c>
      <c r="C137" s="502">
        <v>4411039</v>
      </c>
      <c r="D137" s="501" t="s">
        <v>310</v>
      </c>
      <c r="E137" s="504">
        <v>80.14</v>
      </c>
    </row>
    <row r="138" spans="2:5" x14ac:dyDescent="0.25">
      <c r="B138" s="501" t="s">
        <v>439</v>
      </c>
      <c r="C138" s="502">
        <v>4411040</v>
      </c>
      <c r="D138" s="501" t="s">
        <v>310</v>
      </c>
      <c r="E138" s="504">
        <v>74.709999999999994</v>
      </c>
    </row>
    <row r="139" spans="2:5" x14ac:dyDescent="0.25">
      <c r="B139" s="501" t="s">
        <v>440</v>
      </c>
      <c r="C139" s="502">
        <v>4411038</v>
      </c>
      <c r="D139" s="501" t="s">
        <v>310</v>
      </c>
      <c r="E139" s="503">
        <v>61.1</v>
      </c>
    </row>
    <row r="140" spans="2:5" x14ac:dyDescent="0.25">
      <c r="B140" s="501" t="s">
        <v>441</v>
      </c>
      <c r="C140" s="502">
        <v>4411037</v>
      </c>
      <c r="D140" s="501" t="s">
        <v>310</v>
      </c>
      <c r="E140" s="504">
        <v>99.41</v>
      </c>
    </row>
    <row r="141" spans="2:5" x14ac:dyDescent="0.25">
      <c r="B141" s="501" t="s">
        <v>442</v>
      </c>
      <c r="C141" s="502">
        <v>4411036</v>
      </c>
      <c r="D141" s="501" t="s">
        <v>310</v>
      </c>
      <c r="E141" s="504">
        <v>87.11</v>
      </c>
    </row>
    <row r="142" spans="2:5" x14ac:dyDescent="0.25">
      <c r="B142" s="501" t="s">
        <v>443</v>
      </c>
      <c r="C142" s="502">
        <v>4411033</v>
      </c>
      <c r="D142" s="501" t="s">
        <v>310</v>
      </c>
      <c r="E142" s="504">
        <v>145.93</v>
      </c>
    </row>
    <row r="143" spans="2:5" x14ac:dyDescent="0.25">
      <c r="B143" s="501" t="s">
        <v>444</v>
      </c>
      <c r="C143" s="502">
        <v>4411030</v>
      </c>
      <c r="D143" s="501" t="s">
        <v>310</v>
      </c>
      <c r="E143" s="504">
        <v>125.85</v>
      </c>
    </row>
    <row r="144" spans="2:5" x14ac:dyDescent="0.25">
      <c r="B144" s="501" t="s">
        <v>445</v>
      </c>
      <c r="C144" s="502">
        <v>4411034</v>
      </c>
      <c r="D144" s="501" t="s">
        <v>310</v>
      </c>
      <c r="E144" s="504">
        <v>125.38</v>
      </c>
    </row>
    <row r="145" spans="2:5" x14ac:dyDescent="0.25">
      <c r="B145" s="501" t="s">
        <v>446</v>
      </c>
      <c r="C145" s="502">
        <v>4411031</v>
      </c>
      <c r="D145" s="501" t="s">
        <v>310</v>
      </c>
      <c r="E145" s="504">
        <v>109.41</v>
      </c>
    </row>
    <row r="146" spans="2:5" x14ac:dyDescent="0.25">
      <c r="B146" s="501" t="s">
        <v>447</v>
      </c>
      <c r="C146" s="502">
        <v>4411035</v>
      </c>
      <c r="D146" s="501" t="s">
        <v>310</v>
      </c>
      <c r="E146" s="504">
        <v>151.41</v>
      </c>
    </row>
    <row r="147" spans="2:5" x14ac:dyDescent="0.25">
      <c r="B147" s="501" t="s">
        <v>448</v>
      </c>
      <c r="C147" s="502">
        <v>4411032</v>
      </c>
      <c r="D147" s="501" t="s">
        <v>310</v>
      </c>
      <c r="E147" s="503">
        <v>132.69999999999999</v>
      </c>
    </row>
    <row r="148" spans="2:5" x14ac:dyDescent="0.25">
      <c r="B148" s="497" t="s">
        <v>449</v>
      </c>
      <c r="C148" s="498"/>
      <c r="D148" s="499"/>
      <c r="E148" s="500"/>
    </row>
    <row r="149" spans="2:5" x14ac:dyDescent="0.25">
      <c r="B149" s="501" t="s">
        <v>450</v>
      </c>
      <c r="C149" s="502">
        <v>338080</v>
      </c>
      <c r="D149" s="501" t="s">
        <v>310</v>
      </c>
      <c r="E149" s="504">
        <v>34.53</v>
      </c>
    </row>
    <row r="150" spans="2:5" x14ac:dyDescent="0.25">
      <c r="B150" s="501" t="s">
        <v>451</v>
      </c>
      <c r="C150" s="502">
        <v>353256</v>
      </c>
      <c r="D150" s="501" t="s">
        <v>163</v>
      </c>
      <c r="E150" s="504">
        <v>281.73</v>
      </c>
    </row>
    <row r="151" spans="2:5" x14ac:dyDescent="0.25">
      <c r="B151" s="497" t="s">
        <v>452</v>
      </c>
      <c r="C151" s="498"/>
      <c r="D151" s="499"/>
      <c r="E151" s="500"/>
    </row>
    <row r="152" spans="2:5" x14ac:dyDescent="0.25">
      <c r="B152" s="501" t="s">
        <v>453</v>
      </c>
      <c r="C152" s="502">
        <v>4296317</v>
      </c>
      <c r="D152" s="501" t="s">
        <v>310</v>
      </c>
      <c r="E152" s="506">
        <v>25</v>
      </c>
    </row>
    <row r="153" spans="2:5" x14ac:dyDescent="0.25">
      <c r="B153" s="501" t="s">
        <v>454</v>
      </c>
      <c r="C153" s="502">
        <v>4294615</v>
      </c>
      <c r="D153" s="501" t="s">
        <v>310</v>
      </c>
      <c r="E153" s="504">
        <v>24.27</v>
      </c>
    </row>
    <row r="154" spans="2:5" x14ac:dyDescent="0.25">
      <c r="B154" s="501" t="s">
        <v>455</v>
      </c>
      <c r="C154" s="502">
        <v>4294629</v>
      </c>
      <c r="D154" s="501" t="s">
        <v>310</v>
      </c>
      <c r="E154" s="504">
        <v>36.65</v>
      </c>
    </row>
    <row r="155" spans="2:5" x14ac:dyDescent="0.25">
      <c r="B155" s="501" t="s">
        <v>456</v>
      </c>
      <c r="C155" s="502">
        <v>4294618</v>
      </c>
      <c r="D155" s="501" t="s">
        <v>310</v>
      </c>
      <c r="E155" s="504">
        <v>40.49</v>
      </c>
    </row>
    <row r="156" spans="2:5" x14ac:dyDescent="0.25">
      <c r="B156" s="501" t="s">
        <v>457</v>
      </c>
      <c r="C156" s="502">
        <v>4294632</v>
      </c>
      <c r="D156" s="501" t="s">
        <v>310</v>
      </c>
      <c r="E156" s="504">
        <v>21.05</v>
      </c>
    </row>
    <row r="157" spans="2:5" x14ac:dyDescent="0.25">
      <c r="B157" s="501" t="s">
        <v>458</v>
      </c>
      <c r="C157" s="502">
        <v>4294616</v>
      </c>
      <c r="D157" s="501" t="s">
        <v>310</v>
      </c>
      <c r="E157" s="504">
        <v>58.73</v>
      </c>
    </row>
    <row r="158" spans="2:5" x14ac:dyDescent="0.25">
      <c r="B158" s="501" t="s">
        <v>459</v>
      </c>
      <c r="C158" s="502">
        <v>4294525</v>
      </c>
      <c r="D158" s="501" t="s">
        <v>310</v>
      </c>
      <c r="E158" s="504">
        <v>22.07</v>
      </c>
    </row>
    <row r="159" spans="2:5" x14ac:dyDescent="0.25">
      <c r="B159" s="501" t="s">
        <v>460</v>
      </c>
      <c r="C159" s="502">
        <v>4294635</v>
      </c>
      <c r="D159" s="501" t="s">
        <v>310</v>
      </c>
      <c r="E159" s="504">
        <v>14.64</v>
      </c>
    </row>
    <row r="160" spans="2:5" x14ac:dyDescent="0.25">
      <c r="B160" s="501" t="s">
        <v>461</v>
      </c>
      <c r="C160" s="502">
        <v>4294523</v>
      </c>
      <c r="D160" s="501" t="s">
        <v>310</v>
      </c>
      <c r="E160" s="504">
        <v>21.05</v>
      </c>
    </row>
    <row r="161" spans="2:5" x14ac:dyDescent="0.25">
      <c r="B161" s="501" t="s">
        <v>462</v>
      </c>
      <c r="C161" s="502">
        <v>4294527</v>
      </c>
      <c r="D161" s="501" t="s">
        <v>310</v>
      </c>
      <c r="E161" s="504">
        <v>19.850000000000001</v>
      </c>
    </row>
    <row r="162" spans="2:5" x14ac:dyDescent="0.25">
      <c r="B162" s="501" t="s">
        <v>463</v>
      </c>
      <c r="C162" s="502">
        <v>4298391</v>
      </c>
      <c r="D162" s="501" t="s">
        <v>310</v>
      </c>
      <c r="E162" s="504">
        <v>45.82</v>
      </c>
    </row>
    <row r="163" spans="2:5" x14ac:dyDescent="0.25">
      <c r="B163" s="501" t="s">
        <v>464</v>
      </c>
      <c r="C163" s="502">
        <v>4296898</v>
      </c>
      <c r="D163" s="501" t="s">
        <v>310</v>
      </c>
      <c r="E163" s="504">
        <v>45.82</v>
      </c>
    </row>
    <row r="164" spans="2:5" x14ac:dyDescent="0.25">
      <c r="B164" s="501" t="s">
        <v>465</v>
      </c>
      <c r="C164" s="502">
        <v>4296323</v>
      </c>
      <c r="D164" s="501" t="s">
        <v>310</v>
      </c>
      <c r="E164" s="506">
        <v>25</v>
      </c>
    </row>
    <row r="165" spans="2:5" x14ac:dyDescent="0.25">
      <c r="B165" s="501" t="s">
        <v>466</v>
      </c>
      <c r="C165" s="502">
        <v>398744</v>
      </c>
      <c r="D165" s="501" t="s">
        <v>310</v>
      </c>
      <c r="E165" s="504">
        <v>24.27</v>
      </c>
    </row>
    <row r="166" spans="2:5" x14ac:dyDescent="0.25">
      <c r="B166" s="501" t="s">
        <v>467</v>
      </c>
      <c r="C166" s="502">
        <v>4433743</v>
      </c>
      <c r="D166" s="501" t="s">
        <v>310</v>
      </c>
      <c r="E166" s="504">
        <v>45.82</v>
      </c>
    </row>
    <row r="167" spans="2:5" x14ac:dyDescent="0.25">
      <c r="B167" s="501" t="s">
        <v>468</v>
      </c>
      <c r="C167" s="502">
        <v>4296324</v>
      </c>
      <c r="D167" s="501" t="s">
        <v>310</v>
      </c>
      <c r="E167" s="504">
        <v>26.09</v>
      </c>
    </row>
    <row r="168" spans="2:5" x14ac:dyDescent="0.25">
      <c r="B168" s="501" t="s">
        <v>469</v>
      </c>
      <c r="C168" s="502">
        <v>4294621</v>
      </c>
      <c r="D168" s="501" t="s">
        <v>310</v>
      </c>
      <c r="E168" s="504">
        <v>25.36</v>
      </c>
    </row>
    <row r="169" spans="2:5" x14ac:dyDescent="0.25">
      <c r="B169" s="501" t="s">
        <v>470</v>
      </c>
      <c r="C169" s="502">
        <v>4294534</v>
      </c>
      <c r="D169" s="501" t="s">
        <v>310</v>
      </c>
      <c r="E169" s="504">
        <v>21.25</v>
      </c>
    </row>
    <row r="170" spans="2:5" x14ac:dyDescent="0.25">
      <c r="B170" s="501" t="s">
        <v>471</v>
      </c>
      <c r="C170" s="502">
        <v>4294532</v>
      </c>
      <c r="D170" s="501" t="s">
        <v>310</v>
      </c>
      <c r="E170" s="504">
        <v>19.850000000000001</v>
      </c>
    </row>
    <row r="171" spans="2:5" x14ac:dyDescent="0.25">
      <c r="B171" s="501" t="s">
        <v>472</v>
      </c>
      <c r="C171" s="502">
        <v>4296322</v>
      </c>
      <c r="D171" s="501" t="s">
        <v>310</v>
      </c>
      <c r="E171" s="504">
        <v>17.559999999999999</v>
      </c>
    </row>
    <row r="172" spans="2:5" x14ac:dyDescent="0.25">
      <c r="B172" s="501" t="s">
        <v>473</v>
      </c>
      <c r="C172" s="502">
        <v>4294619</v>
      </c>
      <c r="D172" s="501" t="s">
        <v>310</v>
      </c>
      <c r="E172" s="504">
        <v>16.84</v>
      </c>
    </row>
    <row r="173" spans="2:5" x14ac:dyDescent="0.25">
      <c r="B173" s="501" t="s">
        <v>474</v>
      </c>
      <c r="C173" s="502">
        <v>4294530</v>
      </c>
      <c r="D173" s="501" t="s">
        <v>310</v>
      </c>
      <c r="E173" s="504">
        <v>14.04</v>
      </c>
    </row>
    <row r="174" spans="2:5" x14ac:dyDescent="0.25">
      <c r="B174" s="501" t="s">
        <v>475</v>
      </c>
      <c r="C174" s="502">
        <v>437709</v>
      </c>
      <c r="D174" s="501" t="s">
        <v>310</v>
      </c>
      <c r="E174" s="504">
        <v>20.149999999999999</v>
      </c>
    </row>
    <row r="175" spans="2:5" x14ac:dyDescent="0.25">
      <c r="B175" s="501" t="s">
        <v>476</v>
      </c>
      <c r="C175" s="502">
        <v>459492</v>
      </c>
      <c r="D175" s="501" t="s">
        <v>163</v>
      </c>
      <c r="E175" s="504">
        <v>113.85</v>
      </c>
    </row>
    <row r="176" spans="2:5" x14ac:dyDescent="0.25">
      <c r="B176" s="501" t="s">
        <v>477</v>
      </c>
      <c r="C176" s="502">
        <v>398338</v>
      </c>
      <c r="D176" s="501" t="s">
        <v>478</v>
      </c>
      <c r="E176" s="504">
        <v>2.04</v>
      </c>
    </row>
    <row r="177" spans="2:5" x14ac:dyDescent="0.25">
      <c r="B177" s="501" t="s">
        <v>479</v>
      </c>
      <c r="C177" s="502">
        <v>4294553</v>
      </c>
      <c r="D177" s="501" t="s">
        <v>310</v>
      </c>
      <c r="E177" s="504">
        <v>35.67</v>
      </c>
    </row>
    <row r="178" spans="2:5" x14ac:dyDescent="0.25">
      <c r="B178" s="501" t="s">
        <v>480</v>
      </c>
      <c r="C178" s="502">
        <v>427287</v>
      </c>
      <c r="D178" s="501" t="s">
        <v>310</v>
      </c>
      <c r="E178" s="504">
        <v>35.67</v>
      </c>
    </row>
    <row r="179" spans="2:5" x14ac:dyDescent="0.25">
      <c r="B179" s="501" t="s">
        <v>481</v>
      </c>
      <c r="C179" s="502">
        <v>4294627</v>
      </c>
      <c r="D179" s="501" t="s">
        <v>310</v>
      </c>
      <c r="E179" s="504">
        <v>66.55</v>
      </c>
    </row>
    <row r="180" spans="2:5" x14ac:dyDescent="0.25">
      <c r="B180" s="501" t="s">
        <v>482</v>
      </c>
      <c r="C180" s="502">
        <v>4294628</v>
      </c>
      <c r="D180" s="501" t="s">
        <v>310</v>
      </c>
      <c r="E180" s="504">
        <v>66.55</v>
      </c>
    </row>
    <row r="181" spans="2:5" x14ac:dyDescent="0.25">
      <c r="B181" s="501" t="s">
        <v>483</v>
      </c>
      <c r="C181" s="502">
        <v>4296326</v>
      </c>
      <c r="D181" s="501" t="s">
        <v>310</v>
      </c>
      <c r="E181" s="504">
        <v>35.67</v>
      </c>
    </row>
    <row r="182" spans="2:5" x14ac:dyDescent="0.25">
      <c r="B182" s="497" t="s">
        <v>484</v>
      </c>
      <c r="C182" s="498"/>
      <c r="D182" s="499"/>
      <c r="E182" s="500"/>
    </row>
    <row r="183" spans="2:5" x14ac:dyDescent="0.25">
      <c r="B183" s="501" t="s">
        <v>485</v>
      </c>
      <c r="C183" s="502">
        <v>396532</v>
      </c>
      <c r="D183" s="501" t="s">
        <v>163</v>
      </c>
      <c r="E183" s="504">
        <v>279.92</v>
      </c>
    </row>
    <row r="184" spans="2:5" x14ac:dyDescent="0.25">
      <c r="B184" s="497" t="s">
        <v>486</v>
      </c>
      <c r="C184" s="498"/>
      <c r="D184" s="499"/>
      <c r="E184" s="500"/>
    </row>
    <row r="185" spans="2:5" x14ac:dyDescent="0.25">
      <c r="B185" s="501" t="s">
        <v>487</v>
      </c>
      <c r="C185" s="502">
        <v>353047</v>
      </c>
      <c r="D185" s="501" t="s">
        <v>310</v>
      </c>
      <c r="E185" s="503">
        <v>31.6</v>
      </c>
    </row>
    <row r="186" spans="2:5" x14ac:dyDescent="0.25">
      <c r="B186" s="501" t="s">
        <v>488</v>
      </c>
      <c r="C186" s="502">
        <v>366560</v>
      </c>
      <c r="D186" s="501" t="s">
        <v>163</v>
      </c>
      <c r="E186" s="504">
        <v>674.55</v>
      </c>
    </row>
    <row r="187" spans="2:5" x14ac:dyDescent="0.25">
      <c r="B187" s="501" t="s">
        <v>489</v>
      </c>
      <c r="C187" s="502">
        <v>366559</v>
      </c>
      <c r="D187" s="501" t="s">
        <v>163</v>
      </c>
      <c r="E187" s="506">
        <v>636</v>
      </c>
    </row>
    <row r="188" spans="2:5" x14ac:dyDescent="0.25">
      <c r="B188" s="501" t="s">
        <v>490</v>
      </c>
      <c r="C188" s="502">
        <v>285168</v>
      </c>
      <c r="D188" s="501" t="s">
        <v>310</v>
      </c>
      <c r="E188" s="504">
        <v>51.27</v>
      </c>
    </row>
    <row r="189" spans="2:5" x14ac:dyDescent="0.25">
      <c r="B189" s="501" t="s">
        <v>491</v>
      </c>
      <c r="C189" s="502">
        <v>4401491</v>
      </c>
      <c r="D189" s="501" t="s">
        <v>310</v>
      </c>
      <c r="E189" s="504">
        <v>69.760000000000005</v>
      </c>
    </row>
    <row r="190" spans="2:5" x14ac:dyDescent="0.25">
      <c r="B190" s="501" t="s">
        <v>492</v>
      </c>
      <c r="C190" s="502">
        <v>353046</v>
      </c>
      <c r="D190" s="501" t="s">
        <v>310</v>
      </c>
      <c r="E190" s="504">
        <v>26.98</v>
      </c>
    </row>
    <row r="191" spans="2:5" x14ac:dyDescent="0.25">
      <c r="B191" s="501" t="s">
        <v>493</v>
      </c>
      <c r="C191" s="502">
        <v>352258</v>
      </c>
      <c r="D191" s="501" t="s">
        <v>310</v>
      </c>
      <c r="E191" s="504">
        <v>32.56</v>
      </c>
    </row>
    <row r="192" spans="2:5" x14ac:dyDescent="0.25">
      <c r="B192" s="501" t="s">
        <v>494</v>
      </c>
      <c r="C192" s="502">
        <v>353627</v>
      </c>
      <c r="D192" s="501" t="s">
        <v>310</v>
      </c>
      <c r="E192" s="506">
        <v>21</v>
      </c>
    </row>
    <row r="193" spans="2:5" x14ac:dyDescent="0.25">
      <c r="B193" s="501" t="s">
        <v>495</v>
      </c>
      <c r="C193" s="502">
        <v>4427241</v>
      </c>
      <c r="D193" s="501" t="s">
        <v>310</v>
      </c>
      <c r="E193" s="504">
        <v>22.36</v>
      </c>
    </row>
    <row r="194" spans="2:5" x14ac:dyDescent="0.25">
      <c r="B194" s="501" t="s">
        <v>496</v>
      </c>
      <c r="C194" s="502">
        <v>4434438</v>
      </c>
      <c r="D194" s="501" t="s">
        <v>310</v>
      </c>
      <c r="E194" s="504">
        <v>23.13</v>
      </c>
    </row>
    <row r="195" spans="2:5" x14ac:dyDescent="0.25">
      <c r="B195" s="501" t="s">
        <v>497</v>
      </c>
      <c r="C195" s="502">
        <v>353894</v>
      </c>
      <c r="D195" s="501" t="s">
        <v>310</v>
      </c>
      <c r="E195" s="503">
        <v>26.4</v>
      </c>
    </row>
    <row r="196" spans="2:5" x14ac:dyDescent="0.25">
      <c r="B196" s="501" t="s">
        <v>498</v>
      </c>
      <c r="C196" s="502">
        <v>357852</v>
      </c>
      <c r="D196" s="501" t="s">
        <v>310</v>
      </c>
      <c r="E196" s="504">
        <v>25.05</v>
      </c>
    </row>
    <row r="197" spans="2:5" x14ac:dyDescent="0.25">
      <c r="B197" s="501" t="s">
        <v>499</v>
      </c>
      <c r="C197" s="502">
        <v>4427244</v>
      </c>
      <c r="D197" s="501" t="s">
        <v>310</v>
      </c>
      <c r="E197" s="504">
        <v>26.98</v>
      </c>
    </row>
    <row r="198" spans="2:5" x14ac:dyDescent="0.25">
      <c r="B198" s="501" t="s">
        <v>500</v>
      </c>
      <c r="C198" s="502">
        <v>4427245</v>
      </c>
      <c r="D198" s="501" t="s">
        <v>310</v>
      </c>
      <c r="E198" s="504">
        <v>28.53</v>
      </c>
    </row>
    <row r="199" spans="2:5" x14ac:dyDescent="0.25">
      <c r="B199" s="501" t="s">
        <v>501</v>
      </c>
      <c r="C199" s="502">
        <v>352766</v>
      </c>
      <c r="D199" s="501" t="s">
        <v>310</v>
      </c>
      <c r="E199" s="504">
        <v>26.78</v>
      </c>
    </row>
    <row r="200" spans="2:5" x14ac:dyDescent="0.25">
      <c r="B200" s="497" t="s">
        <v>502</v>
      </c>
      <c r="C200" s="498"/>
      <c r="D200" s="499"/>
      <c r="E200" s="500"/>
    </row>
    <row r="201" spans="2:5" x14ac:dyDescent="0.25">
      <c r="B201" s="501" t="s">
        <v>503</v>
      </c>
      <c r="C201" s="502">
        <v>432547</v>
      </c>
      <c r="D201" s="501" t="s">
        <v>163</v>
      </c>
      <c r="E201" s="506">
        <v>960</v>
      </c>
    </row>
    <row r="202" spans="2:5" x14ac:dyDescent="0.25">
      <c r="B202" s="501" t="s">
        <v>504</v>
      </c>
      <c r="C202" s="502">
        <v>432496</v>
      </c>
      <c r="D202" s="501" t="s">
        <v>163</v>
      </c>
      <c r="E202" s="507">
        <v>1200</v>
      </c>
    </row>
    <row r="203" spans="2:5" x14ac:dyDescent="0.25">
      <c r="B203" s="501" t="s">
        <v>505</v>
      </c>
      <c r="C203" s="502">
        <v>443049</v>
      </c>
      <c r="D203" s="501" t="s">
        <v>310</v>
      </c>
      <c r="E203" s="506">
        <v>154</v>
      </c>
    </row>
    <row r="204" spans="2:5" x14ac:dyDescent="0.25">
      <c r="B204" s="501" t="s">
        <v>506</v>
      </c>
      <c r="C204" s="502">
        <v>421818</v>
      </c>
      <c r="D204" s="501" t="s">
        <v>310</v>
      </c>
      <c r="E204" s="504">
        <v>76.66</v>
      </c>
    </row>
    <row r="205" spans="2:5" x14ac:dyDescent="0.25">
      <c r="B205" s="501" t="s">
        <v>507</v>
      </c>
      <c r="C205" s="502">
        <v>421817</v>
      </c>
      <c r="D205" s="501" t="s">
        <v>310</v>
      </c>
      <c r="E205" s="506">
        <v>94</v>
      </c>
    </row>
    <row r="206" spans="2:5" x14ac:dyDescent="0.25">
      <c r="B206" s="501" t="s">
        <v>508</v>
      </c>
      <c r="C206" s="502">
        <v>421819</v>
      </c>
      <c r="D206" s="501" t="s">
        <v>310</v>
      </c>
      <c r="E206" s="504">
        <v>76.66</v>
      </c>
    </row>
    <row r="207" spans="2:5" x14ac:dyDescent="0.25">
      <c r="B207" s="501" t="s">
        <v>509</v>
      </c>
      <c r="C207" s="502">
        <v>4296118</v>
      </c>
      <c r="D207" s="501" t="s">
        <v>310</v>
      </c>
      <c r="E207" s="504">
        <v>171.34</v>
      </c>
    </row>
    <row r="208" spans="2:5" x14ac:dyDescent="0.25">
      <c r="B208" s="501" t="s">
        <v>510</v>
      </c>
      <c r="C208" s="502">
        <v>460392</v>
      </c>
      <c r="D208" s="501" t="s">
        <v>310</v>
      </c>
      <c r="E208" s="504">
        <v>158.13</v>
      </c>
    </row>
    <row r="209" spans="2:5" x14ac:dyDescent="0.25">
      <c r="B209" s="501" t="s">
        <v>511</v>
      </c>
      <c r="C209" s="502">
        <v>398930</v>
      </c>
      <c r="D209" s="501" t="s">
        <v>310</v>
      </c>
      <c r="E209" s="506">
        <v>168</v>
      </c>
    </row>
    <row r="210" spans="2:5" x14ac:dyDescent="0.25">
      <c r="B210" s="501" t="s">
        <v>512</v>
      </c>
      <c r="C210" s="502">
        <v>4298273</v>
      </c>
      <c r="D210" s="501" t="s">
        <v>310</v>
      </c>
      <c r="E210" s="506">
        <v>128</v>
      </c>
    </row>
    <row r="211" spans="2:5" x14ac:dyDescent="0.25">
      <c r="B211" s="497" t="s">
        <v>513</v>
      </c>
      <c r="C211" s="498"/>
      <c r="D211" s="499"/>
      <c r="E211" s="500"/>
    </row>
    <row r="212" spans="2:5" x14ac:dyDescent="0.25">
      <c r="B212" s="501" t="s">
        <v>514</v>
      </c>
      <c r="C212" s="502">
        <v>4413966</v>
      </c>
      <c r="D212" s="501" t="s">
        <v>310</v>
      </c>
      <c r="E212" s="504">
        <v>12.15</v>
      </c>
    </row>
    <row r="213" spans="2:5" x14ac:dyDescent="0.25">
      <c r="B213" s="501" t="s">
        <v>515</v>
      </c>
      <c r="C213" s="502">
        <v>4413965</v>
      </c>
      <c r="D213" s="501" t="s">
        <v>310</v>
      </c>
      <c r="E213" s="504">
        <v>16.18</v>
      </c>
    </row>
    <row r="214" spans="2:5" x14ac:dyDescent="0.25">
      <c r="B214" s="501" t="s">
        <v>516</v>
      </c>
      <c r="C214" s="502">
        <v>4413967</v>
      </c>
      <c r="D214" s="501" t="s">
        <v>310</v>
      </c>
      <c r="E214" s="504">
        <v>18.22</v>
      </c>
    </row>
    <row r="215" spans="2:5" x14ac:dyDescent="0.25">
      <c r="B215" s="501" t="s">
        <v>517</v>
      </c>
      <c r="C215" s="502">
        <v>4414063</v>
      </c>
      <c r="D215" s="501" t="s">
        <v>310</v>
      </c>
      <c r="E215" s="504">
        <v>18.22</v>
      </c>
    </row>
    <row r="216" spans="2:5" x14ac:dyDescent="0.25">
      <c r="B216" s="501" t="s">
        <v>518</v>
      </c>
      <c r="C216" s="502">
        <v>4413964</v>
      </c>
      <c r="D216" s="501" t="s">
        <v>163</v>
      </c>
      <c r="E216" s="504">
        <v>169.91</v>
      </c>
    </row>
    <row r="217" spans="2:5" x14ac:dyDescent="0.25">
      <c r="B217" s="497" t="s">
        <v>519</v>
      </c>
      <c r="C217" s="498"/>
      <c r="D217" s="499"/>
      <c r="E217" s="500"/>
    </row>
    <row r="218" spans="2:5" x14ac:dyDescent="0.25">
      <c r="B218" s="501" t="s">
        <v>520</v>
      </c>
      <c r="C218" s="502">
        <v>437471</v>
      </c>
      <c r="D218" s="501" t="s">
        <v>163</v>
      </c>
      <c r="E218" s="506">
        <v>425</v>
      </c>
    </row>
    <row r="219" spans="2:5" x14ac:dyDescent="0.25">
      <c r="B219" s="501" t="s">
        <v>521</v>
      </c>
      <c r="C219" s="502">
        <v>433885</v>
      </c>
      <c r="D219" s="501" t="s">
        <v>310</v>
      </c>
      <c r="E219" s="503">
        <v>57.2</v>
      </c>
    </row>
    <row r="220" spans="2:5" x14ac:dyDescent="0.25">
      <c r="B220" s="501" t="s">
        <v>522</v>
      </c>
      <c r="C220" s="502">
        <v>433887</v>
      </c>
      <c r="D220" s="501" t="s">
        <v>310</v>
      </c>
      <c r="E220" s="504">
        <v>38.93</v>
      </c>
    </row>
    <row r="221" spans="2:5" x14ac:dyDescent="0.25">
      <c r="B221" s="501" t="s">
        <v>523</v>
      </c>
      <c r="C221" s="502">
        <v>4442956</v>
      </c>
      <c r="D221" s="501" t="s">
        <v>310</v>
      </c>
      <c r="E221" s="503">
        <v>57.2</v>
      </c>
    </row>
    <row r="222" spans="2:5" x14ac:dyDescent="0.25">
      <c r="B222" s="501" t="s">
        <v>524</v>
      </c>
      <c r="C222" s="502">
        <v>4442957</v>
      </c>
      <c r="D222" s="501" t="s">
        <v>310</v>
      </c>
      <c r="E222" s="504">
        <v>38.93</v>
      </c>
    </row>
    <row r="223" spans="2:5" x14ac:dyDescent="0.25">
      <c r="B223" s="501" t="s">
        <v>525</v>
      </c>
      <c r="C223" s="502">
        <v>461516</v>
      </c>
      <c r="D223" s="501" t="s">
        <v>310</v>
      </c>
      <c r="E223" s="503">
        <v>28.6</v>
      </c>
    </row>
    <row r="224" spans="2:5" x14ac:dyDescent="0.25">
      <c r="B224" s="501" t="s">
        <v>526</v>
      </c>
      <c r="C224" s="502">
        <v>461513</v>
      </c>
      <c r="D224" s="501" t="s">
        <v>310</v>
      </c>
      <c r="E224" s="504">
        <v>24.67</v>
      </c>
    </row>
    <row r="225" spans="2:5" x14ac:dyDescent="0.25">
      <c r="B225" s="501" t="s">
        <v>527</v>
      </c>
      <c r="C225" s="502">
        <v>461517</v>
      </c>
      <c r="D225" s="501" t="s">
        <v>310</v>
      </c>
      <c r="E225" s="503">
        <v>28.6</v>
      </c>
    </row>
    <row r="226" spans="2:5" x14ac:dyDescent="0.25">
      <c r="B226" s="501" t="s">
        <v>528</v>
      </c>
      <c r="C226" s="502">
        <v>461511</v>
      </c>
      <c r="D226" s="501" t="s">
        <v>310</v>
      </c>
      <c r="E226" s="504">
        <v>24.67</v>
      </c>
    </row>
    <row r="227" spans="2:5" x14ac:dyDescent="0.25">
      <c r="B227" s="497" t="s">
        <v>529</v>
      </c>
      <c r="C227" s="498"/>
      <c r="D227" s="499"/>
      <c r="E227" s="500"/>
    </row>
    <row r="228" spans="2:5" x14ac:dyDescent="0.25">
      <c r="B228" s="501" t="s">
        <v>530</v>
      </c>
      <c r="C228" s="502">
        <v>437906</v>
      </c>
      <c r="D228" s="501" t="s">
        <v>531</v>
      </c>
      <c r="E228" s="504">
        <v>560.07000000000005</v>
      </c>
    </row>
    <row r="229" spans="2:5" x14ac:dyDescent="0.25">
      <c r="B229" s="501" t="s">
        <v>532</v>
      </c>
      <c r="C229" s="502">
        <v>437907</v>
      </c>
      <c r="D229" s="501" t="s">
        <v>533</v>
      </c>
      <c r="E229" s="504">
        <v>560.07000000000005</v>
      </c>
    </row>
    <row r="230" spans="2:5" x14ac:dyDescent="0.25">
      <c r="B230" s="501" t="s">
        <v>534</v>
      </c>
      <c r="C230" s="505">
        <v>33273</v>
      </c>
      <c r="D230" s="501" t="s">
        <v>535</v>
      </c>
      <c r="E230" s="504">
        <v>457.47</v>
      </c>
    </row>
    <row r="231" spans="2:5" x14ac:dyDescent="0.25">
      <c r="B231" s="501" t="s">
        <v>536</v>
      </c>
      <c r="C231" s="502">
        <v>416247</v>
      </c>
      <c r="D231" s="501" t="s">
        <v>537</v>
      </c>
      <c r="E231" s="504">
        <v>457.47</v>
      </c>
    </row>
    <row r="232" spans="2:5" x14ac:dyDescent="0.25">
      <c r="B232" s="501" t="s">
        <v>538</v>
      </c>
      <c r="C232" s="505">
        <v>14955</v>
      </c>
      <c r="D232" s="501" t="s">
        <v>539</v>
      </c>
      <c r="E232" s="504">
        <v>457.47</v>
      </c>
    </row>
    <row r="233" spans="2:5" x14ac:dyDescent="0.25">
      <c r="B233" s="501" t="s">
        <v>540</v>
      </c>
      <c r="C233" s="505">
        <v>30914</v>
      </c>
      <c r="D233" s="501" t="s">
        <v>539</v>
      </c>
      <c r="E233" s="504">
        <v>539.14</v>
      </c>
    </row>
    <row r="234" spans="2:5" x14ac:dyDescent="0.25">
      <c r="B234" s="501" t="s">
        <v>541</v>
      </c>
      <c r="C234" s="502">
        <v>401615</v>
      </c>
      <c r="D234" s="501" t="s">
        <v>539</v>
      </c>
      <c r="E234" s="504">
        <v>453.71</v>
      </c>
    </row>
    <row r="235" spans="2:5" x14ac:dyDescent="0.25">
      <c r="B235" s="501" t="s">
        <v>542</v>
      </c>
      <c r="C235" s="502">
        <v>332797</v>
      </c>
      <c r="D235" s="501" t="s">
        <v>543</v>
      </c>
      <c r="E235" s="504">
        <v>304.98</v>
      </c>
    </row>
    <row r="236" spans="2:5" x14ac:dyDescent="0.25">
      <c r="B236" s="501" t="s">
        <v>544</v>
      </c>
      <c r="C236" s="502">
        <v>342478</v>
      </c>
      <c r="D236" s="501" t="s">
        <v>543</v>
      </c>
      <c r="E236" s="504">
        <v>457.47</v>
      </c>
    </row>
    <row r="237" spans="2:5" x14ac:dyDescent="0.25">
      <c r="B237" s="501" t="s">
        <v>545</v>
      </c>
      <c r="C237" s="502">
        <v>368218</v>
      </c>
      <c r="D237" s="501" t="s">
        <v>531</v>
      </c>
      <c r="E237" s="504">
        <v>412.83</v>
      </c>
    </row>
    <row r="238" spans="2:5" x14ac:dyDescent="0.25">
      <c r="B238" s="501" t="s">
        <v>546</v>
      </c>
      <c r="C238" s="502">
        <v>422459</v>
      </c>
      <c r="D238" s="501" t="s">
        <v>547</v>
      </c>
      <c r="E238" s="504">
        <v>342.47</v>
      </c>
    </row>
    <row r="239" spans="2:5" x14ac:dyDescent="0.25">
      <c r="B239" s="501" t="s">
        <v>548</v>
      </c>
      <c r="C239" s="505">
        <v>31473</v>
      </c>
      <c r="D239" s="501" t="s">
        <v>549</v>
      </c>
      <c r="E239" s="504">
        <v>610.48</v>
      </c>
    </row>
    <row r="240" spans="2:5" x14ac:dyDescent="0.25">
      <c r="B240" s="501" t="s">
        <v>550</v>
      </c>
      <c r="C240" s="502">
        <v>376359</v>
      </c>
      <c r="D240" s="501" t="s">
        <v>535</v>
      </c>
      <c r="E240" s="504">
        <v>650.15</v>
      </c>
    </row>
    <row r="241" spans="2:5" x14ac:dyDescent="0.25">
      <c r="B241" s="501" t="s">
        <v>551</v>
      </c>
      <c r="C241" s="502">
        <v>376358</v>
      </c>
      <c r="D241" s="501" t="s">
        <v>539</v>
      </c>
      <c r="E241" s="504">
        <v>650.15</v>
      </c>
    </row>
    <row r="242" spans="2:5" x14ac:dyDescent="0.25">
      <c r="B242" s="501" t="s">
        <v>552</v>
      </c>
      <c r="C242" s="502">
        <v>210024</v>
      </c>
      <c r="D242" s="501" t="s">
        <v>553</v>
      </c>
      <c r="E242" s="504">
        <v>498.13</v>
      </c>
    </row>
    <row r="243" spans="2:5" x14ac:dyDescent="0.25">
      <c r="B243" s="501" t="s">
        <v>554</v>
      </c>
      <c r="C243" s="502">
        <v>210025</v>
      </c>
      <c r="D243" s="501" t="s">
        <v>553</v>
      </c>
      <c r="E243" s="504">
        <v>529.27</v>
      </c>
    </row>
    <row r="244" spans="2:5" x14ac:dyDescent="0.25">
      <c r="B244" s="501" t="s">
        <v>555</v>
      </c>
      <c r="C244" s="502">
        <v>210026</v>
      </c>
      <c r="D244" s="501" t="s">
        <v>553</v>
      </c>
      <c r="E244" s="503">
        <v>560.4</v>
      </c>
    </row>
    <row r="245" spans="2:5" x14ac:dyDescent="0.25">
      <c r="B245" s="501" t="s">
        <v>556</v>
      </c>
      <c r="C245" s="502">
        <v>210027</v>
      </c>
      <c r="D245" s="501" t="s">
        <v>553</v>
      </c>
      <c r="E245" s="504">
        <v>591.53</v>
      </c>
    </row>
    <row r="246" spans="2:5" x14ac:dyDescent="0.25">
      <c r="B246" s="501" t="s">
        <v>557</v>
      </c>
      <c r="C246" s="502">
        <v>304941</v>
      </c>
      <c r="D246" s="501" t="s">
        <v>553</v>
      </c>
      <c r="E246" s="504">
        <v>622.66999999999996</v>
      </c>
    </row>
    <row r="247" spans="2:5" x14ac:dyDescent="0.25">
      <c r="B247" s="501" t="s">
        <v>558</v>
      </c>
      <c r="C247" s="502">
        <v>365277</v>
      </c>
      <c r="D247" s="501" t="s">
        <v>547</v>
      </c>
      <c r="E247" s="504">
        <v>404.73</v>
      </c>
    </row>
    <row r="248" spans="2:5" x14ac:dyDescent="0.25">
      <c r="B248" s="501" t="s">
        <v>559</v>
      </c>
      <c r="C248" s="502">
        <v>368226</v>
      </c>
      <c r="D248" s="501" t="s">
        <v>537</v>
      </c>
      <c r="E248" s="504">
        <v>581.16</v>
      </c>
    </row>
    <row r="249" spans="2:5" x14ac:dyDescent="0.25">
      <c r="B249" s="501" t="s">
        <v>560</v>
      </c>
      <c r="C249" s="502">
        <v>368223</v>
      </c>
      <c r="D249" s="501" t="s">
        <v>537</v>
      </c>
      <c r="E249" s="504">
        <v>412.83</v>
      </c>
    </row>
    <row r="250" spans="2:5" x14ac:dyDescent="0.25">
      <c r="B250" s="501" t="s">
        <v>561</v>
      </c>
      <c r="C250" s="505">
        <v>13240</v>
      </c>
      <c r="D250" s="501" t="s">
        <v>535</v>
      </c>
      <c r="E250" s="504">
        <v>622.66999999999996</v>
      </c>
    </row>
    <row r="251" spans="2:5" x14ac:dyDescent="0.25">
      <c r="B251" s="501" t="s">
        <v>562</v>
      </c>
      <c r="C251" s="502">
        <v>393434</v>
      </c>
      <c r="D251" s="501" t="s">
        <v>563</v>
      </c>
      <c r="E251" s="504">
        <v>622.66999999999996</v>
      </c>
    </row>
    <row r="252" spans="2:5" x14ac:dyDescent="0.25">
      <c r="B252" s="501" t="s">
        <v>564</v>
      </c>
      <c r="C252" s="505">
        <v>13241</v>
      </c>
      <c r="D252" s="501" t="s">
        <v>539</v>
      </c>
      <c r="E252" s="504">
        <v>622.66999999999996</v>
      </c>
    </row>
    <row r="253" spans="2:5" x14ac:dyDescent="0.25">
      <c r="B253" s="501" t="s">
        <v>565</v>
      </c>
      <c r="C253" s="505">
        <v>13789</v>
      </c>
      <c r="D253" s="501" t="s">
        <v>549</v>
      </c>
      <c r="E253" s="504">
        <v>622.66999999999996</v>
      </c>
    </row>
    <row r="254" spans="2:5" x14ac:dyDescent="0.25">
      <c r="B254" s="501" t="s">
        <v>566</v>
      </c>
      <c r="C254" s="505">
        <v>20583</v>
      </c>
      <c r="D254" s="501" t="s">
        <v>543</v>
      </c>
      <c r="E254" s="504">
        <v>581.16</v>
      </c>
    </row>
    <row r="255" spans="2:5" x14ac:dyDescent="0.25">
      <c r="B255" s="501" t="s">
        <v>567</v>
      </c>
      <c r="C255" s="505">
        <v>20584</v>
      </c>
      <c r="D255" s="501" t="s">
        <v>535</v>
      </c>
      <c r="E255" s="504">
        <v>498.13</v>
      </c>
    </row>
    <row r="256" spans="2:5" x14ac:dyDescent="0.25">
      <c r="B256" s="501" t="s">
        <v>568</v>
      </c>
      <c r="C256" s="505">
        <v>53722</v>
      </c>
      <c r="D256" s="501" t="s">
        <v>535</v>
      </c>
      <c r="E256" s="503">
        <v>560.4</v>
      </c>
    </row>
    <row r="257" spans="2:5" x14ac:dyDescent="0.25">
      <c r="B257" s="501" t="s">
        <v>569</v>
      </c>
      <c r="C257" s="505">
        <v>23463</v>
      </c>
      <c r="D257" s="501" t="s">
        <v>537</v>
      </c>
      <c r="E257" s="504">
        <v>622.66999999999996</v>
      </c>
    </row>
    <row r="258" spans="2:5" x14ac:dyDescent="0.25">
      <c r="B258" s="501" t="s">
        <v>570</v>
      </c>
      <c r="C258" s="502">
        <v>210175</v>
      </c>
      <c r="D258" s="501" t="s">
        <v>553</v>
      </c>
      <c r="E258" s="504">
        <v>488.38</v>
      </c>
    </row>
    <row r="259" spans="2:5" x14ac:dyDescent="0.25">
      <c r="B259" s="501" t="s">
        <v>571</v>
      </c>
      <c r="C259" s="502">
        <v>210176</v>
      </c>
      <c r="D259" s="501" t="s">
        <v>547</v>
      </c>
      <c r="E259" s="504">
        <v>518.91</v>
      </c>
    </row>
    <row r="260" spans="2:5" x14ac:dyDescent="0.25">
      <c r="B260" s="501" t="s">
        <v>572</v>
      </c>
      <c r="C260" s="502">
        <v>210177</v>
      </c>
      <c r="D260" s="501" t="s">
        <v>553</v>
      </c>
      <c r="E260" s="504">
        <v>549.42999999999995</v>
      </c>
    </row>
    <row r="261" spans="2:5" x14ac:dyDescent="0.25">
      <c r="B261" s="501" t="s">
        <v>573</v>
      </c>
      <c r="C261" s="502">
        <v>210178</v>
      </c>
      <c r="D261" s="501" t="s">
        <v>553</v>
      </c>
      <c r="E261" s="504">
        <v>579.95000000000005</v>
      </c>
    </row>
    <row r="262" spans="2:5" x14ac:dyDescent="0.25">
      <c r="B262" s="501" t="s">
        <v>574</v>
      </c>
      <c r="C262" s="502">
        <v>210179</v>
      </c>
      <c r="D262" s="501" t="s">
        <v>553</v>
      </c>
      <c r="E262" s="504">
        <v>610.48</v>
      </c>
    </row>
    <row r="263" spans="2:5" x14ac:dyDescent="0.25">
      <c r="B263" s="501" t="s">
        <v>575</v>
      </c>
      <c r="C263" s="502">
        <v>210173</v>
      </c>
      <c r="D263" s="501" t="s">
        <v>563</v>
      </c>
      <c r="E263" s="503">
        <v>559.6</v>
      </c>
    </row>
    <row r="264" spans="2:5" x14ac:dyDescent="0.25">
      <c r="B264" s="501" t="s">
        <v>576</v>
      </c>
      <c r="C264" s="505">
        <v>26848</v>
      </c>
      <c r="D264" s="501" t="s">
        <v>535</v>
      </c>
      <c r="E264" s="504">
        <v>549.42999999999995</v>
      </c>
    </row>
    <row r="265" spans="2:5" x14ac:dyDescent="0.25">
      <c r="B265" s="501" t="s">
        <v>577</v>
      </c>
      <c r="C265" s="505">
        <v>12890</v>
      </c>
      <c r="D265" s="501" t="s">
        <v>535</v>
      </c>
      <c r="E265" s="504">
        <v>610.48</v>
      </c>
    </row>
    <row r="266" spans="2:5" x14ac:dyDescent="0.25">
      <c r="B266" s="501" t="s">
        <v>578</v>
      </c>
      <c r="C266" s="505">
        <v>35443</v>
      </c>
      <c r="D266" s="501" t="s">
        <v>563</v>
      </c>
      <c r="E266" s="504">
        <v>610.48</v>
      </c>
    </row>
    <row r="267" spans="2:5" x14ac:dyDescent="0.25">
      <c r="B267" s="501" t="s">
        <v>579</v>
      </c>
      <c r="C267" s="502">
        <v>377524</v>
      </c>
      <c r="D267" s="501" t="s">
        <v>547</v>
      </c>
      <c r="E267" s="504">
        <v>396.81</v>
      </c>
    </row>
    <row r="268" spans="2:5" x14ac:dyDescent="0.25">
      <c r="B268" s="501" t="s">
        <v>580</v>
      </c>
      <c r="C268" s="505">
        <v>31484</v>
      </c>
      <c r="D268" s="501" t="s">
        <v>537</v>
      </c>
      <c r="E268" s="504">
        <v>569.78</v>
      </c>
    </row>
    <row r="269" spans="2:5" x14ac:dyDescent="0.25">
      <c r="B269" s="501" t="s">
        <v>581</v>
      </c>
      <c r="C269" s="505">
        <v>33133</v>
      </c>
      <c r="D269" s="501" t="s">
        <v>537</v>
      </c>
      <c r="E269" s="504">
        <v>610.48</v>
      </c>
    </row>
    <row r="270" spans="2:5" x14ac:dyDescent="0.25">
      <c r="B270" s="501" t="s">
        <v>582</v>
      </c>
      <c r="C270" s="505">
        <v>12889</v>
      </c>
      <c r="D270" s="501" t="s">
        <v>539</v>
      </c>
      <c r="E270" s="504">
        <v>610.48</v>
      </c>
    </row>
    <row r="271" spans="2:5" x14ac:dyDescent="0.25">
      <c r="B271" s="501" t="s">
        <v>583</v>
      </c>
      <c r="C271" s="505">
        <v>21314</v>
      </c>
      <c r="D271" s="501" t="s">
        <v>543</v>
      </c>
      <c r="E271" s="504">
        <v>569.78</v>
      </c>
    </row>
    <row r="272" spans="2:5" x14ac:dyDescent="0.25">
      <c r="B272" s="501" t="s">
        <v>584</v>
      </c>
      <c r="C272" s="505">
        <v>21315</v>
      </c>
      <c r="D272" s="501" t="s">
        <v>535</v>
      </c>
      <c r="E272" s="504">
        <v>488.38</v>
      </c>
    </row>
    <row r="273" spans="2:5" x14ac:dyDescent="0.25">
      <c r="B273" s="501" t="s">
        <v>585</v>
      </c>
      <c r="C273" s="502">
        <v>210248</v>
      </c>
      <c r="D273" s="501" t="s">
        <v>553</v>
      </c>
      <c r="E273" s="504">
        <v>434.75</v>
      </c>
    </row>
    <row r="274" spans="2:5" x14ac:dyDescent="0.25">
      <c r="B274" s="501" t="s">
        <v>586</v>
      </c>
      <c r="C274" s="502">
        <v>210250</v>
      </c>
      <c r="D274" s="501" t="s">
        <v>553</v>
      </c>
      <c r="E274" s="504">
        <v>485.89</v>
      </c>
    </row>
    <row r="275" spans="2:5" x14ac:dyDescent="0.25">
      <c r="B275" s="501" t="s">
        <v>587</v>
      </c>
      <c r="C275" s="505">
        <v>73992</v>
      </c>
      <c r="D275" s="501" t="s">
        <v>553</v>
      </c>
      <c r="E275" s="504">
        <v>511.47</v>
      </c>
    </row>
    <row r="276" spans="2:5" x14ac:dyDescent="0.25">
      <c r="B276" s="501" t="s">
        <v>588</v>
      </c>
      <c r="C276" s="505">
        <v>12202</v>
      </c>
      <c r="D276" s="501" t="s">
        <v>535</v>
      </c>
      <c r="E276" s="504">
        <v>511.47</v>
      </c>
    </row>
    <row r="277" spans="2:5" x14ac:dyDescent="0.25">
      <c r="B277" s="501" t="s">
        <v>589</v>
      </c>
      <c r="C277" s="505">
        <v>36541</v>
      </c>
      <c r="D277" s="501" t="s">
        <v>563</v>
      </c>
      <c r="E277" s="504">
        <v>468.84</v>
      </c>
    </row>
    <row r="278" spans="2:5" x14ac:dyDescent="0.25">
      <c r="B278" s="501" t="s">
        <v>590</v>
      </c>
      <c r="C278" s="505">
        <v>37585</v>
      </c>
      <c r="D278" s="501" t="s">
        <v>563</v>
      </c>
      <c r="E278" s="504">
        <v>511.47</v>
      </c>
    </row>
    <row r="279" spans="2:5" x14ac:dyDescent="0.25">
      <c r="B279" s="501" t="s">
        <v>591</v>
      </c>
      <c r="C279" s="502">
        <v>210246</v>
      </c>
      <c r="D279" s="501" t="s">
        <v>537</v>
      </c>
      <c r="E279" s="504">
        <v>477.37</v>
      </c>
    </row>
    <row r="280" spans="2:5" x14ac:dyDescent="0.25">
      <c r="B280" s="501" t="s">
        <v>592</v>
      </c>
      <c r="C280" s="505">
        <v>28928</v>
      </c>
      <c r="D280" s="501" t="s">
        <v>537</v>
      </c>
      <c r="E280" s="504">
        <v>511.47</v>
      </c>
    </row>
    <row r="281" spans="2:5" x14ac:dyDescent="0.25">
      <c r="B281" s="501" t="s">
        <v>593</v>
      </c>
      <c r="C281" s="502">
        <v>210247</v>
      </c>
      <c r="D281" s="501" t="s">
        <v>553</v>
      </c>
      <c r="E281" s="504">
        <v>409.17</v>
      </c>
    </row>
    <row r="282" spans="2:5" x14ac:dyDescent="0.25">
      <c r="B282" s="501" t="s">
        <v>594</v>
      </c>
      <c r="C282" s="502">
        <v>210249</v>
      </c>
      <c r="D282" s="501" t="s">
        <v>553</v>
      </c>
      <c r="E282" s="504">
        <v>460.32</v>
      </c>
    </row>
    <row r="283" spans="2:5" x14ac:dyDescent="0.25">
      <c r="B283" s="501" t="s">
        <v>595</v>
      </c>
      <c r="C283" s="505">
        <v>12203</v>
      </c>
      <c r="D283" s="501" t="s">
        <v>539</v>
      </c>
      <c r="E283" s="504">
        <v>511.47</v>
      </c>
    </row>
    <row r="284" spans="2:5" x14ac:dyDescent="0.25">
      <c r="B284" s="501" t="s">
        <v>596</v>
      </c>
      <c r="C284" s="505">
        <v>15413</v>
      </c>
      <c r="D284" s="501" t="s">
        <v>549</v>
      </c>
      <c r="E284" s="504">
        <v>511.47</v>
      </c>
    </row>
    <row r="285" spans="2:5" x14ac:dyDescent="0.25">
      <c r="B285" s="501" t="s">
        <v>597</v>
      </c>
      <c r="C285" s="505">
        <v>20582</v>
      </c>
      <c r="D285" s="501" t="s">
        <v>543</v>
      </c>
      <c r="E285" s="504">
        <v>477.37</v>
      </c>
    </row>
    <row r="286" spans="2:5" x14ac:dyDescent="0.25">
      <c r="B286" s="501" t="s">
        <v>598</v>
      </c>
      <c r="C286" s="505">
        <v>18408</v>
      </c>
      <c r="D286" s="501" t="s">
        <v>535</v>
      </c>
      <c r="E286" s="504">
        <v>409.17</v>
      </c>
    </row>
    <row r="287" spans="2:5" x14ac:dyDescent="0.25">
      <c r="B287" s="501" t="s">
        <v>599</v>
      </c>
      <c r="C287" s="505">
        <v>34705</v>
      </c>
      <c r="D287" s="501" t="s">
        <v>535</v>
      </c>
      <c r="E287" s="504">
        <v>460.32</v>
      </c>
    </row>
    <row r="288" spans="2:5" x14ac:dyDescent="0.25">
      <c r="B288" s="501" t="s">
        <v>600</v>
      </c>
      <c r="C288" s="502">
        <v>377725</v>
      </c>
      <c r="D288" s="501" t="s">
        <v>547</v>
      </c>
      <c r="E288" s="504">
        <v>332.45</v>
      </c>
    </row>
    <row r="289" spans="2:5" x14ac:dyDescent="0.25">
      <c r="B289" s="497" t="s">
        <v>601</v>
      </c>
      <c r="C289" s="498"/>
      <c r="D289" s="499"/>
      <c r="E289" s="500"/>
    </row>
    <row r="290" spans="2:5" x14ac:dyDescent="0.25">
      <c r="B290" s="501" t="s">
        <v>602</v>
      </c>
      <c r="C290" s="505">
        <v>25264</v>
      </c>
      <c r="D290" s="501" t="s">
        <v>547</v>
      </c>
      <c r="E290" s="503">
        <v>968.9</v>
      </c>
    </row>
    <row r="291" spans="2:5" x14ac:dyDescent="0.25">
      <c r="B291" s="501" t="s">
        <v>603</v>
      </c>
      <c r="C291" s="505">
        <v>25265</v>
      </c>
      <c r="D291" s="501" t="s">
        <v>604</v>
      </c>
      <c r="E291" s="504">
        <v>775.12</v>
      </c>
    </row>
    <row r="292" spans="2:5" x14ac:dyDescent="0.25">
      <c r="B292" s="501" t="s">
        <v>605</v>
      </c>
      <c r="C292" s="505">
        <v>31342</v>
      </c>
      <c r="D292" s="501" t="s">
        <v>604</v>
      </c>
      <c r="E292" s="504">
        <v>839.71</v>
      </c>
    </row>
    <row r="293" spans="2:5" x14ac:dyDescent="0.25">
      <c r="B293" s="501" t="s">
        <v>606</v>
      </c>
      <c r="C293" s="505">
        <v>31276</v>
      </c>
      <c r="D293" s="501" t="s">
        <v>607</v>
      </c>
      <c r="E293" s="504">
        <v>904.31</v>
      </c>
    </row>
    <row r="294" spans="2:5" x14ac:dyDescent="0.25">
      <c r="B294" s="501" t="s">
        <v>608</v>
      </c>
      <c r="C294" s="505">
        <v>32072</v>
      </c>
      <c r="D294" s="501" t="s">
        <v>607</v>
      </c>
      <c r="E294" s="503">
        <v>968.9</v>
      </c>
    </row>
    <row r="295" spans="2:5" x14ac:dyDescent="0.25">
      <c r="B295" s="501" t="s">
        <v>609</v>
      </c>
      <c r="C295" s="502">
        <v>368430</v>
      </c>
      <c r="D295" s="501" t="s">
        <v>535</v>
      </c>
      <c r="E295" s="503">
        <v>968.9</v>
      </c>
    </row>
    <row r="296" spans="2:5" x14ac:dyDescent="0.25">
      <c r="B296" s="501" t="s">
        <v>610</v>
      </c>
      <c r="C296" s="505">
        <v>32431</v>
      </c>
      <c r="D296" s="501" t="s">
        <v>537</v>
      </c>
      <c r="E296" s="504">
        <v>775.12</v>
      </c>
    </row>
    <row r="297" spans="2:5" x14ac:dyDescent="0.25">
      <c r="B297" s="501" t="s">
        <v>611</v>
      </c>
      <c r="C297" s="505">
        <v>32067</v>
      </c>
      <c r="D297" s="501" t="s">
        <v>547</v>
      </c>
      <c r="E297" s="504">
        <v>678.23</v>
      </c>
    </row>
    <row r="298" spans="2:5" x14ac:dyDescent="0.25">
      <c r="B298" s="501" t="s">
        <v>612</v>
      </c>
      <c r="C298" s="505">
        <v>25266</v>
      </c>
      <c r="D298" s="501" t="s">
        <v>613</v>
      </c>
      <c r="E298" s="504">
        <v>775.12</v>
      </c>
    </row>
    <row r="299" spans="2:5" x14ac:dyDescent="0.25">
      <c r="B299" s="501" t="s">
        <v>614</v>
      </c>
      <c r="C299" s="502">
        <v>368433</v>
      </c>
      <c r="D299" s="501" t="s">
        <v>604</v>
      </c>
      <c r="E299" s="504">
        <v>581.34</v>
      </c>
    </row>
    <row r="300" spans="2:5" x14ac:dyDescent="0.25">
      <c r="B300" s="501" t="s">
        <v>615</v>
      </c>
      <c r="C300" s="502">
        <v>495006</v>
      </c>
      <c r="D300" s="501" t="s">
        <v>531</v>
      </c>
      <c r="E300" s="504">
        <v>710.22</v>
      </c>
    </row>
    <row r="301" spans="2:5" x14ac:dyDescent="0.25">
      <c r="B301" s="501" t="s">
        <v>616</v>
      </c>
      <c r="C301" s="502">
        <v>495007</v>
      </c>
      <c r="D301" s="501" t="s">
        <v>531</v>
      </c>
      <c r="E301" s="504">
        <v>710.24</v>
      </c>
    </row>
    <row r="302" spans="2:5" x14ac:dyDescent="0.25">
      <c r="B302" s="501" t="s">
        <v>617</v>
      </c>
      <c r="C302" s="502">
        <v>495005</v>
      </c>
      <c r="D302" s="501" t="s">
        <v>531</v>
      </c>
      <c r="E302" s="504">
        <v>710.22</v>
      </c>
    </row>
    <row r="303" spans="2:5" x14ac:dyDescent="0.25">
      <c r="B303" s="501" t="s">
        <v>618</v>
      </c>
      <c r="C303" s="502">
        <v>494795</v>
      </c>
      <c r="D303" s="501" t="s">
        <v>531</v>
      </c>
      <c r="E303" s="504">
        <v>807.21</v>
      </c>
    </row>
    <row r="304" spans="2:5" x14ac:dyDescent="0.25">
      <c r="B304" s="501" t="s">
        <v>619</v>
      </c>
      <c r="C304" s="502">
        <v>494799</v>
      </c>
      <c r="D304" s="501" t="s">
        <v>531</v>
      </c>
      <c r="E304" s="504">
        <v>887.91</v>
      </c>
    </row>
    <row r="305" spans="2:5" x14ac:dyDescent="0.25">
      <c r="B305" s="501" t="s">
        <v>620</v>
      </c>
      <c r="C305" s="502">
        <v>494802</v>
      </c>
      <c r="D305" s="501" t="s">
        <v>531</v>
      </c>
      <c r="E305" s="504">
        <v>645.76</v>
      </c>
    </row>
    <row r="306" spans="2:5" x14ac:dyDescent="0.25">
      <c r="B306" s="501" t="s">
        <v>621</v>
      </c>
      <c r="C306" s="502">
        <v>494824</v>
      </c>
      <c r="D306" s="501" t="s">
        <v>531</v>
      </c>
      <c r="E306" s="504">
        <v>699.58</v>
      </c>
    </row>
    <row r="307" spans="2:5" x14ac:dyDescent="0.25">
      <c r="B307" s="501" t="s">
        <v>622</v>
      </c>
      <c r="C307" s="502">
        <v>494990</v>
      </c>
      <c r="D307" s="501" t="s">
        <v>531</v>
      </c>
      <c r="E307" s="503">
        <v>753.4</v>
      </c>
    </row>
    <row r="308" spans="2:5" x14ac:dyDescent="0.25">
      <c r="B308" s="501" t="s">
        <v>623</v>
      </c>
      <c r="C308" s="502">
        <v>494991</v>
      </c>
      <c r="D308" s="501" t="s">
        <v>531</v>
      </c>
      <c r="E308" s="503">
        <v>807.2</v>
      </c>
    </row>
    <row r="309" spans="2:5" x14ac:dyDescent="0.25">
      <c r="B309" s="501" t="s">
        <v>624</v>
      </c>
      <c r="C309" s="502">
        <v>494992</v>
      </c>
      <c r="D309" s="501" t="s">
        <v>531</v>
      </c>
      <c r="E309" s="504">
        <v>861.02</v>
      </c>
    </row>
    <row r="310" spans="2:5" x14ac:dyDescent="0.25">
      <c r="B310" s="501" t="s">
        <v>625</v>
      </c>
      <c r="C310" s="502">
        <v>494993</v>
      </c>
      <c r="D310" s="501" t="s">
        <v>531</v>
      </c>
      <c r="E310" s="504">
        <v>914.84</v>
      </c>
    </row>
    <row r="311" spans="2:5" x14ac:dyDescent="0.25">
      <c r="B311" s="501" t="s">
        <v>626</v>
      </c>
      <c r="C311" s="502">
        <v>494994</v>
      </c>
      <c r="D311" s="501" t="s">
        <v>531</v>
      </c>
      <c r="E311" s="504">
        <v>968.66</v>
      </c>
    </row>
    <row r="312" spans="2:5" x14ac:dyDescent="0.25">
      <c r="B312" s="501" t="s">
        <v>627</v>
      </c>
      <c r="C312" s="502">
        <v>495003</v>
      </c>
      <c r="D312" s="501" t="s">
        <v>531</v>
      </c>
      <c r="E312" s="508">
        <v>1022.44</v>
      </c>
    </row>
    <row r="313" spans="2:5" x14ac:dyDescent="0.25">
      <c r="B313" s="501" t="s">
        <v>628</v>
      </c>
      <c r="C313" s="502">
        <v>495004</v>
      </c>
      <c r="D313" s="501" t="s">
        <v>531</v>
      </c>
      <c r="E313" s="504">
        <v>538.14</v>
      </c>
    </row>
    <row r="314" spans="2:5" x14ac:dyDescent="0.25">
      <c r="B314" s="501" t="s">
        <v>629</v>
      </c>
      <c r="C314" s="502">
        <v>494777</v>
      </c>
      <c r="D314" s="501" t="s">
        <v>531</v>
      </c>
      <c r="E314" s="504">
        <v>807.18</v>
      </c>
    </row>
    <row r="315" spans="2:5" x14ac:dyDescent="0.25">
      <c r="B315" s="501" t="s">
        <v>630</v>
      </c>
      <c r="C315" s="502">
        <v>494778</v>
      </c>
      <c r="D315" s="501" t="s">
        <v>531</v>
      </c>
      <c r="E315" s="503">
        <v>645.79999999999995</v>
      </c>
    </row>
    <row r="316" spans="2:5" x14ac:dyDescent="0.25">
      <c r="B316" s="501" t="s">
        <v>631</v>
      </c>
      <c r="C316" s="502">
        <v>494789</v>
      </c>
      <c r="D316" s="501" t="s">
        <v>531</v>
      </c>
      <c r="E316" s="504">
        <v>645.75</v>
      </c>
    </row>
    <row r="317" spans="2:5" x14ac:dyDescent="0.25">
      <c r="B317" s="501" t="s">
        <v>632</v>
      </c>
      <c r="C317" s="502">
        <v>494791</v>
      </c>
      <c r="D317" s="501" t="s">
        <v>531</v>
      </c>
      <c r="E317" s="504">
        <v>726.48</v>
      </c>
    </row>
    <row r="318" spans="2:5" x14ac:dyDescent="0.25">
      <c r="B318" s="501" t="s">
        <v>633</v>
      </c>
      <c r="C318" s="502">
        <v>416629</v>
      </c>
      <c r="D318" s="501" t="s">
        <v>547</v>
      </c>
      <c r="E318" s="503">
        <v>613.29999999999995</v>
      </c>
    </row>
    <row r="319" spans="2:5" x14ac:dyDescent="0.25">
      <c r="B319" s="501" t="s">
        <v>634</v>
      </c>
      <c r="C319" s="502">
        <v>416631</v>
      </c>
      <c r="D319" s="501" t="s">
        <v>604</v>
      </c>
      <c r="E319" s="504">
        <v>490.64</v>
      </c>
    </row>
    <row r="320" spans="2:5" x14ac:dyDescent="0.25">
      <c r="B320" s="501" t="s">
        <v>635</v>
      </c>
      <c r="C320" s="502">
        <v>416632</v>
      </c>
      <c r="D320" s="501" t="s">
        <v>604</v>
      </c>
      <c r="E320" s="504">
        <v>531.53</v>
      </c>
    </row>
    <row r="321" spans="2:5" x14ac:dyDescent="0.25">
      <c r="B321" s="501" t="s">
        <v>636</v>
      </c>
      <c r="C321" s="502">
        <v>416633</v>
      </c>
      <c r="D321" s="501" t="s">
        <v>604</v>
      </c>
      <c r="E321" s="504">
        <v>572.41</v>
      </c>
    </row>
    <row r="322" spans="2:5" x14ac:dyDescent="0.25">
      <c r="B322" s="501" t="s">
        <v>637</v>
      </c>
      <c r="C322" s="502">
        <v>416634</v>
      </c>
      <c r="D322" s="501" t="s">
        <v>604</v>
      </c>
      <c r="E322" s="503">
        <v>613.29999999999995</v>
      </c>
    </row>
    <row r="323" spans="2:5" x14ac:dyDescent="0.25">
      <c r="B323" s="501" t="s">
        <v>638</v>
      </c>
      <c r="C323" s="502">
        <v>447806</v>
      </c>
      <c r="D323" s="501" t="s">
        <v>535</v>
      </c>
      <c r="E323" s="503">
        <v>613.29999999999995</v>
      </c>
    </row>
    <row r="324" spans="2:5" x14ac:dyDescent="0.25">
      <c r="B324" s="501" t="s">
        <v>639</v>
      </c>
      <c r="C324" s="502">
        <v>416625</v>
      </c>
      <c r="D324" s="501" t="s">
        <v>537</v>
      </c>
      <c r="E324" s="504">
        <v>490.64</v>
      </c>
    </row>
    <row r="325" spans="2:5" x14ac:dyDescent="0.25">
      <c r="B325" s="501" t="s">
        <v>640</v>
      </c>
      <c r="C325" s="502">
        <v>416626</v>
      </c>
      <c r="D325" s="501" t="s">
        <v>547</v>
      </c>
      <c r="E325" s="504">
        <v>429.31</v>
      </c>
    </row>
    <row r="326" spans="2:5" x14ac:dyDescent="0.25">
      <c r="B326" s="501" t="s">
        <v>641</v>
      </c>
      <c r="C326" s="502">
        <v>416627</v>
      </c>
      <c r="D326" s="501" t="s">
        <v>547</v>
      </c>
      <c r="E326" s="504">
        <v>490.64</v>
      </c>
    </row>
    <row r="327" spans="2:5" x14ac:dyDescent="0.25">
      <c r="B327" s="501" t="s">
        <v>642</v>
      </c>
      <c r="C327" s="502">
        <v>416628</v>
      </c>
      <c r="D327" s="501" t="s">
        <v>547</v>
      </c>
      <c r="E327" s="504">
        <v>551.97</v>
      </c>
    </row>
    <row r="328" spans="2:5" x14ac:dyDescent="0.25">
      <c r="B328" s="501" t="s">
        <v>643</v>
      </c>
      <c r="C328" s="502">
        <v>414810</v>
      </c>
      <c r="D328" s="501" t="s">
        <v>547</v>
      </c>
      <c r="E328" s="504">
        <v>875.09</v>
      </c>
    </row>
    <row r="329" spans="2:5" x14ac:dyDescent="0.25">
      <c r="B329" s="501" t="s">
        <v>644</v>
      </c>
      <c r="C329" s="502">
        <v>414852</v>
      </c>
      <c r="D329" s="501" t="s">
        <v>604</v>
      </c>
      <c r="E329" s="504">
        <v>700.07</v>
      </c>
    </row>
    <row r="330" spans="2:5" x14ac:dyDescent="0.25">
      <c r="B330" s="501" t="s">
        <v>645</v>
      </c>
      <c r="C330" s="502">
        <v>414856</v>
      </c>
      <c r="D330" s="501" t="s">
        <v>531</v>
      </c>
      <c r="E330" s="504">
        <v>758.41</v>
      </c>
    </row>
    <row r="331" spans="2:5" x14ac:dyDescent="0.25">
      <c r="B331" s="501" t="s">
        <v>646</v>
      </c>
      <c r="C331" s="502">
        <v>414857</v>
      </c>
      <c r="D331" s="501" t="s">
        <v>604</v>
      </c>
      <c r="E331" s="504">
        <v>816.75</v>
      </c>
    </row>
    <row r="332" spans="2:5" x14ac:dyDescent="0.25">
      <c r="B332" s="501" t="s">
        <v>647</v>
      </c>
      <c r="C332" s="502">
        <v>414862</v>
      </c>
      <c r="D332" s="501" t="s">
        <v>604</v>
      </c>
      <c r="E332" s="504">
        <v>875.09</v>
      </c>
    </row>
    <row r="333" spans="2:5" x14ac:dyDescent="0.25">
      <c r="B333" s="501" t="s">
        <v>648</v>
      </c>
      <c r="C333" s="502">
        <v>421230</v>
      </c>
      <c r="D333" s="501" t="s">
        <v>604</v>
      </c>
      <c r="E333" s="504">
        <v>933.43</v>
      </c>
    </row>
    <row r="334" spans="2:5" x14ac:dyDescent="0.25">
      <c r="B334" s="501" t="s">
        <v>649</v>
      </c>
      <c r="C334" s="502">
        <v>421236</v>
      </c>
      <c r="D334" s="501" t="s">
        <v>604</v>
      </c>
      <c r="E334" s="504">
        <v>991.77</v>
      </c>
    </row>
    <row r="335" spans="2:5" x14ac:dyDescent="0.25">
      <c r="B335" s="501" t="s">
        <v>650</v>
      </c>
      <c r="C335" s="502">
        <v>419987</v>
      </c>
      <c r="D335" s="501" t="s">
        <v>604</v>
      </c>
      <c r="E335" s="509">
        <v>1050.0999999999999</v>
      </c>
    </row>
    <row r="336" spans="2:5" x14ac:dyDescent="0.25">
      <c r="B336" s="501" t="s">
        <v>651</v>
      </c>
      <c r="C336" s="502">
        <v>421237</v>
      </c>
      <c r="D336" s="501" t="s">
        <v>604</v>
      </c>
      <c r="E336" s="508">
        <v>1108.44</v>
      </c>
    </row>
    <row r="337" spans="2:5" x14ac:dyDescent="0.25">
      <c r="B337" s="501" t="s">
        <v>652</v>
      </c>
      <c r="C337" s="502">
        <v>421238</v>
      </c>
      <c r="D337" s="501" t="s">
        <v>533</v>
      </c>
      <c r="E337" s="504">
        <v>583.39</v>
      </c>
    </row>
    <row r="338" spans="2:5" x14ac:dyDescent="0.25">
      <c r="B338" s="501" t="s">
        <v>653</v>
      </c>
      <c r="C338" s="502">
        <v>447799</v>
      </c>
      <c r="D338" s="501" t="s">
        <v>535</v>
      </c>
      <c r="E338" s="504">
        <v>875.09</v>
      </c>
    </row>
    <row r="339" spans="2:5" x14ac:dyDescent="0.25">
      <c r="B339" s="501" t="s">
        <v>654</v>
      </c>
      <c r="C339" s="502">
        <v>414842</v>
      </c>
      <c r="D339" s="501" t="s">
        <v>537</v>
      </c>
      <c r="E339" s="504">
        <v>700.07</v>
      </c>
    </row>
    <row r="340" spans="2:5" x14ac:dyDescent="0.25">
      <c r="B340" s="501" t="s">
        <v>655</v>
      </c>
      <c r="C340" s="502">
        <v>414844</v>
      </c>
      <c r="D340" s="501" t="s">
        <v>547</v>
      </c>
      <c r="E340" s="504">
        <v>612.55999999999995</v>
      </c>
    </row>
    <row r="341" spans="2:5" x14ac:dyDescent="0.25">
      <c r="B341" s="501" t="s">
        <v>656</v>
      </c>
      <c r="C341" s="502">
        <v>414846</v>
      </c>
      <c r="D341" s="501" t="s">
        <v>547</v>
      </c>
      <c r="E341" s="504">
        <v>700.07</v>
      </c>
    </row>
    <row r="342" spans="2:5" x14ac:dyDescent="0.25">
      <c r="B342" s="501" t="s">
        <v>657</v>
      </c>
      <c r="C342" s="502">
        <v>414849</v>
      </c>
      <c r="D342" s="501" t="s">
        <v>547</v>
      </c>
      <c r="E342" s="504">
        <v>787.58</v>
      </c>
    </row>
    <row r="343" spans="2:5" x14ac:dyDescent="0.25">
      <c r="B343" s="501" t="s">
        <v>658</v>
      </c>
      <c r="C343" s="502">
        <v>494780</v>
      </c>
      <c r="D343" s="501" t="s">
        <v>531</v>
      </c>
      <c r="E343" s="504">
        <v>565.02</v>
      </c>
    </row>
    <row r="344" spans="2:5" x14ac:dyDescent="0.25">
      <c r="B344" s="501" t="s">
        <v>659</v>
      </c>
      <c r="C344" s="502">
        <v>210066</v>
      </c>
      <c r="D344" s="501" t="s">
        <v>563</v>
      </c>
      <c r="E344" s="504">
        <v>859.02</v>
      </c>
    </row>
    <row r="345" spans="2:5" x14ac:dyDescent="0.25">
      <c r="B345" s="501" t="s">
        <v>660</v>
      </c>
      <c r="C345" s="505">
        <v>20579</v>
      </c>
      <c r="D345" s="501" t="s">
        <v>547</v>
      </c>
      <c r="E345" s="504">
        <v>566.22</v>
      </c>
    </row>
    <row r="346" spans="2:5" x14ac:dyDescent="0.25">
      <c r="B346" s="501" t="s">
        <v>661</v>
      </c>
      <c r="C346" s="502">
        <v>366758</v>
      </c>
      <c r="D346" s="501" t="s">
        <v>553</v>
      </c>
      <c r="E346" s="504">
        <v>788.86</v>
      </c>
    </row>
    <row r="347" spans="2:5" x14ac:dyDescent="0.25">
      <c r="B347" s="501" t="s">
        <v>662</v>
      </c>
      <c r="C347" s="502">
        <v>342472</v>
      </c>
      <c r="D347" s="501" t="s">
        <v>604</v>
      </c>
      <c r="E347" s="504">
        <v>558.36</v>
      </c>
    </row>
    <row r="348" spans="2:5" x14ac:dyDescent="0.25">
      <c r="B348" s="501" t="s">
        <v>663</v>
      </c>
      <c r="C348" s="502">
        <v>342467</v>
      </c>
      <c r="D348" s="501" t="s">
        <v>604</v>
      </c>
      <c r="E348" s="504">
        <v>687.22</v>
      </c>
    </row>
    <row r="349" spans="2:5" x14ac:dyDescent="0.25">
      <c r="B349" s="501" t="s">
        <v>664</v>
      </c>
      <c r="C349" s="502">
        <v>342468</v>
      </c>
      <c r="D349" s="501" t="s">
        <v>604</v>
      </c>
      <c r="E349" s="504">
        <v>730.17</v>
      </c>
    </row>
    <row r="350" spans="2:5" x14ac:dyDescent="0.25">
      <c r="B350" s="501" t="s">
        <v>665</v>
      </c>
      <c r="C350" s="502">
        <v>342469</v>
      </c>
      <c r="D350" s="501" t="s">
        <v>604</v>
      </c>
      <c r="E350" s="504">
        <v>773.12</v>
      </c>
    </row>
    <row r="351" spans="2:5" x14ac:dyDescent="0.25">
      <c r="B351" s="501" t="s">
        <v>666</v>
      </c>
      <c r="C351" s="502">
        <v>342465</v>
      </c>
      <c r="D351" s="501" t="s">
        <v>604</v>
      </c>
      <c r="E351" s="504">
        <v>601.30999999999995</v>
      </c>
    </row>
    <row r="352" spans="2:5" x14ac:dyDescent="0.25">
      <c r="B352" s="501" t="s">
        <v>667</v>
      </c>
      <c r="C352" s="502">
        <v>342464</v>
      </c>
      <c r="D352" s="501" t="s">
        <v>547</v>
      </c>
      <c r="E352" s="504">
        <v>708.69</v>
      </c>
    </row>
    <row r="353" spans="2:5" x14ac:dyDescent="0.25">
      <c r="B353" s="501" t="s">
        <v>668</v>
      </c>
      <c r="C353" s="505">
        <v>32086</v>
      </c>
      <c r="D353" s="501" t="s">
        <v>669</v>
      </c>
      <c r="E353" s="504">
        <v>859.02</v>
      </c>
    </row>
    <row r="354" spans="2:5" x14ac:dyDescent="0.25">
      <c r="B354" s="501" t="s">
        <v>670</v>
      </c>
      <c r="C354" s="502">
        <v>342466</v>
      </c>
      <c r="D354" s="501" t="s">
        <v>604</v>
      </c>
      <c r="E354" s="504">
        <v>644.27</v>
      </c>
    </row>
    <row r="355" spans="2:5" x14ac:dyDescent="0.25">
      <c r="B355" s="501" t="s">
        <v>671</v>
      </c>
      <c r="C355" s="505">
        <v>38694</v>
      </c>
      <c r="D355" s="501" t="s">
        <v>535</v>
      </c>
      <c r="E355" s="504">
        <v>644.27</v>
      </c>
    </row>
    <row r="356" spans="2:5" x14ac:dyDescent="0.25">
      <c r="B356" s="501" t="s">
        <v>672</v>
      </c>
      <c r="C356" s="505">
        <v>32893</v>
      </c>
      <c r="D356" s="501" t="s">
        <v>563</v>
      </c>
      <c r="E356" s="504">
        <v>644.27</v>
      </c>
    </row>
    <row r="357" spans="2:5" x14ac:dyDescent="0.25">
      <c r="B357" s="501" t="s">
        <v>673</v>
      </c>
      <c r="C357" s="502">
        <v>342356</v>
      </c>
      <c r="D357" s="501" t="s">
        <v>537</v>
      </c>
      <c r="E357" s="504">
        <v>601.30999999999995</v>
      </c>
    </row>
    <row r="358" spans="2:5" x14ac:dyDescent="0.25">
      <c r="B358" s="501" t="s">
        <v>674</v>
      </c>
      <c r="C358" s="502">
        <v>342463</v>
      </c>
      <c r="D358" s="501" t="s">
        <v>537</v>
      </c>
      <c r="E358" s="504">
        <v>773.12</v>
      </c>
    </row>
    <row r="359" spans="2:5" x14ac:dyDescent="0.25">
      <c r="B359" s="501" t="s">
        <v>675</v>
      </c>
      <c r="C359" s="505">
        <v>36561</v>
      </c>
      <c r="D359" s="501" t="s">
        <v>604</v>
      </c>
      <c r="E359" s="504">
        <v>566.22</v>
      </c>
    </row>
    <row r="360" spans="2:5" x14ac:dyDescent="0.25">
      <c r="B360" s="501" t="s">
        <v>676</v>
      </c>
      <c r="C360" s="502">
        <v>210090</v>
      </c>
      <c r="D360" s="501" t="s">
        <v>604</v>
      </c>
      <c r="E360" s="503">
        <v>613.4</v>
      </c>
    </row>
    <row r="361" spans="2:5" x14ac:dyDescent="0.25">
      <c r="B361" s="501" t="s">
        <v>677</v>
      </c>
      <c r="C361" s="502">
        <v>210091</v>
      </c>
      <c r="D361" s="501" t="s">
        <v>604</v>
      </c>
      <c r="E361" s="504">
        <v>660.58</v>
      </c>
    </row>
    <row r="362" spans="2:5" x14ac:dyDescent="0.25">
      <c r="B362" s="501" t="s">
        <v>678</v>
      </c>
      <c r="C362" s="502">
        <v>210092</v>
      </c>
      <c r="D362" s="501" t="s">
        <v>607</v>
      </c>
      <c r="E362" s="504">
        <v>754.95</v>
      </c>
    </row>
    <row r="363" spans="2:5" x14ac:dyDescent="0.25">
      <c r="B363" s="501" t="s">
        <v>679</v>
      </c>
      <c r="C363" s="502">
        <v>210093</v>
      </c>
      <c r="D363" s="501" t="s">
        <v>607</v>
      </c>
      <c r="E363" s="504">
        <v>802.14</v>
      </c>
    </row>
    <row r="364" spans="2:5" x14ac:dyDescent="0.25">
      <c r="B364" s="501" t="s">
        <v>680</v>
      </c>
      <c r="C364" s="502">
        <v>210094</v>
      </c>
      <c r="D364" s="501" t="s">
        <v>607</v>
      </c>
      <c r="E364" s="504">
        <v>849.32</v>
      </c>
    </row>
    <row r="365" spans="2:5" x14ac:dyDescent="0.25">
      <c r="B365" s="501" t="s">
        <v>681</v>
      </c>
      <c r="C365" s="502">
        <v>210089</v>
      </c>
      <c r="D365" s="501" t="s">
        <v>547</v>
      </c>
      <c r="E365" s="504">
        <v>778.55</v>
      </c>
    </row>
    <row r="366" spans="2:5" x14ac:dyDescent="0.25">
      <c r="B366" s="501" t="s">
        <v>682</v>
      </c>
      <c r="C366" s="502">
        <v>210101</v>
      </c>
      <c r="D366" s="501" t="s">
        <v>553</v>
      </c>
      <c r="E366" s="504">
        <v>636.99</v>
      </c>
    </row>
    <row r="367" spans="2:5" x14ac:dyDescent="0.25">
      <c r="B367" s="501" t="s">
        <v>683</v>
      </c>
      <c r="C367" s="505">
        <v>13515</v>
      </c>
      <c r="D367" s="501" t="s">
        <v>613</v>
      </c>
      <c r="E367" s="504">
        <v>707.77</v>
      </c>
    </row>
    <row r="368" spans="2:5" x14ac:dyDescent="0.25">
      <c r="B368" s="501" t="s">
        <v>684</v>
      </c>
      <c r="C368" s="505">
        <v>14150</v>
      </c>
      <c r="D368" s="501" t="s">
        <v>604</v>
      </c>
      <c r="E368" s="504">
        <v>707.77</v>
      </c>
    </row>
    <row r="369" spans="2:5" x14ac:dyDescent="0.25">
      <c r="B369" s="501" t="s">
        <v>685</v>
      </c>
      <c r="C369" s="505">
        <v>13870</v>
      </c>
      <c r="D369" s="501" t="s">
        <v>535</v>
      </c>
      <c r="E369" s="504">
        <v>707.77</v>
      </c>
    </row>
    <row r="370" spans="2:5" x14ac:dyDescent="0.25">
      <c r="B370" s="501" t="s">
        <v>686</v>
      </c>
      <c r="C370" s="502">
        <v>368281</v>
      </c>
      <c r="D370" s="501" t="s">
        <v>563</v>
      </c>
      <c r="E370" s="504">
        <v>707.77</v>
      </c>
    </row>
    <row r="371" spans="2:5" x14ac:dyDescent="0.25">
      <c r="B371" s="501" t="s">
        <v>687</v>
      </c>
      <c r="C371" s="505">
        <v>20581</v>
      </c>
      <c r="D371" s="501" t="s">
        <v>688</v>
      </c>
      <c r="E371" s="504">
        <v>660.58</v>
      </c>
    </row>
    <row r="372" spans="2:5" x14ac:dyDescent="0.25">
      <c r="B372" s="501" t="s">
        <v>689</v>
      </c>
      <c r="C372" s="505">
        <v>23290</v>
      </c>
      <c r="D372" s="501" t="s">
        <v>604</v>
      </c>
      <c r="E372" s="504">
        <v>541.33000000000004</v>
      </c>
    </row>
    <row r="373" spans="2:5" x14ac:dyDescent="0.25">
      <c r="B373" s="501" t="s">
        <v>690</v>
      </c>
      <c r="C373" s="502">
        <v>210133</v>
      </c>
      <c r="D373" s="501" t="s">
        <v>604</v>
      </c>
      <c r="E373" s="504">
        <v>618.66999999999996</v>
      </c>
    </row>
    <row r="374" spans="2:5" x14ac:dyDescent="0.25">
      <c r="B374" s="501" t="s">
        <v>691</v>
      </c>
      <c r="C374" s="502">
        <v>210135</v>
      </c>
      <c r="D374" s="501" t="s">
        <v>607</v>
      </c>
      <c r="E374" s="506">
        <v>696</v>
      </c>
    </row>
    <row r="375" spans="2:5" x14ac:dyDescent="0.25">
      <c r="B375" s="501" t="s">
        <v>692</v>
      </c>
      <c r="C375" s="502">
        <v>210136</v>
      </c>
      <c r="D375" s="501" t="s">
        <v>607</v>
      </c>
      <c r="E375" s="504">
        <v>734.67</v>
      </c>
    </row>
    <row r="376" spans="2:5" x14ac:dyDescent="0.25">
      <c r="B376" s="501" t="s">
        <v>693</v>
      </c>
      <c r="C376" s="505">
        <v>90743</v>
      </c>
      <c r="D376" s="501" t="s">
        <v>607</v>
      </c>
      <c r="E376" s="504">
        <v>773.33</v>
      </c>
    </row>
    <row r="377" spans="2:5" x14ac:dyDescent="0.25">
      <c r="B377" s="501" t="s">
        <v>694</v>
      </c>
      <c r="C377" s="505">
        <v>39089</v>
      </c>
      <c r="D377" s="501" t="s">
        <v>547</v>
      </c>
      <c r="E377" s="506">
        <v>638</v>
      </c>
    </row>
    <row r="378" spans="2:5" x14ac:dyDescent="0.25">
      <c r="B378" s="501" t="s">
        <v>695</v>
      </c>
      <c r="C378" s="502">
        <v>368308</v>
      </c>
      <c r="D378" s="501" t="s">
        <v>563</v>
      </c>
      <c r="E378" s="506">
        <v>870</v>
      </c>
    </row>
    <row r="379" spans="2:5" x14ac:dyDescent="0.25">
      <c r="B379" s="501" t="s">
        <v>696</v>
      </c>
      <c r="C379" s="505">
        <v>12657</v>
      </c>
      <c r="D379" s="501" t="s">
        <v>669</v>
      </c>
      <c r="E379" s="504">
        <v>773.33</v>
      </c>
    </row>
    <row r="380" spans="2:5" x14ac:dyDescent="0.25">
      <c r="B380" s="501" t="s">
        <v>697</v>
      </c>
      <c r="C380" s="502">
        <v>368312</v>
      </c>
      <c r="D380" s="501" t="s">
        <v>604</v>
      </c>
      <c r="E380" s="506">
        <v>464</v>
      </c>
    </row>
    <row r="381" spans="2:5" x14ac:dyDescent="0.25">
      <c r="B381" s="501" t="s">
        <v>698</v>
      </c>
      <c r="C381" s="505">
        <v>12662</v>
      </c>
      <c r="D381" s="501" t="s">
        <v>604</v>
      </c>
      <c r="E381" s="504">
        <v>502.67</v>
      </c>
    </row>
    <row r="382" spans="2:5" x14ac:dyDescent="0.25">
      <c r="B382" s="501" t="s">
        <v>699</v>
      </c>
      <c r="C382" s="505">
        <v>14364</v>
      </c>
      <c r="D382" s="501" t="s">
        <v>604</v>
      </c>
      <c r="E382" s="506">
        <v>580</v>
      </c>
    </row>
    <row r="383" spans="2:5" x14ac:dyDescent="0.25">
      <c r="B383" s="501" t="s">
        <v>700</v>
      </c>
      <c r="C383" s="502">
        <v>210134</v>
      </c>
      <c r="D383" s="501" t="s">
        <v>607</v>
      </c>
      <c r="E383" s="504">
        <v>657.33</v>
      </c>
    </row>
    <row r="384" spans="2:5" x14ac:dyDescent="0.25">
      <c r="B384" s="501" t="s">
        <v>701</v>
      </c>
      <c r="C384" s="505">
        <v>12658</v>
      </c>
      <c r="D384" s="501" t="s">
        <v>535</v>
      </c>
      <c r="E384" s="506">
        <v>580</v>
      </c>
    </row>
    <row r="385" spans="2:5" x14ac:dyDescent="0.25">
      <c r="B385" s="501" t="s">
        <v>702</v>
      </c>
      <c r="C385" s="505">
        <v>12659</v>
      </c>
      <c r="D385" s="501" t="s">
        <v>563</v>
      </c>
      <c r="E385" s="506">
        <v>580</v>
      </c>
    </row>
    <row r="386" spans="2:5" x14ac:dyDescent="0.25">
      <c r="B386" s="501" t="s">
        <v>703</v>
      </c>
      <c r="C386" s="505">
        <v>12660</v>
      </c>
      <c r="D386" s="501" t="s">
        <v>537</v>
      </c>
      <c r="E386" s="504">
        <v>541.33000000000004</v>
      </c>
    </row>
    <row r="387" spans="2:5" x14ac:dyDescent="0.25">
      <c r="B387" s="501" t="s">
        <v>704</v>
      </c>
      <c r="C387" s="505">
        <v>16688</v>
      </c>
      <c r="D387" s="501" t="s">
        <v>563</v>
      </c>
      <c r="E387" s="504">
        <v>773.33</v>
      </c>
    </row>
    <row r="388" spans="2:5" x14ac:dyDescent="0.25">
      <c r="B388" s="501" t="s">
        <v>705</v>
      </c>
      <c r="C388" s="502">
        <v>218308</v>
      </c>
      <c r="D388" s="501" t="s">
        <v>607</v>
      </c>
      <c r="E388" s="504">
        <v>854.44</v>
      </c>
    </row>
    <row r="389" spans="2:5" x14ac:dyDescent="0.25">
      <c r="B389" s="501" t="s">
        <v>706</v>
      </c>
      <c r="C389" s="502">
        <v>326861</v>
      </c>
      <c r="D389" s="501" t="s">
        <v>607</v>
      </c>
      <c r="E389" s="503">
        <v>985.9</v>
      </c>
    </row>
    <row r="390" spans="2:5" x14ac:dyDescent="0.25">
      <c r="B390" s="501" t="s">
        <v>707</v>
      </c>
      <c r="C390" s="505">
        <v>14922</v>
      </c>
      <c r="D390" s="501" t="s">
        <v>607</v>
      </c>
      <c r="E390" s="504">
        <v>788.72</v>
      </c>
    </row>
    <row r="391" spans="2:5" x14ac:dyDescent="0.25">
      <c r="B391" s="501" t="s">
        <v>708</v>
      </c>
      <c r="C391" s="502">
        <v>365338</v>
      </c>
      <c r="D391" s="501" t="s">
        <v>535</v>
      </c>
      <c r="E391" s="503">
        <v>985.9</v>
      </c>
    </row>
    <row r="392" spans="2:5" x14ac:dyDescent="0.25">
      <c r="B392" s="501" t="s">
        <v>709</v>
      </c>
      <c r="C392" s="502">
        <v>368366</v>
      </c>
      <c r="D392" s="501" t="s">
        <v>604</v>
      </c>
      <c r="E392" s="504">
        <v>591.54</v>
      </c>
    </row>
    <row r="393" spans="2:5" x14ac:dyDescent="0.25">
      <c r="B393" s="501" t="s">
        <v>710</v>
      </c>
      <c r="C393" s="505">
        <v>14923</v>
      </c>
      <c r="D393" s="501" t="s">
        <v>604</v>
      </c>
      <c r="E393" s="504">
        <v>920.17</v>
      </c>
    </row>
    <row r="394" spans="2:5" x14ac:dyDescent="0.25">
      <c r="B394" s="501" t="s">
        <v>711</v>
      </c>
      <c r="C394" s="505">
        <v>12912</v>
      </c>
      <c r="D394" s="501" t="s">
        <v>712</v>
      </c>
      <c r="E394" s="503">
        <v>985.9</v>
      </c>
    </row>
    <row r="395" spans="2:5" x14ac:dyDescent="0.25">
      <c r="B395" s="501" t="s">
        <v>713</v>
      </c>
      <c r="C395" s="505">
        <v>21317</v>
      </c>
      <c r="D395" s="501" t="s">
        <v>547</v>
      </c>
      <c r="E395" s="504">
        <v>690.13</v>
      </c>
    </row>
    <row r="396" spans="2:5" x14ac:dyDescent="0.25">
      <c r="B396" s="501" t="s">
        <v>714</v>
      </c>
      <c r="C396" s="505">
        <v>22901</v>
      </c>
      <c r="D396" s="501" t="s">
        <v>553</v>
      </c>
      <c r="E396" s="504">
        <v>788.72</v>
      </c>
    </row>
    <row r="397" spans="2:5" x14ac:dyDescent="0.25">
      <c r="B397" s="501" t="s">
        <v>715</v>
      </c>
      <c r="C397" s="505">
        <v>13652</v>
      </c>
      <c r="D397" s="501" t="s">
        <v>537</v>
      </c>
      <c r="E397" s="504">
        <v>788.72</v>
      </c>
    </row>
    <row r="398" spans="2:5" x14ac:dyDescent="0.25">
      <c r="B398" s="501" t="s">
        <v>716</v>
      </c>
      <c r="C398" s="502">
        <v>405797</v>
      </c>
      <c r="D398" s="501" t="s">
        <v>717</v>
      </c>
      <c r="E398" s="504">
        <v>48.11</v>
      </c>
    </row>
    <row r="399" spans="2:5" x14ac:dyDescent="0.25">
      <c r="B399" s="501" t="s">
        <v>718</v>
      </c>
      <c r="C399" s="502">
        <v>226170</v>
      </c>
      <c r="D399" s="501" t="s">
        <v>719</v>
      </c>
      <c r="E399" s="504">
        <v>832.92</v>
      </c>
    </row>
    <row r="400" spans="2:5" x14ac:dyDescent="0.25">
      <c r="B400" s="501" t="s">
        <v>720</v>
      </c>
      <c r="C400" s="502">
        <v>368376</v>
      </c>
      <c r="D400" s="501" t="s">
        <v>537</v>
      </c>
      <c r="E400" s="504">
        <v>832.92</v>
      </c>
    </row>
    <row r="401" spans="2:5" x14ac:dyDescent="0.25">
      <c r="B401" s="501" t="s">
        <v>721</v>
      </c>
      <c r="C401" s="502">
        <v>433187</v>
      </c>
      <c r="D401" s="501" t="s">
        <v>722</v>
      </c>
      <c r="E401" s="508">
        <v>15568.42</v>
      </c>
    </row>
    <row r="402" spans="2:5" x14ac:dyDescent="0.25">
      <c r="B402" s="501" t="s">
        <v>723</v>
      </c>
      <c r="C402" s="502">
        <v>433188</v>
      </c>
      <c r="D402" s="501" t="s">
        <v>722</v>
      </c>
      <c r="E402" s="508">
        <v>15409.26</v>
      </c>
    </row>
    <row r="403" spans="2:5" x14ac:dyDescent="0.25">
      <c r="B403" s="501" t="s">
        <v>724</v>
      </c>
      <c r="C403" s="502">
        <v>433190</v>
      </c>
      <c r="D403" s="501" t="s">
        <v>722</v>
      </c>
      <c r="E403" s="508">
        <v>13766.51</v>
      </c>
    </row>
    <row r="404" spans="2:5" x14ac:dyDescent="0.25">
      <c r="B404" s="501" t="s">
        <v>725</v>
      </c>
      <c r="C404" s="502">
        <v>433191</v>
      </c>
      <c r="D404" s="501" t="s">
        <v>722</v>
      </c>
      <c r="E404" s="508">
        <v>14125.92</v>
      </c>
    </row>
    <row r="405" spans="2:5" x14ac:dyDescent="0.25">
      <c r="B405" s="501" t="s">
        <v>726</v>
      </c>
      <c r="C405" s="502">
        <v>433192</v>
      </c>
      <c r="D405" s="501" t="s">
        <v>722</v>
      </c>
      <c r="E405" s="508">
        <v>15203.54</v>
      </c>
    </row>
    <row r="406" spans="2:5" x14ac:dyDescent="0.25">
      <c r="B406" s="501" t="s">
        <v>727</v>
      </c>
      <c r="C406" s="502">
        <v>433193</v>
      </c>
      <c r="D406" s="501" t="s">
        <v>722</v>
      </c>
      <c r="E406" s="508">
        <v>30617.26</v>
      </c>
    </row>
    <row r="407" spans="2:5" x14ac:dyDescent="0.25">
      <c r="B407" s="501" t="s">
        <v>728</v>
      </c>
      <c r="C407" s="505">
        <v>78389</v>
      </c>
      <c r="D407" s="501" t="s">
        <v>553</v>
      </c>
      <c r="E407" s="504">
        <v>722.42</v>
      </c>
    </row>
    <row r="408" spans="2:5" x14ac:dyDescent="0.25">
      <c r="B408" s="501" t="s">
        <v>729</v>
      </c>
      <c r="C408" s="505">
        <v>25304</v>
      </c>
      <c r="D408" s="501" t="s">
        <v>613</v>
      </c>
      <c r="E408" s="504">
        <v>794.66</v>
      </c>
    </row>
    <row r="409" spans="2:5" x14ac:dyDescent="0.25">
      <c r="B409" s="501" t="s">
        <v>730</v>
      </c>
      <c r="C409" s="505">
        <v>28737</v>
      </c>
      <c r="D409" s="501" t="s">
        <v>604</v>
      </c>
      <c r="E409" s="504">
        <v>577.92999999999995</v>
      </c>
    </row>
    <row r="410" spans="2:5" x14ac:dyDescent="0.25">
      <c r="B410" s="501" t="s">
        <v>731</v>
      </c>
      <c r="C410" s="505">
        <v>31625</v>
      </c>
      <c r="D410" s="501" t="s">
        <v>604</v>
      </c>
      <c r="E410" s="503">
        <v>626.1</v>
      </c>
    </row>
    <row r="411" spans="2:5" x14ac:dyDescent="0.25">
      <c r="B411" s="501" t="s">
        <v>732</v>
      </c>
      <c r="C411" s="505">
        <v>12468</v>
      </c>
      <c r="D411" s="501" t="s">
        <v>604</v>
      </c>
      <c r="E411" s="504">
        <v>674.26</v>
      </c>
    </row>
    <row r="412" spans="2:5" x14ac:dyDescent="0.25">
      <c r="B412" s="501" t="s">
        <v>733</v>
      </c>
      <c r="C412" s="505">
        <v>37612</v>
      </c>
      <c r="D412" s="501" t="s">
        <v>604</v>
      </c>
      <c r="E412" s="504">
        <v>722.42</v>
      </c>
    </row>
    <row r="413" spans="2:5" x14ac:dyDescent="0.25">
      <c r="B413" s="501" t="s">
        <v>734</v>
      </c>
      <c r="C413" s="505">
        <v>36476</v>
      </c>
      <c r="D413" s="501" t="s">
        <v>604</v>
      </c>
      <c r="E413" s="504">
        <v>770.58</v>
      </c>
    </row>
    <row r="414" spans="2:5" x14ac:dyDescent="0.25">
      <c r="B414" s="501" t="s">
        <v>735</v>
      </c>
      <c r="C414" s="502">
        <v>345526</v>
      </c>
      <c r="D414" s="501" t="s">
        <v>607</v>
      </c>
      <c r="E414" s="503">
        <v>866.9</v>
      </c>
    </row>
    <row r="415" spans="2:5" x14ac:dyDescent="0.25">
      <c r="B415" s="501" t="s">
        <v>736</v>
      </c>
      <c r="C415" s="505">
        <v>28579</v>
      </c>
      <c r="D415" s="501" t="s">
        <v>535</v>
      </c>
      <c r="E415" s="504">
        <v>722.42</v>
      </c>
    </row>
    <row r="416" spans="2:5" x14ac:dyDescent="0.25">
      <c r="B416" s="501" t="s">
        <v>737</v>
      </c>
      <c r="C416" s="505">
        <v>28528</v>
      </c>
      <c r="D416" s="501" t="s">
        <v>537</v>
      </c>
      <c r="E416" s="504">
        <v>577.92999999999995</v>
      </c>
    </row>
    <row r="417" spans="2:5" x14ac:dyDescent="0.25">
      <c r="B417" s="501" t="s">
        <v>738</v>
      </c>
      <c r="C417" s="505">
        <v>12469</v>
      </c>
      <c r="D417" s="501" t="s">
        <v>688</v>
      </c>
      <c r="E417" s="504">
        <v>674.26</v>
      </c>
    </row>
    <row r="418" spans="2:5" x14ac:dyDescent="0.25">
      <c r="B418" s="501" t="s">
        <v>739</v>
      </c>
      <c r="C418" s="505">
        <v>28369</v>
      </c>
      <c r="D418" s="501" t="s">
        <v>547</v>
      </c>
      <c r="E418" s="504">
        <v>577.92999999999995</v>
      </c>
    </row>
    <row r="419" spans="2:5" x14ac:dyDescent="0.25">
      <c r="B419" s="501" t="s">
        <v>740</v>
      </c>
      <c r="C419" s="505">
        <v>29639</v>
      </c>
      <c r="D419" s="501" t="s">
        <v>613</v>
      </c>
      <c r="E419" s="504">
        <v>650.17999999999995</v>
      </c>
    </row>
    <row r="420" spans="2:5" x14ac:dyDescent="0.25">
      <c r="B420" s="501" t="s">
        <v>741</v>
      </c>
      <c r="C420" s="502">
        <v>210571</v>
      </c>
      <c r="D420" s="501" t="s">
        <v>607</v>
      </c>
      <c r="E420" s="504">
        <v>818.74</v>
      </c>
    </row>
    <row r="421" spans="2:5" x14ac:dyDescent="0.25">
      <c r="B421" s="501" t="s">
        <v>742</v>
      </c>
      <c r="C421" s="502">
        <v>404592</v>
      </c>
      <c r="D421" s="501" t="s">
        <v>604</v>
      </c>
      <c r="E421" s="504">
        <v>620.85</v>
      </c>
    </row>
    <row r="422" spans="2:5" x14ac:dyDescent="0.25">
      <c r="B422" s="501" t="s">
        <v>743</v>
      </c>
      <c r="C422" s="502">
        <v>404593</v>
      </c>
      <c r="D422" s="501" t="s">
        <v>604</v>
      </c>
      <c r="E422" s="503">
        <v>668.6</v>
      </c>
    </row>
    <row r="423" spans="2:5" x14ac:dyDescent="0.25">
      <c r="B423" s="501" t="s">
        <v>744</v>
      </c>
      <c r="C423" s="502">
        <v>404594</v>
      </c>
      <c r="D423" s="501" t="s">
        <v>604</v>
      </c>
      <c r="E423" s="504">
        <v>716.36</v>
      </c>
    </row>
    <row r="424" spans="2:5" x14ac:dyDescent="0.25">
      <c r="B424" s="501" t="s">
        <v>745</v>
      </c>
      <c r="C424" s="502">
        <v>404595</v>
      </c>
      <c r="D424" s="501" t="s">
        <v>604</v>
      </c>
      <c r="E424" s="504">
        <v>764.12</v>
      </c>
    </row>
    <row r="425" spans="2:5" x14ac:dyDescent="0.25">
      <c r="B425" s="501" t="s">
        <v>746</v>
      </c>
      <c r="C425" s="502">
        <v>404596</v>
      </c>
      <c r="D425" s="501" t="s">
        <v>604</v>
      </c>
      <c r="E425" s="504">
        <v>811.88</v>
      </c>
    </row>
    <row r="426" spans="2:5" x14ac:dyDescent="0.25">
      <c r="B426" s="501" t="s">
        <v>747</v>
      </c>
      <c r="C426" s="502">
        <v>403509</v>
      </c>
      <c r="D426" s="501" t="s">
        <v>604</v>
      </c>
      <c r="E426" s="504">
        <v>859.63</v>
      </c>
    </row>
    <row r="427" spans="2:5" x14ac:dyDescent="0.25">
      <c r="B427" s="501" t="s">
        <v>748</v>
      </c>
      <c r="C427" s="502">
        <v>404599</v>
      </c>
      <c r="D427" s="501" t="s">
        <v>604</v>
      </c>
      <c r="E427" s="504">
        <v>907.39</v>
      </c>
    </row>
    <row r="428" spans="2:5" x14ac:dyDescent="0.25">
      <c r="B428" s="501" t="s">
        <v>749</v>
      </c>
      <c r="C428" s="502">
        <v>404600</v>
      </c>
      <c r="D428" s="501" t="s">
        <v>604</v>
      </c>
      <c r="E428" s="504">
        <v>955.15</v>
      </c>
    </row>
    <row r="429" spans="2:5" x14ac:dyDescent="0.25">
      <c r="B429" s="501" t="s">
        <v>750</v>
      </c>
      <c r="C429" s="502">
        <v>404587</v>
      </c>
      <c r="D429" s="501" t="s">
        <v>547</v>
      </c>
      <c r="E429" s="506">
        <v>788</v>
      </c>
    </row>
    <row r="430" spans="2:5" x14ac:dyDescent="0.25">
      <c r="B430" s="501" t="s">
        <v>751</v>
      </c>
      <c r="C430" s="502">
        <v>404589</v>
      </c>
      <c r="D430" s="501" t="s">
        <v>547</v>
      </c>
      <c r="E430" s="504">
        <v>859.63</v>
      </c>
    </row>
    <row r="431" spans="2:5" x14ac:dyDescent="0.25">
      <c r="B431" s="501" t="s">
        <v>752</v>
      </c>
      <c r="C431" s="502">
        <v>404579</v>
      </c>
      <c r="D431" s="501" t="s">
        <v>537</v>
      </c>
      <c r="E431" s="504">
        <v>955.15</v>
      </c>
    </row>
    <row r="432" spans="2:5" x14ac:dyDescent="0.25">
      <c r="B432" s="501" t="s">
        <v>753</v>
      </c>
      <c r="C432" s="502">
        <v>404571</v>
      </c>
      <c r="D432" s="501" t="s">
        <v>537</v>
      </c>
      <c r="E432" s="503">
        <v>668.6</v>
      </c>
    </row>
    <row r="433" spans="2:5" x14ac:dyDescent="0.25">
      <c r="B433" s="501" t="s">
        <v>754</v>
      </c>
      <c r="C433" s="502">
        <v>404578</v>
      </c>
      <c r="D433" s="501" t="s">
        <v>537</v>
      </c>
      <c r="E433" s="504">
        <v>859.63</v>
      </c>
    </row>
    <row r="434" spans="2:5" x14ac:dyDescent="0.25">
      <c r="B434" s="501" t="s">
        <v>755</v>
      </c>
      <c r="C434" s="502">
        <v>404568</v>
      </c>
      <c r="D434" s="501" t="s">
        <v>563</v>
      </c>
      <c r="E434" s="504">
        <v>716.36</v>
      </c>
    </row>
    <row r="435" spans="2:5" x14ac:dyDescent="0.25">
      <c r="B435" s="501" t="s">
        <v>756</v>
      </c>
      <c r="C435" s="502">
        <v>404576</v>
      </c>
      <c r="D435" s="501" t="s">
        <v>563</v>
      </c>
      <c r="E435" s="504">
        <v>955.15</v>
      </c>
    </row>
    <row r="436" spans="2:5" x14ac:dyDescent="0.25">
      <c r="B436" s="501" t="s">
        <v>757</v>
      </c>
      <c r="C436" s="502">
        <v>404567</v>
      </c>
      <c r="D436" s="501" t="s">
        <v>535</v>
      </c>
      <c r="E436" s="504">
        <v>716.36</v>
      </c>
    </row>
    <row r="437" spans="2:5" x14ac:dyDescent="0.25">
      <c r="B437" s="501" t="s">
        <v>758</v>
      </c>
      <c r="C437" s="502">
        <v>387498</v>
      </c>
      <c r="D437" s="501" t="s">
        <v>563</v>
      </c>
      <c r="E437" s="504">
        <v>861.64</v>
      </c>
    </row>
    <row r="438" spans="2:5" x14ac:dyDescent="0.25">
      <c r="B438" s="501" t="s">
        <v>759</v>
      </c>
      <c r="C438" s="502">
        <v>404607</v>
      </c>
      <c r="D438" s="501" t="s">
        <v>604</v>
      </c>
      <c r="E438" s="504">
        <v>631.09</v>
      </c>
    </row>
    <row r="439" spans="2:5" x14ac:dyDescent="0.25">
      <c r="B439" s="501" t="s">
        <v>760</v>
      </c>
      <c r="C439" s="502">
        <v>404613</v>
      </c>
      <c r="D439" s="501" t="s">
        <v>604</v>
      </c>
      <c r="E439" s="504">
        <v>683.68</v>
      </c>
    </row>
    <row r="440" spans="2:5" x14ac:dyDescent="0.25">
      <c r="B440" s="501" t="s">
        <v>761</v>
      </c>
      <c r="C440" s="502">
        <v>404614</v>
      </c>
      <c r="D440" s="501" t="s">
        <v>604</v>
      </c>
      <c r="E440" s="504">
        <v>736.27</v>
      </c>
    </row>
    <row r="441" spans="2:5" x14ac:dyDescent="0.25">
      <c r="B441" s="501" t="s">
        <v>762</v>
      </c>
      <c r="C441" s="502">
        <v>398624</v>
      </c>
      <c r="D441" s="501" t="s">
        <v>604</v>
      </c>
      <c r="E441" s="504">
        <v>788.86</v>
      </c>
    </row>
    <row r="442" spans="2:5" x14ac:dyDescent="0.25">
      <c r="B442" s="501" t="s">
        <v>763</v>
      </c>
      <c r="C442" s="502">
        <v>404616</v>
      </c>
      <c r="D442" s="501" t="s">
        <v>604</v>
      </c>
      <c r="E442" s="504">
        <v>841.45</v>
      </c>
    </row>
    <row r="443" spans="2:5" x14ac:dyDescent="0.25">
      <c r="B443" s="501" t="s">
        <v>764</v>
      </c>
      <c r="C443" s="502">
        <v>332336</v>
      </c>
      <c r="D443" s="501" t="s">
        <v>553</v>
      </c>
      <c r="E443" s="504">
        <v>631.09</v>
      </c>
    </row>
    <row r="444" spans="2:5" x14ac:dyDescent="0.25">
      <c r="B444" s="501" t="s">
        <v>765</v>
      </c>
      <c r="C444" s="502">
        <v>396992</v>
      </c>
      <c r="D444" s="501" t="s">
        <v>547</v>
      </c>
      <c r="E444" s="504">
        <v>867.75</v>
      </c>
    </row>
    <row r="445" spans="2:5" x14ac:dyDescent="0.25">
      <c r="B445" s="501" t="s">
        <v>766</v>
      </c>
      <c r="C445" s="502">
        <v>404603</v>
      </c>
      <c r="D445" s="501" t="s">
        <v>553</v>
      </c>
      <c r="E445" s="504">
        <v>709.98</v>
      </c>
    </row>
    <row r="446" spans="2:5" x14ac:dyDescent="0.25">
      <c r="B446" s="501" t="s">
        <v>767</v>
      </c>
      <c r="C446" s="502">
        <v>404601</v>
      </c>
      <c r="D446" s="501" t="s">
        <v>537</v>
      </c>
      <c r="E446" s="504">
        <v>631.09</v>
      </c>
    </row>
    <row r="447" spans="2:5" x14ac:dyDescent="0.25">
      <c r="B447" s="501" t="s">
        <v>768</v>
      </c>
      <c r="C447" s="502">
        <v>404602</v>
      </c>
      <c r="D447" s="501" t="s">
        <v>537</v>
      </c>
      <c r="E447" s="504">
        <v>736.27</v>
      </c>
    </row>
    <row r="448" spans="2:5" x14ac:dyDescent="0.25">
      <c r="B448" s="501" t="s">
        <v>769</v>
      </c>
      <c r="C448" s="505">
        <v>39559</v>
      </c>
      <c r="D448" s="501" t="s">
        <v>770</v>
      </c>
      <c r="E448" s="504">
        <v>788.86</v>
      </c>
    </row>
    <row r="449" spans="2:5" x14ac:dyDescent="0.25">
      <c r="B449" s="510" t="s">
        <v>771</v>
      </c>
      <c r="C449" s="510"/>
      <c r="D449" s="510"/>
      <c r="E449" s="500"/>
    </row>
    <row r="450" spans="2:5" x14ac:dyDescent="0.25">
      <c r="B450" s="501" t="s">
        <v>772</v>
      </c>
      <c r="C450" s="502">
        <v>393547</v>
      </c>
      <c r="D450" s="501" t="s">
        <v>773</v>
      </c>
      <c r="E450" s="504">
        <v>66.16</v>
      </c>
    </row>
    <row r="451" spans="2:5" x14ac:dyDescent="0.25">
      <c r="B451" s="501" t="s">
        <v>774</v>
      </c>
      <c r="C451" s="502">
        <v>393554</v>
      </c>
      <c r="D451" s="501" t="s">
        <v>773</v>
      </c>
      <c r="E451" s="504">
        <v>70.42</v>
      </c>
    </row>
    <row r="452" spans="2:5" x14ac:dyDescent="0.25">
      <c r="B452" s="501" t="s">
        <v>775</v>
      </c>
      <c r="C452" s="502">
        <v>224507</v>
      </c>
      <c r="D452" s="501" t="s">
        <v>773</v>
      </c>
      <c r="E452" s="504">
        <v>88.36</v>
      </c>
    </row>
    <row r="453" spans="2:5" x14ac:dyDescent="0.25">
      <c r="B453" s="501" t="s">
        <v>776</v>
      </c>
      <c r="C453" s="502">
        <v>224517</v>
      </c>
      <c r="D453" s="501" t="s">
        <v>773</v>
      </c>
      <c r="E453" s="504">
        <v>139.41</v>
      </c>
    </row>
    <row r="454" spans="2:5" x14ac:dyDescent="0.25">
      <c r="B454" s="501" t="s">
        <v>777</v>
      </c>
      <c r="C454" s="505">
        <v>14055</v>
      </c>
      <c r="D454" s="501" t="s">
        <v>773</v>
      </c>
      <c r="E454" s="504">
        <v>22.78</v>
      </c>
    </row>
    <row r="455" spans="2:5" x14ac:dyDescent="0.25">
      <c r="B455" s="501" t="s">
        <v>778</v>
      </c>
      <c r="C455" s="502">
        <v>393540</v>
      </c>
      <c r="D455" s="501" t="s">
        <v>773</v>
      </c>
      <c r="E455" s="504">
        <v>76.64</v>
      </c>
    </row>
    <row r="456" spans="2:5" x14ac:dyDescent="0.25">
      <c r="B456" s="501" t="s">
        <v>779</v>
      </c>
      <c r="C456" s="502">
        <v>352606</v>
      </c>
      <c r="D456" s="501" t="s">
        <v>773</v>
      </c>
      <c r="E456" s="504">
        <v>108.14</v>
      </c>
    </row>
    <row r="457" spans="2:5" x14ac:dyDescent="0.25">
      <c r="B457" s="510" t="s">
        <v>780</v>
      </c>
      <c r="C457" s="510"/>
      <c r="D457" s="510"/>
      <c r="E457" s="500"/>
    </row>
    <row r="458" spans="2:5" x14ac:dyDescent="0.25">
      <c r="B458" s="501" t="s">
        <v>781</v>
      </c>
      <c r="C458" s="502">
        <v>4409547</v>
      </c>
      <c r="D458" s="501" t="s">
        <v>773</v>
      </c>
      <c r="E458" s="503">
        <v>79.2</v>
      </c>
    </row>
    <row r="459" spans="2:5" x14ac:dyDescent="0.25">
      <c r="B459" s="501" t="s">
        <v>782</v>
      </c>
      <c r="C459" s="502">
        <v>4409548</v>
      </c>
      <c r="D459" s="501" t="s">
        <v>773</v>
      </c>
      <c r="E459" s="506">
        <v>114</v>
      </c>
    </row>
    <row r="460" spans="2:5" x14ac:dyDescent="0.25">
      <c r="B460" s="501" t="s">
        <v>783</v>
      </c>
      <c r="C460" s="502">
        <v>4409546</v>
      </c>
      <c r="D460" s="501" t="s">
        <v>773</v>
      </c>
      <c r="E460" s="504">
        <v>98.78</v>
      </c>
    </row>
    <row r="461" spans="2:5" x14ac:dyDescent="0.25">
      <c r="B461" s="510" t="s">
        <v>784</v>
      </c>
      <c r="C461" s="510"/>
      <c r="D461" s="510"/>
      <c r="E461" s="500"/>
    </row>
    <row r="462" spans="2:5" x14ac:dyDescent="0.25">
      <c r="B462" s="501" t="s">
        <v>785</v>
      </c>
      <c r="C462" s="502">
        <v>421030</v>
      </c>
      <c r="D462" s="501" t="s">
        <v>773</v>
      </c>
      <c r="E462" s="503">
        <v>76.5</v>
      </c>
    </row>
    <row r="463" spans="2:5" x14ac:dyDescent="0.25">
      <c r="B463" s="501" t="s">
        <v>786</v>
      </c>
      <c r="C463" s="502">
        <v>393563</v>
      </c>
      <c r="D463" s="501" t="s">
        <v>773</v>
      </c>
      <c r="E463" s="504">
        <v>188.11</v>
      </c>
    </row>
    <row r="464" spans="2:5" x14ac:dyDescent="0.25">
      <c r="B464" s="501" t="s">
        <v>787</v>
      </c>
      <c r="C464" s="502">
        <v>420914</v>
      </c>
      <c r="D464" s="501" t="s">
        <v>773</v>
      </c>
      <c r="E464" s="503">
        <v>194.3</v>
      </c>
    </row>
    <row r="465" spans="2:5" x14ac:dyDescent="0.25">
      <c r="B465" s="501" t="s">
        <v>788</v>
      </c>
      <c r="C465" s="502">
        <v>422524</v>
      </c>
      <c r="D465" s="501" t="s">
        <v>773</v>
      </c>
      <c r="E465" s="504">
        <v>89.63</v>
      </c>
    </row>
    <row r="466" spans="2:5" x14ac:dyDescent="0.25">
      <c r="B466" s="501" t="s">
        <v>789</v>
      </c>
      <c r="C466" s="502">
        <v>393548</v>
      </c>
      <c r="D466" s="501" t="s">
        <v>773</v>
      </c>
      <c r="E466" s="504">
        <v>100.61</v>
      </c>
    </row>
    <row r="467" spans="2:5" x14ac:dyDescent="0.25">
      <c r="B467" s="501" t="s">
        <v>790</v>
      </c>
      <c r="C467" s="502">
        <v>420915</v>
      </c>
      <c r="D467" s="501" t="s">
        <v>773</v>
      </c>
      <c r="E467" s="504">
        <v>94.13</v>
      </c>
    </row>
    <row r="468" spans="2:5" x14ac:dyDescent="0.25">
      <c r="B468" s="501" t="s">
        <v>791</v>
      </c>
      <c r="C468" s="502">
        <v>398885</v>
      </c>
      <c r="D468" s="501" t="s">
        <v>773</v>
      </c>
      <c r="E468" s="504">
        <v>53.72</v>
      </c>
    </row>
    <row r="469" spans="2:5" x14ac:dyDescent="0.25">
      <c r="B469" s="501" t="s">
        <v>792</v>
      </c>
      <c r="C469" s="502">
        <v>352304</v>
      </c>
      <c r="D469" s="501" t="s">
        <v>773</v>
      </c>
      <c r="E469" s="504">
        <v>48.09</v>
      </c>
    </row>
    <row r="470" spans="2:5" x14ac:dyDescent="0.25">
      <c r="B470" s="501" t="s">
        <v>793</v>
      </c>
      <c r="C470" s="502">
        <v>393557</v>
      </c>
      <c r="D470" s="501" t="s">
        <v>773</v>
      </c>
      <c r="E470" s="504">
        <v>105.19</v>
      </c>
    </row>
    <row r="471" spans="2:5" x14ac:dyDescent="0.25">
      <c r="B471" s="501" t="s">
        <v>794</v>
      </c>
      <c r="C471" s="502">
        <v>420918</v>
      </c>
      <c r="D471" s="501" t="s">
        <v>773</v>
      </c>
      <c r="E471" s="504">
        <v>100.24</v>
      </c>
    </row>
    <row r="472" spans="2:5" x14ac:dyDescent="0.25">
      <c r="B472" s="501" t="s">
        <v>795</v>
      </c>
      <c r="C472" s="502">
        <v>439415</v>
      </c>
      <c r="D472" s="501" t="s">
        <v>773</v>
      </c>
      <c r="E472" s="504">
        <v>56.15</v>
      </c>
    </row>
    <row r="473" spans="2:5" x14ac:dyDescent="0.25">
      <c r="B473" s="501" t="s">
        <v>796</v>
      </c>
      <c r="C473" s="502">
        <v>438746</v>
      </c>
      <c r="D473" s="501" t="s">
        <v>773</v>
      </c>
      <c r="E473" s="504">
        <v>55.59</v>
      </c>
    </row>
    <row r="474" spans="2:5" x14ac:dyDescent="0.25">
      <c r="B474" s="501" t="s">
        <v>797</v>
      </c>
      <c r="C474" s="502">
        <v>426550</v>
      </c>
      <c r="D474" s="501" t="s">
        <v>773</v>
      </c>
      <c r="E474" s="504">
        <v>55.59</v>
      </c>
    </row>
    <row r="475" spans="2:5" x14ac:dyDescent="0.25">
      <c r="B475" s="501" t="s">
        <v>798</v>
      </c>
      <c r="C475" s="502">
        <v>439412</v>
      </c>
      <c r="D475" s="501" t="s">
        <v>773</v>
      </c>
      <c r="E475" s="504">
        <v>56.15</v>
      </c>
    </row>
    <row r="476" spans="2:5" x14ac:dyDescent="0.25">
      <c r="B476" s="501" t="s">
        <v>799</v>
      </c>
      <c r="C476" s="502">
        <v>439413</v>
      </c>
      <c r="D476" s="501" t="s">
        <v>773</v>
      </c>
      <c r="E476" s="504">
        <v>56.15</v>
      </c>
    </row>
    <row r="477" spans="2:5" x14ac:dyDescent="0.25">
      <c r="B477" s="501" t="s">
        <v>800</v>
      </c>
      <c r="C477" s="502">
        <v>438744</v>
      </c>
      <c r="D477" s="501" t="s">
        <v>773</v>
      </c>
      <c r="E477" s="504">
        <v>55.59</v>
      </c>
    </row>
    <row r="478" spans="2:5" x14ac:dyDescent="0.25">
      <c r="B478" s="501" t="s">
        <v>801</v>
      </c>
      <c r="C478" s="502">
        <v>438745</v>
      </c>
      <c r="D478" s="501" t="s">
        <v>773</v>
      </c>
      <c r="E478" s="504">
        <v>55.59</v>
      </c>
    </row>
    <row r="479" spans="2:5" x14ac:dyDescent="0.25">
      <c r="B479" s="501" t="s">
        <v>802</v>
      </c>
      <c r="C479" s="502">
        <v>439414</v>
      </c>
      <c r="D479" s="501" t="s">
        <v>773</v>
      </c>
      <c r="E479" s="504">
        <v>56.15</v>
      </c>
    </row>
    <row r="480" spans="2:5" x14ac:dyDescent="0.25">
      <c r="B480" s="501" t="s">
        <v>803</v>
      </c>
      <c r="C480" s="502">
        <v>399278</v>
      </c>
      <c r="D480" s="501" t="s">
        <v>773</v>
      </c>
      <c r="E480" s="504">
        <v>119.46</v>
      </c>
    </row>
    <row r="481" spans="2:5" x14ac:dyDescent="0.25">
      <c r="B481" s="501" t="s">
        <v>804</v>
      </c>
      <c r="C481" s="505">
        <v>162</v>
      </c>
      <c r="D481" s="501" t="s">
        <v>773</v>
      </c>
      <c r="E481" s="504">
        <v>71.13</v>
      </c>
    </row>
    <row r="482" spans="2:5" x14ac:dyDescent="0.25">
      <c r="B482" s="501" t="s">
        <v>805</v>
      </c>
      <c r="C482" s="502">
        <v>450121</v>
      </c>
      <c r="D482" s="501" t="s">
        <v>773</v>
      </c>
      <c r="E482" s="503">
        <v>137.69999999999999</v>
      </c>
    </row>
    <row r="483" spans="2:5" x14ac:dyDescent="0.25">
      <c r="B483" s="501" t="s">
        <v>806</v>
      </c>
      <c r="C483" s="502">
        <v>450122</v>
      </c>
      <c r="D483" s="501" t="s">
        <v>773</v>
      </c>
      <c r="E483" s="504">
        <v>306.69</v>
      </c>
    </row>
    <row r="484" spans="2:5" x14ac:dyDescent="0.25">
      <c r="B484" s="501" t="s">
        <v>807</v>
      </c>
      <c r="C484" s="502">
        <v>224506</v>
      </c>
      <c r="D484" s="501" t="s">
        <v>773</v>
      </c>
      <c r="E484" s="504">
        <v>128.26</v>
      </c>
    </row>
    <row r="485" spans="2:5" x14ac:dyDescent="0.25">
      <c r="B485" s="501" t="s">
        <v>808</v>
      </c>
      <c r="C485" s="502">
        <v>224505</v>
      </c>
      <c r="D485" s="501" t="s">
        <v>773</v>
      </c>
      <c r="E485" s="504">
        <v>150.31</v>
      </c>
    </row>
    <row r="486" spans="2:5" x14ac:dyDescent="0.25">
      <c r="B486" s="501" t="s">
        <v>809</v>
      </c>
      <c r="C486" s="502">
        <v>352613</v>
      </c>
      <c r="D486" s="501" t="s">
        <v>773</v>
      </c>
      <c r="E486" s="504">
        <v>355.85</v>
      </c>
    </row>
    <row r="487" spans="2:5" x14ac:dyDescent="0.25">
      <c r="B487" s="501" t="s">
        <v>810</v>
      </c>
      <c r="C487" s="502">
        <v>393559</v>
      </c>
      <c r="D487" s="501" t="s">
        <v>773</v>
      </c>
      <c r="E487" s="504">
        <v>84.72</v>
      </c>
    </row>
    <row r="488" spans="2:5" x14ac:dyDescent="0.25">
      <c r="B488" s="501" t="s">
        <v>811</v>
      </c>
      <c r="C488" s="502">
        <v>393560</v>
      </c>
      <c r="D488" s="501" t="s">
        <v>773</v>
      </c>
      <c r="E488" s="504">
        <v>102.89</v>
      </c>
    </row>
    <row r="489" spans="2:5" x14ac:dyDescent="0.25">
      <c r="B489" s="501" t="s">
        <v>812</v>
      </c>
      <c r="C489" s="502">
        <v>420925</v>
      </c>
      <c r="D489" s="501" t="s">
        <v>773</v>
      </c>
      <c r="E489" s="504">
        <v>94.13</v>
      </c>
    </row>
    <row r="490" spans="2:5" x14ac:dyDescent="0.25">
      <c r="B490" s="501" t="s">
        <v>813</v>
      </c>
      <c r="C490" s="502">
        <v>352976</v>
      </c>
      <c r="D490" s="501" t="s">
        <v>773</v>
      </c>
      <c r="E490" s="504">
        <v>317.81</v>
      </c>
    </row>
    <row r="491" spans="2:5" x14ac:dyDescent="0.25">
      <c r="B491" s="501" t="s">
        <v>814</v>
      </c>
      <c r="C491" s="502">
        <v>224516</v>
      </c>
      <c r="D491" s="501" t="s">
        <v>773</v>
      </c>
      <c r="E491" s="504">
        <v>184.74</v>
      </c>
    </row>
    <row r="492" spans="2:5" x14ac:dyDescent="0.25">
      <c r="B492" s="501" t="s">
        <v>815</v>
      </c>
      <c r="C492" s="502">
        <v>224515</v>
      </c>
      <c r="D492" s="501" t="s">
        <v>773</v>
      </c>
      <c r="E492" s="504">
        <v>203.78</v>
      </c>
    </row>
    <row r="493" spans="2:5" x14ac:dyDescent="0.25">
      <c r="B493" s="501" t="s">
        <v>816</v>
      </c>
      <c r="C493" s="502">
        <v>432199</v>
      </c>
      <c r="D493" s="501" t="s">
        <v>773</v>
      </c>
      <c r="E493" s="504">
        <v>99.48</v>
      </c>
    </row>
    <row r="494" spans="2:5" x14ac:dyDescent="0.25">
      <c r="B494" s="501" t="s">
        <v>817</v>
      </c>
      <c r="C494" s="502">
        <v>224523</v>
      </c>
      <c r="D494" s="501" t="s">
        <v>773</v>
      </c>
      <c r="E494" s="504">
        <v>125.59</v>
      </c>
    </row>
    <row r="495" spans="2:5" x14ac:dyDescent="0.25">
      <c r="B495" s="501" t="s">
        <v>818</v>
      </c>
      <c r="C495" s="502">
        <v>351220</v>
      </c>
      <c r="D495" s="501" t="s">
        <v>773</v>
      </c>
      <c r="E495" s="504">
        <v>87.31</v>
      </c>
    </row>
    <row r="496" spans="2:5" x14ac:dyDescent="0.25">
      <c r="B496" s="501" t="s">
        <v>819</v>
      </c>
      <c r="C496" s="502">
        <v>353153</v>
      </c>
      <c r="D496" s="501" t="s">
        <v>773</v>
      </c>
      <c r="E496" s="503">
        <v>95.8</v>
      </c>
    </row>
    <row r="497" spans="2:5" x14ac:dyDescent="0.25">
      <c r="B497" s="501" t="s">
        <v>820</v>
      </c>
      <c r="C497" s="502">
        <v>358576</v>
      </c>
      <c r="D497" s="501" t="s">
        <v>773</v>
      </c>
      <c r="E497" s="504">
        <v>204.67</v>
      </c>
    </row>
    <row r="498" spans="2:5" x14ac:dyDescent="0.25">
      <c r="B498" s="501" t="s">
        <v>821</v>
      </c>
      <c r="C498" s="502">
        <v>352612</v>
      </c>
      <c r="D498" s="501" t="s">
        <v>773</v>
      </c>
      <c r="E498" s="504">
        <v>202.11</v>
      </c>
    </row>
    <row r="499" spans="2:5" x14ac:dyDescent="0.25">
      <c r="B499" s="501" t="s">
        <v>822</v>
      </c>
      <c r="C499" s="502">
        <v>393542</v>
      </c>
      <c r="D499" s="501" t="s">
        <v>773</v>
      </c>
      <c r="E499" s="504">
        <v>122.65</v>
      </c>
    </row>
    <row r="500" spans="2:5" x14ac:dyDescent="0.25">
      <c r="B500" s="501" t="s">
        <v>823</v>
      </c>
      <c r="C500" s="502">
        <v>420930</v>
      </c>
      <c r="D500" s="501" t="s">
        <v>773</v>
      </c>
      <c r="E500" s="504">
        <v>117.67</v>
      </c>
    </row>
    <row r="501" spans="2:5" x14ac:dyDescent="0.25">
      <c r="B501" s="501" t="s">
        <v>824</v>
      </c>
      <c r="C501" s="502">
        <v>352609</v>
      </c>
      <c r="D501" s="501" t="s">
        <v>773</v>
      </c>
      <c r="E501" s="504">
        <v>114.11</v>
      </c>
    </row>
    <row r="502" spans="2:5" x14ac:dyDescent="0.25">
      <c r="B502" s="501" t="s">
        <v>825</v>
      </c>
      <c r="C502" s="502">
        <v>352607</v>
      </c>
      <c r="D502" s="501" t="s">
        <v>773</v>
      </c>
      <c r="E502" s="504">
        <v>152.69</v>
      </c>
    </row>
    <row r="503" spans="2:5" x14ac:dyDescent="0.25">
      <c r="B503" s="501" t="s">
        <v>826</v>
      </c>
      <c r="C503" s="502">
        <v>432197</v>
      </c>
      <c r="D503" s="501" t="s">
        <v>773</v>
      </c>
      <c r="E503" s="504">
        <v>81.459999999999994</v>
      </c>
    </row>
    <row r="504" spans="2:5" x14ac:dyDescent="0.25">
      <c r="B504" s="510" t="s">
        <v>827</v>
      </c>
      <c r="C504" s="510"/>
      <c r="D504" s="510"/>
      <c r="E504" s="500"/>
    </row>
    <row r="505" spans="2:5" x14ac:dyDescent="0.25">
      <c r="B505" s="501" t="s">
        <v>828</v>
      </c>
      <c r="C505" s="502">
        <v>224511</v>
      </c>
      <c r="D505" s="501" t="s">
        <v>773</v>
      </c>
      <c r="E505" s="504">
        <v>180.78</v>
      </c>
    </row>
    <row r="506" spans="2:5" x14ac:dyDescent="0.25">
      <c r="B506" s="501" t="s">
        <v>829</v>
      </c>
      <c r="C506" s="502">
        <v>224513</v>
      </c>
      <c r="D506" s="501" t="s">
        <v>773</v>
      </c>
      <c r="E506" s="504">
        <v>212.69</v>
      </c>
    </row>
    <row r="507" spans="2:5" x14ac:dyDescent="0.25">
      <c r="B507" s="510" t="s">
        <v>830</v>
      </c>
      <c r="C507" s="510"/>
      <c r="D507" s="510"/>
      <c r="E507" s="500"/>
    </row>
    <row r="508" spans="2:5" x14ac:dyDescent="0.25">
      <c r="B508" s="501" t="s">
        <v>831</v>
      </c>
      <c r="C508" s="502">
        <v>4293435</v>
      </c>
      <c r="D508" s="501" t="s">
        <v>163</v>
      </c>
      <c r="E508" s="504">
        <v>482.55</v>
      </c>
    </row>
    <row r="509" spans="2:5" x14ac:dyDescent="0.25">
      <c r="B509" s="501" t="s">
        <v>832</v>
      </c>
      <c r="C509" s="502">
        <v>437232</v>
      </c>
      <c r="D509" s="501" t="s">
        <v>163</v>
      </c>
      <c r="E509" s="504">
        <v>542.87</v>
      </c>
    </row>
    <row r="510" spans="2:5" x14ac:dyDescent="0.25">
      <c r="B510" s="501" t="s">
        <v>833</v>
      </c>
      <c r="C510" s="502">
        <v>360497</v>
      </c>
      <c r="D510" s="501" t="s">
        <v>834</v>
      </c>
      <c r="E510" s="504">
        <v>603.19000000000005</v>
      </c>
    </row>
    <row r="511" spans="2:5" x14ac:dyDescent="0.25">
      <c r="B511" s="501" t="s">
        <v>835</v>
      </c>
      <c r="C511" s="502">
        <v>437230</v>
      </c>
      <c r="D511" s="501" t="s">
        <v>163</v>
      </c>
      <c r="E511" s="504">
        <v>694.88</v>
      </c>
    </row>
    <row r="512" spans="2:5" x14ac:dyDescent="0.25">
      <c r="B512" s="501" t="s">
        <v>836</v>
      </c>
      <c r="C512" s="502">
        <v>437231</v>
      </c>
      <c r="D512" s="501" t="s">
        <v>163</v>
      </c>
      <c r="E512" s="503">
        <v>868.6</v>
      </c>
    </row>
    <row r="513" spans="2:5" x14ac:dyDescent="0.25">
      <c r="B513" s="501" t="s">
        <v>837</v>
      </c>
      <c r="C513" s="502">
        <v>4296316</v>
      </c>
      <c r="D513" s="501" t="s">
        <v>163</v>
      </c>
      <c r="E513" s="508">
        <v>1273.95</v>
      </c>
    </row>
    <row r="514" spans="2:5" x14ac:dyDescent="0.25">
      <c r="B514" s="501" t="s">
        <v>838</v>
      </c>
      <c r="C514" s="502">
        <v>460638</v>
      </c>
      <c r="D514" s="501" t="s">
        <v>163</v>
      </c>
      <c r="E514" s="504">
        <v>675.58</v>
      </c>
    </row>
    <row r="515" spans="2:5" x14ac:dyDescent="0.25">
      <c r="B515" s="501" t="s">
        <v>839</v>
      </c>
      <c r="C515" s="502">
        <v>448277</v>
      </c>
      <c r="D515" s="501" t="s">
        <v>163</v>
      </c>
      <c r="E515" s="508">
        <v>1042.32</v>
      </c>
    </row>
    <row r="516" spans="2:5" x14ac:dyDescent="0.25">
      <c r="B516" s="501" t="s">
        <v>840</v>
      </c>
      <c r="C516" s="502">
        <v>444808</v>
      </c>
      <c r="D516" s="501" t="s">
        <v>163</v>
      </c>
      <c r="E516" s="504">
        <v>778.27</v>
      </c>
    </row>
    <row r="517" spans="2:5" x14ac:dyDescent="0.25">
      <c r="B517" s="510" t="s">
        <v>841</v>
      </c>
      <c r="C517" s="510"/>
      <c r="D517" s="510"/>
      <c r="E517" s="500"/>
    </row>
    <row r="518" spans="2:5" x14ac:dyDescent="0.25">
      <c r="B518" s="501" t="s">
        <v>842</v>
      </c>
      <c r="C518" s="502">
        <v>4295613</v>
      </c>
      <c r="D518" s="501" t="s">
        <v>163</v>
      </c>
      <c r="E518" s="504">
        <v>573.86</v>
      </c>
    </row>
    <row r="519" spans="2:5" x14ac:dyDescent="0.25">
      <c r="B519" s="510" t="s">
        <v>843</v>
      </c>
      <c r="C519" s="510"/>
      <c r="D519" s="510"/>
      <c r="E519" s="500"/>
    </row>
    <row r="520" spans="2:5" x14ac:dyDescent="0.25">
      <c r="B520" s="501" t="s">
        <v>844</v>
      </c>
      <c r="C520" s="502">
        <v>418314</v>
      </c>
      <c r="D520" s="501" t="s">
        <v>531</v>
      </c>
      <c r="E520" s="508">
        <v>1502.24</v>
      </c>
    </row>
    <row r="521" spans="2:5" x14ac:dyDescent="0.25">
      <c r="B521" s="501" t="s">
        <v>845</v>
      </c>
      <c r="C521" s="502">
        <v>418321</v>
      </c>
      <c r="D521" s="501" t="s">
        <v>531</v>
      </c>
      <c r="E521" s="508">
        <v>1414.33</v>
      </c>
    </row>
    <row r="522" spans="2:5" x14ac:dyDescent="0.25">
      <c r="B522" s="501" t="s">
        <v>846</v>
      </c>
      <c r="C522" s="502">
        <v>418320</v>
      </c>
      <c r="D522" s="501" t="s">
        <v>531</v>
      </c>
      <c r="E522" s="508">
        <v>1448.15</v>
      </c>
    </row>
    <row r="523" spans="2:5" x14ac:dyDescent="0.25">
      <c r="B523" s="501" t="s">
        <v>847</v>
      </c>
      <c r="C523" s="502">
        <v>418318</v>
      </c>
      <c r="D523" s="501" t="s">
        <v>531</v>
      </c>
      <c r="E523" s="508">
        <v>1394.06</v>
      </c>
    </row>
    <row r="524" spans="2:5" x14ac:dyDescent="0.25">
      <c r="B524" s="501" t="s">
        <v>848</v>
      </c>
      <c r="C524" s="502">
        <v>418324</v>
      </c>
      <c r="D524" s="501" t="s">
        <v>531</v>
      </c>
      <c r="E524" s="508">
        <v>1518.49</v>
      </c>
    </row>
  </sheetData>
  <mergeCells count="32">
    <mergeCell ref="B517:D517"/>
    <mergeCell ref="B519:D519"/>
    <mergeCell ref="B289:D289"/>
    <mergeCell ref="B449:D449"/>
    <mergeCell ref="B457:D457"/>
    <mergeCell ref="B461:D461"/>
    <mergeCell ref="B504:D504"/>
    <mergeCell ref="B507:D507"/>
    <mergeCell ref="B182:D182"/>
    <mergeCell ref="B184:D184"/>
    <mergeCell ref="B200:D200"/>
    <mergeCell ref="B211:D211"/>
    <mergeCell ref="B217:D217"/>
    <mergeCell ref="B227:D227"/>
    <mergeCell ref="B66:D66"/>
    <mergeCell ref="B79:D79"/>
    <mergeCell ref="B118:D118"/>
    <mergeCell ref="B135:D135"/>
    <mergeCell ref="B148:D148"/>
    <mergeCell ref="B151:D151"/>
    <mergeCell ref="C6:E6"/>
    <mergeCell ref="B7:B8"/>
    <mergeCell ref="C7:C8"/>
    <mergeCell ref="D7:D8"/>
    <mergeCell ref="B9:D9"/>
    <mergeCell ref="B16:D16"/>
    <mergeCell ref="B1:B5"/>
    <mergeCell ref="C1:E1"/>
    <mergeCell ref="C2:E2"/>
    <mergeCell ref="C3:E3"/>
    <mergeCell ref="C4:E4"/>
    <mergeCell ref="C5:E5"/>
  </mergeCells>
  <hyperlinks>
    <hyperlink ref="C6:E6" r:id="rId1" display="site: www.tatblock.ru 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ГАЗОБЕТОН,ЖБИ КАМГЭСЗЯБ</vt:lpstr>
      <vt:lpstr>ГАЗОБЕТОН ТЕПЛОН</vt:lpstr>
      <vt:lpstr>КИРПИЧ СИЛИКАТНЫЙ</vt:lpstr>
      <vt:lpstr>ТЕХНОНИКОЛЬ</vt:lpstr>
      <vt:lpstr>__xlnm.Print_Area</vt:lpstr>
      <vt:lpstr>'ГАЗОБЕТОН ТЕПЛОН'!Область_печати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ТАТБЛОК К</cp:lastModifiedBy>
  <cp:revision>0</cp:revision>
  <cp:lastPrinted>1601-01-01T00:00:00Z</cp:lastPrinted>
  <dcterms:created xsi:type="dcterms:W3CDTF">2015-11-18T04:35:54Z</dcterms:created>
  <dcterms:modified xsi:type="dcterms:W3CDTF">2016-03-14T07:52:11Z</dcterms:modified>
  <cp:category>14.0300</cp:category>
</cp:coreProperties>
</file>