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" sheetId="4" r:id="rId1"/>
    <sheet name="Лист (2)" sheetId="7" r:id="rId2"/>
  </sheets>
  <calcPr calcId="162913"/>
</workbook>
</file>

<file path=xl/calcChain.xml><?xml version="1.0" encoding="utf-8"?>
<calcChain xmlns="http://schemas.openxmlformats.org/spreadsheetml/2006/main">
  <c r="G350" i="7" l="1"/>
  <c r="G348" i="7"/>
  <c r="G346" i="7"/>
  <c r="G344" i="7"/>
  <c r="G342" i="7"/>
  <c r="G341" i="7"/>
  <c r="G340" i="7"/>
  <c r="G339" i="7"/>
  <c r="G338" i="7"/>
  <c r="G337" i="7"/>
  <c r="G336" i="7"/>
  <c r="G335" i="7"/>
  <c r="G334" i="7"/>
  <c r="G333" i="7"/>
  <c r="G332" i="7"/>
  <c r="G331" i="7"/>
  <c r="G330" i="7"/>
  <c r="G329" i="7"/>
  <c r="G328" i="7"/>
  <c r="G327" i="7"/>
  <c r="G326" i="7"/>
  <c r="G325" i="7"/>
  <c r="G324" i="7"/>
  <c r="G323" i="7"/>
  <c r="G322" i="7"/>
  <c r="G321" i="7"/>
  <c r="G320" i="7"/>
  <c r="G319" i="7"/>
  <c r="G318" i="7"/>
  <c r="G317" i="7"/>
  <c r="G316" i="7"/>
  <c r="G315" i="7"/>
  <c r="G314" i="7"/>
  <c r="G313" i="7"/>
  <c r="G312" i="7"/>
  <c r="G311" i="7"/>
  <c r="G310" i="7"/>
  <c r="G309" i="7"/>
  <c r="G308" i="7"/>
  <c r="G307" i="7"/>
  <c r="G306" i="7"/>
  <c r="G305" i="7"/>
  <c r="G304" i="7"/>
  <c r="G303" i="7"/>
  <c r="G302" i="7"/>
  <c r="G301" i="7"/>
  <c r="G300" i="7"/>
  <c r="G298" i="7"/>
  <c r="G297" i="7"/>
  <c r="G296" i="7"/>
  <c r="G295" i="7"/>
  <c r="G294" i="7"/>
  <c r="G293" i="7"/>
  <c r="G292" i="7"/>
  <c r="G282" i="7"/>
  <c r="G281" i="7"/>
  <c r="G271" i="7"/>
  <c r="G256" i="7"/>
  <c r="G254" i="7"/>
  <c r="G249" i="7"/>
  <c r="G243" i="7"/>
  <c r="G240" i="7"/>
  <c r="G239" i="7"/>
  <c r="G237" i="7"/>
  <c r="G236" i="7"/>
  <c r="G235" i="7"/>
  <c r="G234" i="7"/>
  <c r="G233" i="7"/>
  <c r="G232" i="7"/>
  <c r="G231" i="7"/>
  <c r="G229" i="7"/>
  <c r="G228" i="7"/>
  <c r="G227" i="7"/>
  <c r="G226" i="7"/>
  <c r="G225" i="7"/>
  <c r="G224" i="7"/>
  <c r="G223" i="7"/>
  <c r="G222" i="7"/>
  <c r="G221" i="7"/>
  <c r="G280" i="7" s="1"/>
  <c r="G211" i="7"/>
  <c r="G210" i="7"/>
  <c r="G199" i="7"/>
  <c r="G198" i="7"/>
  <c r="G184" i="7"/>
  <c r="G177" i="7"/>
  <c r="G176" i="7"/>
  <c r="G175" i="7"/>
  <c r="G163" i="7"/>
  <c r="G161" i="7"/>
  <c r="G153" i="7"/>
  <c r="G152" i="7"/>
  <c r="G151" i="7"/>
  <c r="G162" i="7" s="1"/>
  <c r="G150" i="7"/>
  <c r="G133" i="7"/>
  <c r="G131" i="7"/>
  <c r="G124" i="7"/>
  <c r="G123" i="7"/>
  <c r="G113" i="7"/>
  <c r="G111" i="7"/>
  <c r="G109" i="7"/>
  <c r="G108" i="7"/>
  <c r="G107" i="7"/>
  <c r="G106" i="7"/>
  <c r="K93" i="7"/>
  <c r="G86" i="7"/>
  <c r="G77" i="7"/>
  <c r="G76" i="7"/>
  <c r="G75" i="7"/>
  <c r="G64" i="7"/>
  <c r="G62" i="7"/>
  <c r="G54" i="7"/>
  <c r="G53" i="7"/>
  <c r="G52" i="7"/>
  <c r="G51" i="7"/>
  <c r="G29" i="7"/>
  <c r="G34" i="7" s="1"/>
  <c r="G26" i="7"/>
  <c r="G24" i="7"/>
  <c r="G22" i="7"/>
  <c r="G21" i="7"/>
  <c r="G20" i="7"/>
  <c r="G25" i="7" s="1"/>
  <c r="G19" i="7"/>
  <c r="G85" i="7" l="1"/>
  <c r="G183" i="7"/>
  <c r="G63" i="7"/>
  <c r="G112" i="7"/>
  <c r="G279" i="7"/>
  <c r="G132" i="7"/>
</calcChain>
</file>

<file path=xl/sharedStrings.xml><?xml version="1.0" encoding="utf-8"?>
<sst xmlns="http://schemas.openxmlformats.org/spreadsheetml/2006/main" count="1605" uniqueCount="324">
  <si>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</si>
  <si>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</si>
  <si>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</si>
  <si>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Код оборудования, изделия, материала</t>
  </si>
  <si>
    <t>Масса единицы, кг</t>
  </si>
  <si>
    <t>Примечание</t>
  </si>
  <si>
    <t>Материалы</t>
  </si>
  <si>
    <t>2.1</t>
  </si>
  <si>
    <t>м</t>
  </si>
  <si>
    <t>k=1,01</t>
  </si>
  <si>
    <t>Бетон В15</t>
  </si>
  <si>
    <t>Песок для строительных работ</t>
  </si>
  <si>
    <t>шт</t>
  </si>
  <si>
    <t>м3</t>
  </si>
  <si>
    <t>ГОСТ 8020-90</t>
  </si>
  <si>
    <t>Люк С (В125)-К.1-60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</si>
  <si>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</si>
  <si>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</si>
  <si>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</si>
  <si>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</si>
  <si>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</si>
  <si>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</si>
  <si>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</si>
  <si>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</si>
  <si>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</si>
  <si>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</si>
  <si>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</si>
  <si>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3.1</t>
  </si>
  <si>
    <t>3.2</t>
  </si>
  <si>
    <t>3.3</t>
  </si>
  <si>
    <t>- К1 -</t>
  </si>
  <si>
    <t>- К1н -</t>
  </si>
  <si>
    <t>ГОСТ 3634-99</t>
  </si>
  <si>
    <t>Фасонные части</t>
  </si>
  <si>
    <t>Втулка под фланец ПЭ100 SDR17 PN10 D=110 мм</t>
  </si>
  <si>
    <t>Фланец стальной плоский прижимной Dy/OD=100/110 мм</t>
  </si>
  <si>
    <t>3.4</t>
  </si>
  <si>
    <t>м2</t>
  </si>
  <si>
    <t>ГОСТ 26633-2012</t>
  </si>
  <si>
    <t>ГОСТ 8736-2014</t>
  </si>
  <si>
    <t>Трубопроводы</t>
  </si>
  <si>
    <t>4.1</t>
  </si>
  <si>
    <t>4.2</t>
  </si>
  <si>
    <t>4.3</t>
  </si>
  <si>
    <t>Труба ПЭ100 RC SDR17 PN10 тип 2 D=110 мм</t>
  </si>
  <si>
    <t>4.4</t>
  </si>
  <si>
    <t>4.5</t>
  </si>
  <si>
    <t>5.1</t>
  </si>
  <si>
    <t>3.5</t>
  </si>
  <si>
    <t>Кольцо опорное КО.6</t>
  </si>
  <si>
    <t>Элементы канализационных колодцев</t>
  </si>
  <si>
    <t>- К0 -</t>
  </si>
  <si>
    <t>2.2</t>
  </si>
  <si>
    <t>ГОСТ 25607-2009</t>
  </si>
  <si>
    <t>Щебеночно-песчаная смесь С5</t>
  </si>
  <si>
    <t>Труба гофрированная полиэтиленовая SN10 Ø250/216 мм</t>
  </si>
  <si>
    <t>Труба гофрированная полиэтиленовая SN10 Ø315/271 мм</t>
  </si>
  <si>
    <t>Труба ПЭ100 SDR17 PN10 D=250 мм</t>
  </si>
  <si>
    <t>Икаплпаст</t>
  </si>
  <si>
    <t>2.3</t>
  </si>
  <si>
    <t>2.4</t>
  </si>
  <si>
    <t>k=1,01, футляр</t>
  </si>
  <si>
    <t>ООО "ГИС"</t>
  </si>
  <si>
    <t>Плита днища ПН10-фут. ПБК "ЭКОВЭЛЛ"</t>
  </si>
  <si>
    <t>Плита днища ПН15-фут. ПБК "ЭКОВЭЛЛ"</t>
  </si>
  <si>
    <t>Кольцо стеновое КС10.3-фут. ПБК "ЭКОВЭЛЛ"</t>
  </si>
  <si>
    <t>Кольцо стеновое КС10.6-фут. ПБК "ЭКОВЭЛЛ"</t>
  </si>
  <si>
    <t>Кольцо стеновое КС10.9-фут. ПБК "ЭКОВЭЛЛ"</t>
  </si>
  <si>
    <t>Кольцо стеновое КС15.6-фут. ПБК "ЭКОВЭЛЛ"</t>
  </si>
  <si>
    <t>Кольцо стеновое КС15.9-фут. ПБК "ЭКОВЭЛЛ"</t>
  </si>
  <si>
    <t>Плита перекрытия ПП10-фут .ПБК "ЭКОВЭЛЛ"</t>
  </si>
  <si>
    <t>Плита перекрытия 1ПП15-фут .ПБК "ЭКОВЭЛЛ"</t>
  </si>
  <si>
    <t>Труба ПЭ100 SDR17 PN10 D=500 мм</t>
  </si>
  <si>
    <t>Этап строительства 2.1 (корпус 12)</t>
  </si>
  <si>
    <t>- К2 -</t>
  </si>
  <si>
    <t>Труба гофрированная полиэтиленовая SN10 Ø160/139 мм</t>
  </si>
  <si>
    <t>Труба ПВХ для наружных систем канализации SN8 Ø110 мм</t>
  </si>
  <si>
    <t>Хемкор</t>
  </si>
  <si>
    <t>Дождеприменик ДБ1 (В125)-1-60</t>
  </si>
  <si>
    <t>Труба ПВХ для наружных систем канализации SN8 Ø160 мм</t>
  </si>
  <si>
    <t>- К3 -</t>
  </si>
  <si>
    <t>Плита днища ПН20-фут. ПБК "ЭКОВЭЛЛ"</t>
  </si>
  <si>
    <t>Кольцо стеновое КС20.6-фут. ПБК "ЭКОВЭЛЛ"</t>
  </si>
  <si>
    <t>Кольцо стеновое КС20.9-фут. ПБК "ЭКОВЭЛЛ"</t>
  </si>
  <si>
    <t>Плита перекрытия 3ПП20-фут .ПБК "ЭКОВЭЛЛ"</t>
  </si>
  <si>
    <t>ВЧШГ Ø100 мм</t>
  </si>
  <si>
    <t>ГОСТ 5525-88</t>
  </si>
  <si>
    <t>Тройник раструбный ТР100</t>
  </si>
  <si>
    <t>2.5</t>
  </si>
  <si>
    <t>Прочие изделия и оборудование</t>
  </si>
  <si>
    <t>Этап строительства 2.2 (корпус 16.1, корпус 16.2, корпус 17)</t>
  </si>
  <si>
    <t>Труба гофрированная полиэтиленовая SN10 Ø400/343 мм</t>
  </si>
  <si>
    <t>Труба ПЭ100 SDR17 PN10 D=400 мм</t>
  </si>
  <si>
    <t>Икаласт</t>
  </si>
  <si>
    <t>Тройник сварной равнопрох. ПЭ100 SDR17 PN10 D=250 мм</t>
  </si>
  <si>
    <t>Полипластик</t>
  </si>
  <si>
    <t>Втулка под фланец ПЭ100 SDR17 PN10 D=315 мм</t>
  </si>
  <si>
    <t>Фланец стальной плоский прижимной Dy/OD=300/315 мм</t>
  </si>
  <si>
    <t>Заглушка чугунная фланцевая ЗФ300</t>
  </si>
  <si>
    <t>Отвод сварной ПЭ100 SDR17 PN10 D=315х90°</t>
  </si>
  <si>
    <t>Переход ПЭ100 SDR17 PN10 D=315х280 мм</t>
  </si>
  <si>
    <t>Втулка под фланец ПЭ100 SDR17 PN10 D=280 мм</t>
  </si>
  <si>
    <t>Фланец стальной плоский прижимной Dy/OD=250/280 мм</t>
  </si>
  <si>
    <t>3.6</t>
  </si>
  <si>
    <t>3.7</t>
  </si>
  <si>
    <t>3.8</t>
  </si>
  <si>
    <t>- В0 -</t>
  </si>
  <si>
    <t>Труба ПЭ100 RC SDR17 PN10 тип 2 D=200 мм</t>
  </si>
  <si>
    <t>Труба ПЭ100 RC SDR17 PN10 тип 2 D=450 мм</t>
  </si>
  <si>
    <t>Запорная арматура</t>
  </si>
  <si>
    <t>Задвижка клиновая фланцевая DN=100 мм с обрезиненным</t>
  </si>
  <si>
    <t>клином в комплекте со штоком и ковером (HAWLE)</t>
  </si>
  <si>
    <t>HAWLE</t>
  </si>
  <si>
    <t>Задвижка клиновая фланцевая DN=200 мм с обрезиненным</t>
  </si>
  <si>
    <t>Гидрант пожарный подземный DUO GOST DN=100 мм (HAWLE)</t>
  </si>
  <si>
    <t>5.2</t>
  </si>
  <si>
    <r>
      <t>Тройник ПВХ 87</t>
    </r>
    <r>
      <rPr>
        <sz val="14"/>
        <rFont val="Calibri"/>
        <family val="2"/>
        <charset val="204"/>
      </rPr>
      <t>°</t>
    </r>
    <r>
      <rPr>
        <sz val="14"/>
        <rFont val="ISOCPEUR"/>
        <family val="2"/>
        <charset val="204"/>
      </rPr>
      <t xml:space="preserve"> D=110  мм</t>
    </r>
  </si>
  <si>
    <t>Втулка под фланец ПЭ100 SDR17 PN10 D=200 мм</t>
  </si>
  <si>
    <t>Фланец стальной плоский прижимной Dy/OD=200/200 мм</t>
  </si>
  <si>
    <t>Тройник сварной ПЭ100 SDR17 PN10 D=200х110 мм</t>
  </si>
  <si>
    <t xml:space="preserve">Муфта для прохода труб ПЭ100 RC SDR17 PN10 D=200 мм </t>
  </si>
  <si>
    <t>через стенку ж/б колодца</t>
  </si>
  <si>
    <t>Муфта электросварная для труб ПЭ100 RC SDR17 PN10</t>
  </si>
  <si>
    <t>тип 2 D=200 мм</t>
  </si>
  <si>
    <t>ГОСТ 10704-91</t>
  </si>
  <si>
    <t>k=1,01, Гильза</t>
  </si>
  <si>
    <t>Подставка пожарная фланцевая DN=100 мм (HAWLE)</t>
  </si>
  <si>
    <t xml:space="preserve">Вставка демонтажная с антикоррозийным внутренним и </t>
  </si>
  <si>
    <t>внешним покрытием DN=200 (HAWLE)</t>
  </si>
  <si>
    <t>Тройник сварной ПЭ100 SDR17 PN10 D=200 мм</t>
  </si>
  <si>
    <t>2.6</t>
  </si>
  <si>
    <t>2.7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</si>
  <si>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</si>
  <si>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</si>
  <si>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</si>
  <si>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</si>
  <si>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</si>
  <si>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</si>
  <si>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</si>
  <si>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</si>
  <si>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</si>
  <si>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</si>
  <si>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</si>
  <si>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</si>
  <si>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</si>
  <si>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</si>
  <si>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</si>
  <si>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</si>
  <si>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</si>
  <si>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</si>
  <si>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</si>
  <si>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</si>
  <si>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</si>
  <si>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</si>
  <si>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3.32</t>
  </si>
  <si>
    <t>3.33</t>
  </si>
  <si>
    <t>3.34</t>
  </si>
  <si>
    <t>5.3</t>
  </si>
  <si>
    <r>
      <t>Отвод сварной ПЭ100 SDR17 PN10 D=200х85</t>
    </r>
    <r>
      <rPr>
        <sz val="14"/>
        <rFont val="Calibri"/>
        <family val="2"/>
        <charset val="204"/>
      </rPr>
      <t>°</t>
    </r>
  </si>
  <si>
    <r>
      <t>Отвод сварной ПЭ100 SDR17 PN10 D=200х20</t>
    </r>
    <r>
      <rPr>
        <sz val="14"/>
        <rFont val="Calibri"/>
        <family val="2"/>
        <charset val="204"/>
      </rPr>
      <t>°</t>
    </r>
  </si>
  <si>
    <r>
      <t>Отвод сварной ПЭ100 SDR17 PN10 D=200х90</t>
    </r>
    <r>
      <rPr>
        <sz val="14"/>
        <rFont val="Calibri"/>
        <family val="2"/>
        <charset val="204"/>
      </rPr>
      <t>°</t>
    </r>
  </si>
  <si>
    <r>
      <t>Отвод сварной ПЭ100 SDR17 PN10 D=160х90</t>
    </r>
    <r>
      <rPr>
        <sz val="14"/>
        <rFont val="Calibri"/>
        <family val="2"/>
        <charset val="204"/>
      </rPr>
      <t>°</t>
    </r>
  </si>
  <si>
    <r>
      <t>Отвод сварной ПЭ100 SDR17 PN10 D=160х45</t>
    </r>
    <r>
      <rPr>
        <sz val="14"/>
        <rFont val="Calibri"/>
        <family val="2"/>
        <charset val="204"/>
      </rPr>
      <t>°</t>
    </r>
  </si>
  <si>
    <t>Завод-
изготовитель</t>
  </si>
  <si>
    <t>Коли-
чество</t>
  </si>
  <si>
    <t>Плита днища ПН10</t>
  </si>
  <si>
    <t>клином в комплекте со штоком (HAWLE)</t>
  </si>
  <si>
    <t>Плита перекрытия с кольцом ПК10-9-2</t>
  </si>
  <si>
    <t>АО "Баррикада"</t>
  </si>
  <si>
    <r>
      <t>Отвод сварной ПЭ100 SDR17 PN10 D=110х90</t>
    </r>
    <r>
      <rPr>
        <sz val="14"/>
        <rFont val="Calibri"/>
        <family val="2"/>
        <charset val="204"/>
      </rPr>
      <t>°</t>
    </r>
  </si>
  <si>
    <t>ГОСТ 12836-67</t>
  </si>
  <si>
    <t>Заглушка стальная фланцевая Dy=100 мм, Py=1.0 Мпа</t>
  </si>
  <si>
    <t>Щебень гранитный фр.40-70</t>
  </si>
  <si>
    <t>ГОСТ 8267-2014</t>
  </si>
  <si>
    <t>Обсып. ПГ</t>
  </si>
  <si>
    <t>5.4</t>
  </si>
  <si>
    <t>ГОСТ 8267-2015</t>
  </si>
  <si>
    <t>Геотекстить нетканый, плотность &gt;200 г/м2</t>
  </si>
  <si>
    <t>Оборач. обсып. ПГ</t>
  </si>
  <si>
    <t>Труба стальная D=273х3.5 мм</t>
  </si>
  <si>
    <r>
      <t>Отвод сварной ПЭ100 SDR17 PN10 D=200х10</t>
    </r>
    <r>
      <rPr>
        <sz val="14"/>
        <rFont val="Calibri"/>
        <family val="2"/>
        <charset val="204"/>
      </rPr>
      <t>°</t>
    </r>
  </si>
  <si>
    <r>
      <t>Отвод сварной ПЭ100 SDR17 PN10 D=200х5</t>
    </r>
    <r>
      <rPr>
        <sz val="14"/>
        <rFont val="Calibri"/>
        <family val="2"/>
        <charset val="204"/>
      </rPr>
      <t>°</t>
    </r>
  </si>
  <si>
    <t>Патрубок чугунный фланцевый ПФ100 L=2.70 м</t>
  </si>
  <si>
    <t>Заглушка стальная фланцевая Dy=200 мм, Py=1.0 Мпа</t>
  </si>
  <si>
    <t>4.6</t>
  </si>
  <si>
    <r>
      <t>Отвод сварной ПЭ100 SDR17 PN10 D=200х40</t>
    </r>
    <r>
      <rPr>
        <sz val="14"/>
        <rFont val="Calibri"/>
        <family val="2"/>
        <charset val="204"/>
      </rPr>
      <t>°</t>
    </r>
  </si>
  <si>
    <t>3.35</t>
  </si>
  <si>
    <t>3.36</t>
  </si>
  <si>
    <t>Плита перекрытия 1ПП15-фут. ПБК "ЭКОВЭЛЛ"</t>
  </si>
  <si>
    <t>Flotenk-OJ-4</t>
  </si>
  <si>
    <t>Жироуловитель (производительность 4 л/с)</t>
  </si>
  <si>
    <t>Жироуловитель (производительность 5 л/с)</t>
  </si>
  <si>
    <t>Flotenk-OJ-5</t>
  </si>
  <si>
    <r>
      <t>Тройник ПВХ 87</t>
    </r>
    <r>
      <rPr>
        <sz val="14"/>
        <rFont val="Calibri"/>
        <family val="2"/>
        <charset val="204"/>
      </rPr>
      <t>°</t>
    </r>
    <r>
      <rPr>
        <sz val="14"/>
        <rFont val="ISOCPEUR"/>
        <family val="2"/>
        <charset val="204"/>
      </rPr>
      <t xml:space="preserve"> D=160  мм</t>
    </r>
  </si>
  <si>
    <t>Материалы и изделия</t>
  </si>
  <si>
    <t>ООО "ЭКОВОД"</t>
  </si>
  <si>
    <t>Муфта электросварная для труб ПЭ100 SDR17 PN10 D=315 мм</t>
  </si>
  <si>
    <t>Плита 1ПШ13</t>
  </si>
  <si>
    <t>ГОСТ 21924.0-84</t>
  </si>
  <si>
    <t>Под ж/у</t>
  </si>
  <si>
    <t>Перепад. устр.</t>
  </si>
  <si>
    <r>
      <t>Отвод сварной ПЭ100 SDR17 PN10 D=160х10</t>
    </r>
    <r>
      <rPr>
        <sz val="14"/>
        <rFont val="Calibri"/>
        <family val="2"/>
        <charset val="204"/>
      </rPr>
      <t>°</t>
    </r>
  </si>
  <si>
    <t>1.12</t>
  </si>
  <si>
    <t>Лестница для спуска в колодец</t>
  </si>
  <si>
    <t>Единица измере-
ния</t>
  </si>
  <si>
    <t>1.13</t>
  </si>
  <si>
    <t>Фильтрующий модуль ФМС-2.0** (пр-ть до 32 м3/ч)</t>
  </si>
  <si>
    <t>Армореал</t>
  </si>
  <si>
    <t>Канализ. насос. станция D=3000 мм, Н=4800 мм, Q=154 л/с, H=10 м</t>
  </si>
  <si>
    <t>Труба ПЭ100 RC SDR17 PN10 тип 3 D=450 мм</t>
  </si>
  <si>
    <t>Труба ПЭ100 RC SDR17 PN10 тип 3 D=315 мм</t>
  </si>
  <si>
    <t>Труба ПЭ100 RC SDR17 PN10 тип 3 D=560 мм</t>
  </si>
  <si>
    <t>Труба ПЭ100 RC SDR17 PN10 тип 3 D=200 мм</t>
  </si>
  <si>
    <t>Лотки</t>
  </si>
  <si>
    <t>Д4, Д5, Д6</t>
  </si>
  <si>
    <t>Д12, Д13, Д14, Д15, Д17, Д18</t>
  </si>
  <si>
    <t>ЗАО "Флотенк"</t>
  </si>
  <si>
    <t>Элементы колодцев</t>
  </si>
  <si>
    <t>HAWLE 4000E2</t>
  </si>
  <si>
    <t>с двойным запиранием с фланцем переходным DN=175/100 мм</t>
  </si>
  <si>
    <t>в комплекте с ковером</t>
  </si>
  <si>
    <t>с двойным запиранием</t>
  </si>
  <si>
    <t>Подставка пожарная чугунная фланцевая ППФ 200</t>
  </si>
  <si>
    <t>ТУ 5855-001-23107031-2013</t>
  </si>
  <si>
    <t>Труба стальная D=377х4.0 мм</t>
  </si>
  <si>
    <t>д</t>
  </si>
  <si>
    <r>
      <t>Отвод сварной ПЭ100 SDR17 PN10 D=200х45</t>
    </r>
    <r>
      <rPr>
        <sz val="14"/>
        <rFont val="Calibri"/>
        <family val="2"/>
        <charset val="204"/>
      </rPr>
      <t>°</t>
    </r>
  </si>
  <si>
    <t>Патрубок чугунный фланцевый ПФ200 L=2.70 м</t>
  </si>
  <si>
    <r>
      <t>Отвод ПВХ 87</t>
    </r>
    <r>
      <rPr>
        <sz val="14"/>
        <rFont val="Calibri"/>
        <family val="2"/>
        <charset val="204"/>
      </rPr>
      <t>°</t>
    </r>
    <r>
      <rPr>
        <sz val="14"/>
        <rFont val="ISOCPEUR"/>
        <family val="2"/>
        <charset val="204"/>
      </rPr>
      <t xml:space="preserve"> D=110  мм</t>
    </r>
  </si>
  <si>
    <t>Отвод ПВХ 45° D=160  мм</t>
  </si>
  <si>
    <t>Отвод ПЭ100 SDR17 PN10 D=250х90° мм</t>
  </si>
  <si>
    <t>Отвод ПВХ 87° D=160  мм</t>
  </si>
  <si>
    <t>Отвод ПВХ 87° D=110  мм</t>
  </si>
  <si>
    <t>Бетион В15</t>
  </si>
  <si>
    <t>Бетон В25</t>
  </si>
  <si>
    <t>ГОСТ 5781-82*</t>
  </si>
  <si>
    <t>кг</t>
  </si>
  <si>
    <t>Арматура А400 Ø18 мм периодического профиля</t>
  </si>
  <si>
    <t>Арматура А240 Ø6 мм периодического профиля</t>
  </si>
  <si>
    <t>Тройник ПЭ гофрированный 90° D=160/139  мм</t>
  </si>
  <si>
    <t>Отвод ПЭ гофрированный 90° D=160/139  мм</t>
  </si>
  <si>
    <t>Отвод ПЭ гофрированный 90° D=250/216  мм</t>
  </si>
  <si>
    <t>Тройник ПЭ гофрированный 90° D=250/216  мм</t>
  </si>
  <si>
    <t>3.31</t>
  </si>
  <si>
    <t>3.37</t>
  </si>
  <si>
    <t>3.38</t>
  </si>
  <si>
    <t>Труба ПЭ100 SDR17 PN10 D=63 мм</t>
  </si>
  <si>
    <t>ИКАПЛАСТ</t>
  </si>
  <si>
    <t>Труба ПЭ100 SDR17 PN10 D=110 мм</t>
  </si>
  <si>
    <t>Труба ПЭ100 SDR17 PN10 D=180 мм</t>
  </si>
  <si>
    <t>Труба ПЭ100 SDR17 PN10 D=225 мм</t>
  </si>
  <si>
    <t>Труба ПЭ100 SDR17 PN10 D=315 мм</t>
  </si>
  <si>
    <t>Труба ПЭ100 SDR17 PN10 D=450 мм</t>
  </si>
  <si>
    <t>Viking Johnson</t>
  </si>
  <si>
    <t>Заглушка чугунная фланцевая ЗФ100</t>
  </si>
  <si>
    <t>Фланцевый адаптер UltraGrip DN100 PN10</t>
  </si>
  <si>
    <t>Фланцевый адаптер UltraGrip DN200 PN10</t>
  </si>
  <si>
    <t>Втулка под фланец ПЭ100 SDR17 PN10 Ø110</t>
  </si>
  <si>
    <t>Втулка под фланец ПЭ100 SDR17 PN10 Ø225</t>
  </si>
  <si>
    <t>Муфта электросварная для труб ПЭ100 SDR17 PN10 Ø110</t>
  </si>
  <si>
    <t>Муфта электросварная для труб ПЭ100 SDR17 PN10 Ø225</t>
  </si>
  <si>
    <t>Отвод сварной ПЭ100 90° SDR17 PN10 Ø110</t>
  </si>
  <si>
    <t>Отвод сварной ПЭ100 50° SDR17 PN10 Ø110</t>
  </si>
  <si>
    <t>Отвод сварной ПЭ100 15° SDR17 PN10 Ø110</t>
  </si>
  <si>
    <t>Отвод сварной ПЭ100 5° SDR17 PN10 Ø110</t>
  </si>
  <si>
    <t>Тройник сварной неравнопрох. ПЭ100 SDR17 PN10 Ø225/110</t>
  </si>
  <si>
    <t>Переход ПЭ100 SDR17 PN10 Ø225/110</t>
  </si>
  <si>
    <t>Отвод сварной ПЭ100 5° SDR17 PN10 Ø225</t>
  </si>
  <si>
    <t>Отвод сварной ПЭ100 30° SDR17 PN10 Ø225</t>
  </si>
  <si>
    <t>Тройник сварной равнопроходной ПЭ100 SDR17 PN10 Ø110</t>
  </si>
  <si>
    <t>Отвод сварной ПЭ100 10° SDR17 PN10 Ø110</t>
  </si>
  <si>
    <t>Втулка под фланец ПЭ100 SDR17 PN10 Ø180</t>
  </si>
  <si>
    <t>Фланец стальной плоский прижимной DN/OD 100/110</t>
  </si>
  <si>
    <t>Фланец стальной плоский прижимной DN/OD 150/180</t>
  </si>
  <si>
    <t>Фланец стальной плоский прижимной DN/OD 200/225</t>
  </si>
  <si>
    <t>Фланцевый адаптер UltraGrip DN150 PN10</t>
  </si>
  <si>
    <t>Отвод сварной ПЭ100 70° SDR17 PN10 Ø180</t>
  </si>
  <si>
    <t>Отвод сварной ПЭ100 30° SDR17 PN10 Ø180</t>
  </si>
  <si>
    <t>Тройник сварной неравнопрох. ПЭ100 SDR17 PN10 Ø180/90</t>
  </si>
  <si>
    <t>Переход ПЭ100 SDR17 PN10 Ø90/63</t>
  </si>
  <si>
    <t>Втулка под фланец ПЭ100 SDR17 PN10 Ø63</t>
  </si>
  <si>
    <t>Фланец стальной плоский прижимной DN/OD 50/63</t>
  </si>
  <si>
    <t>Задвижка клиновая фланцевая DN50 с обрезиненным</t>
  </si>
  <si>
    <t>Задвижка клиновая фланцевая DN 150 с обрезиненным</t>
  </si>
  <si>
    <t>Задвижка клиновая фланцевая DN 100 с обрезиненным</t>
  </si>
  <si>
    <t>Отвод сварной ПЭ100 5° SDR17 PN10 Ø63</t>
  </si>
  <si>
    <t>Отвод сварной ПЭ100 15° SDR17 PN10 Ø63</t>
  </si>
  <si>
    <t>ГОСТ 12820-80</t>
  </si>
  <si>
    <t>Фланец 1-20-10 ст. 25</t>
  </si>
  <si>
    <t>Переход ПЭ100 SDR17 PN10 Ø63/25</t>
  </si>
  <si>
    <t>Втулка под фланец ПЭ100 SDR17 PN10 Ø25</t>
  </si>
  <si>
    <t>Фланец стальной плоский прижимной DN/OD 20/25</t>
  </si>
  <si>
    <t>Отвод сварной ПЭ100 25° SDR17 PN10 Ø180</t>
  </si>
  <si>
    <t>Тройник сварной равнопроходной ПЭ100 SDR17 PN10 Ø180</t>
  </si>
  <si>
    <t>Отвод сварной ПЭ100 90° SDR17 PN10 Ø225</t>
  </si>
  <si>
    <t>Переход ПЭ100 SDR17 PN10 Ø180/110</t>
  </si>
  <si>
    <t>Фланец 1-100-10 ст. 25</t>
  </si>
  <si>
    <t>Отвод сварной ПЭ100 85° SDR17 PN10 Ø110</t>
  </si>
  <si>
    <t>Песок для строительных работ (средней крупности)</t>
  </si>
  <si>
    <t>Муфта электросварная для труб ПЭ100 SDR17 PN10 Ø180</t>
  </si>
  <si>
    <t>Муфта электросварная для труб ПЭ100 SDR17 PN10 Ø63</t>
  </si>
  <si>
    <t>Плита перекрытия ПП10</t>
  </si>
  <si>
    <t>Кольцо стеновое КС10.9</t>
  </si>
  <si>
    <t>Отвод сварной ПЭ100 75° SDR17 PN10 Ø225</t>
  </si>
  <si>
    <t>3.39</t>
  </si>
  <si>
    <t>3.40</t>
  </si>
  <si>
    <t>3.41</t>
  </si>
  <si>
    <t>3.42</t>
  </si>
  <si>
    <t>3.43</t>
  </si>
  <si>
    <t>2.8</t>
  </si>
  <si>
    <t>Труба ПЭ100 SDR17 PN10 D=355 мм</t>
  </si>
  <si>
    <t>Единица
измере-
ния</t>
  </si>
  <si>
    <t>ГОСТ 18599-2001</t>
  </si>
  <si>
    <t>ТУ 2248-001-5049230-2007</t>
  </si>
  <si>
    <t>- ОНК 63/315</t>
  </si>
  <si>
    <t>- ОНК 110/355</t>
  </si>
  <si>
    <t>- ОНК 180/450</t>
  </si>
  <si>
    <t>- ОНК 225/500</t>
  </si>
  <si>
    <t>Кольцо опорно-направляющее:</t>
  </si>
  <si>
    <t>Манжета герметизирующая:</t>
  </si>
  <si>
    <t>- Манжета 63/315 А тип 2</t>
  </si>
  <si>
    <t>- Манжета 110/355 А тип 2</t>
  </si>
  <si>
    <t>- Манжета 180/450 А тип 2</t>
  </si>
  <si>
    <t>- Манжета 225/500 А тип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</si>
</sst>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name val="ISOCPEUR"/>
      <family val="2"/>
      <charset val="204"/>
    </font>
    <font>
      <b/>
      <sz val="14"/>
      <name val="ISOCPEUR"/>
      <family val="2"/>
      <charset val="204"/>
    </font>
    <font>
      <b/>
      <u/>
      <sz val="14"/>
      <name val="ISOCPEUR"/>
      <family val="2"/>
      <charset val="204"/>
    </font>
    <font>
      <sz val="10"/>
      <name val="ISOCPEUR"/>
      <family val="2"/>
      <charset val="204"/>
    </font>
    <font>
      <sz val="14"/>
      <name val="Calibri"/>
      <family val="2"/>
      <charset val="204"/>
    </font>
    <font>
      <sz val="12"/>
      <name val="ISOCPEUR"/>
      <family val="2"/>
      <charset val="204"/>
    </font>
    <font>
      <sz val="14"/>
      <color rgb="FFFF0000"/>
      <name val="ISOCPEUR"/>
      <family val="2"/>
      <charset val="204"/>
    </font>
    <font>
      <sz val="14"/>
      <color theme="1"/>
      <name val="ISOCPEU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" xfId="1" quotePrefix="1" applyFont="1" applyFill="1" applyBorder="1" applyAlignment="1">
      <alignment horizontal="left" vertical="center" indent="1"/>
    </xf>
    <xf numFmtId="0" fontId="9" fillId="0" borderId="2" xfId="1" applyFont="1" applyFill="1" applyBorder="1" applyAlignment="1">
      <alignment horizontal="center" vertical="center"/>
    </xf>
    <xf numFmtId="1" fontId="9" fillId="0" borderId="2" xfId="1" applyNumberFormat="1" applyFont="1" applyFill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colors>
    <mruColors>
      <color rgb="FFC9C9C9"/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tabSelected="1" zoomScale="70" zoomScaleNormal="70" workbookViewId="0">
      <pane xSplit="2" topLeftCell="C1" activePane="topRight" state="frozen"/>
      <selection activeCell="A334" sqref="A334"/>
      <selection pane="topRight"/>
    </sheetView>
  </sheetViews>
  <sheetFormatPr defaultColWidth="9.140625" defaultRowHeight="22.5" customHeight="1" x14ac:dyDescent="0.3"/>
  <cols>
    <col min="1" max="1" width="10" style="3" customWidth="1"/>
    <col min="2" max="2" width="65.28515625" style="3" customWidth="1"/>
    <col min="3" max="3" width="30" style="3" customWidth="1"/>
    <col min="4" max="4" width="17.5703125" style="3" customWidth="1"/>
    <col min="5" max="5" width="22.5703125" style="3" customWidth="1"/>
    <col min="6" max="7" width="10" style="3" customWidth="1"/>
    <col min="8" max="8" width="12.5703125" style="3" customWidth="1"/>
    <col min="9" max="9" width="20.140625" style="3" customWidth="1"/>
    <col min="10" max="16384" width="9.140625" style="3"/>
  </cols>
  <sheetData>
    <row r="1" spans="1:9" ht="99.2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163</v>
      </c>
      <c r="F1" s="2" t="s">
        <v>311</v>
      </c>
      <c r="G1" s="2" t="s">
        <v>164</v>
      </c>
      <c r="H1" s="2" t="s">
        <v>4</v>
      </c>
      <c r="I1" s="2" t="s">
        <v>5</v>
      </c>
    </row>
    <row r="2" spans="1:9" ht="28.35" customHeight="1" thickBot="1" x14ac:dyDescent="0.3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</row>
    <row r="3" spans="1:9" s="4" customFormat="1" ht="22.5" customHeight="1" thickBot="1" x14ac:dyDescent="0.3">
      <c r="A3" s="37" t="s">
        <v>106</v>
      </c>
      <c r="B3" s="38"/>
      <c r="C3" s="38"/>
      <c r="D3" s="38"/>
      <c r="E3" s="38"/>
      <c r="F3" s="38"/>
      <c r="G3" s="38"/>
      <c r="H3" s="38"/>
      <c r="I3" s="39"/>
    </row>
    <row r="4" spans="1:9" s="4" customFormat="1" ht="22.5" customHeight="1" x14ac:dyDescent="0.25">
      <c r="A4" s="5">
        <v>1</v>
      </c>
      <c r="B4" s="6" t="s">
        <v>217</v>
      </c>
      <c r="C4" s="7"/>
      <c r="D4" s="8"/>
      <c r="E4" s="7"/>
      <c r="F4" s="8"/>
      <c r="G4" s="7"/>
      <c r="H4" s="8"/>
      <c r="I4" s="7"/>
    </row>
    <row r="5" spans="1:9" s="4" customFormat="1" ht="22.5" customHeight="1" x14ac:dyDescent="0.25">
      <c r="A5" s="9" t="s">
        <v>16</v>
      </c>
      <c r="B5" s="10" t="s">
        <v>165</v>
      </c>
      <c r="C5" s="11" t="s">
        <v>14</v>
      </c>
      <c r="D5" s="12"/>
      <c r="E5" s="11"/>
      <c r="F5" s="12" t="s">
        <v>12</v>
      </c>
      <c r="G5" s="11">
        <v>19</v>
      </c>
      <c r="H5" s="12"/>
      <c r="I5" s="11"/>
    </row>
    <row r="6" spans="1:9" s="4" customFormat="1" ht="22.5" customHeight="1" x14ac:dyDescent="0.25">
      <c r="A6" s="9" t="s">
        <v>17</v>
      </c>
      <c r="B6" s="10" t="s">
        <v>302</v>
      </c>
      <c r="C6" s="11" t="s">
        <v>14</v>
      </c>
      <c r="D6" s="12"/>
      <c r="E6" s="11"/>
      <c r="F6" s="12" t="s">
        <v>12</v>
      </c>
      <c r="G6" s="11">
        <v>5</v>
      </c>
      <c r="H6" s="12"/>
      <c r="I6" s="11"/>
    </row>
    <row r="7" spans="1:9" s="4" customFormat="1" ht="22.5" customHeight="1" x14ac:dyDescent="0.25">
      <c r="A7" s="9" t="s">
        <v>18</v>
      </c>
      <c r="B7" s="10" t="s">
        <v>301</v>
      </c>
      <c r="C7" s="11" t="s">
        <v>14</v>
      </c>
      <c r="D7" s="12"/>
      <c r="E7" s="11"/>
      <c r="F7" s="12" t="s">
        <v>12</v>
      </c>
      <c r="G7" s="11">
        <v>10</v>
      </c>
      <c r="H7" s="12"/>
      <c r="I7" s="11"/>
    </row>
    <row r="8" spans="1:9" s="4" customFormat="1" ht="22.5" customHeight="1" x14ac:dyDescent="0.25">
      <c r="A8" s="9" t="s">
        <v>19</v>
      </c>
      <c r="B8" s="10" t="s">
        <v>49</v>
      </c>
      <c r="C8" s="11" t="s">
        <v>14</v>
      </c>
      <c r="D8" s="12"/>
      <c r="E8" s="11"/>
      <c r="F8" s="12" t="s">
        <v>12</v>
      </c>
      <c r="G8" s="11">
        <v>10</v>
      </c>
      <c r="H8" s="12"/>
      <c r="I8" s="11"/>
    </row>
    <row r="9" spans="1:9" s="4" customFormat="1" ht="22.5" customHeight="1" x14ac:dyDescent="0.25">
      <c r="A9" s="9" t="s">
        <v>20</v>
      </c>
      <c r="B9" s="10" t="s">
        <v>15</v>
      </c>
      <c r="C9" s="11" t="s">
        <v>32</v>
      </c>
      <c r="D9" s="12"/>
      <c r="E9" s="11"/>
      <c r="F9" s="12" t="s">
        <v>12</v>
      </c>
      <c r="G9" s="11">
        <v>5</v>
      </c>
      <c r="H9" s="12"/>
      <c r="I9" s="11"/>
    </row>
    <row r="10" spans="1:9" s="4" customFormat="1" ht="22.5" customHeight="1" x14ac:dyDescent="0.25">
      <c r="A10" s="13">
        <v>2</v>
      </c>
      <c r="B10" s="14" t="s">
        <v>40</v>
      </c>
      <c r="C10" s="11"/>
      <c r="D10" s="12"/>
      <c r="E10" s="11"/>
      <c r="F10" s="12"/>
      <c r="G10" s="11"/>
      <c r="H10" s="12"/>
      <c r="I10" s="11"/>
    </row>
    <row r="11" spans="1:9" s="4" customFormat="1" ht="22.5" customHeight="1" x14ac:dyDescent="0.25">
      <c r="A11" s="9" t="s">
        <v>7</v>
      </c>
      <c r="B11" s="10" t="s">
        <v>246</v>
      </c>
      <c r="C11" s="11" t="s">
        <v>312</v>
      </c>
      <c r="D11" s="12"/>
      <c r="E11" s="11" t="s">
        <v>247</v>
      </c>
      <c r="F11" s="12" t="s">
        <v>8</v>
      </c>
      <c r="G11" s="15">
        <v>17.594200000000001</v>
      </c>
      <c r="H11" s="12"/>
      <c r="I11" s="11" t="s">
        <v>9</v>
      </c>
    </row>
    <row r="12" spans="1:9" s="4" customFormat="1" ht="22.5" customHeight="1" x14ac:dyDescent="0.25">
      <c r="A12" s="9" t="s">
        <v>52</v>
      </c>
      <c r="B12" s="10" t="s">
        <v>248</v>
      </c>
      <c r="C12" s="11" t="s">
        <v>312</v>
      </c>
      <c r="D12" s="12"/>
      <c r="E12" s="11" t="s">
        <v>247</v>
      </c>
      <c r="F12" s="12" t="s">
        <v>8</v>
      </c>
      <c r="G12" s="15">
        <v>301.89909999999998</v>
      </c>
      <c r="H12" s="12"/>
      <c r="I12" s="11" t="s">
        <v>9</v>
      </c>
    </row>
    <row r="13" spans="1:9" s="4" customFormat="1" ht="22.5" customHeight="1" x14ac:dyDescent="0.25">
      <c r="A13" s="9" t="s">
        <v>59</v>
      </c>
      <c r="B13" s="10" t="s">
        <v>249</v>
      </c>
      <c r="C13" s="11" t="s">
        <v>312</v>
      </c>
      <c r="D13" s="12"/>
      <c r="E13" s="11" t="s">
        <v>247</v>
      </c>
      <c r="F13" s="12" t="s">
        <v>8</v>
      </c>
      <c r="G13" s="15">
        <v>119.64460000000001</v>
      </c>
      <c r="H13" s="12"/>
      <c r="I13" s="11" t="s">
        <v>9</v>
      </c>
    </row>
    <row r="14" spans="1:9" s="4" customFormat="1" ht="22.5" customHeight="1" x14ac:dyDescent="0.25">
      <c r="A14" s="9" t="s">
        <v>60</v>
      </c>
      <c r="B14" s="10" t="s">
        <v>250</v>
      </c>
      <c r="C14" s="11" t="s">
        <v>312</v>
      </c>
      <c r="D14" s="12"/>
      <c r="E14" s="11" t="s">
        <v>247</v>
      </c>
      <c r="F14" s="12" t="s">
        <v>8</v>
      </c>
      <c r="G14" s="15">
        <v>193.65740000000002</v>
      </c>
      <c r="H14" s="12"/>
      <c r="I14" s="11" t="s">
        <v>9</v>
      </c>
    </row>
    <row r="15" spans="1:9" s="4" customFormat="1" ht="22.5" customHeight="1" x14ac:dyDescent="0.25">
      <c r="A15" s="9" t="s">
        <v>88</v>
      </c>
      <c r="B15" s="10" t="s">
        <v>251</v>
      </c>
      <c r="C15" s="11" t="s">
        <v>312</v>
      </c>
      <c r="D15" s="12"/>
      <c r="E15" s="11" t="s">
        <v>247</v>
      </c>
      <c r="F15" s="12" t="s">
        <v>8</v>
      </c>
      <c r="G15" s="15">
        <v>15.756</v>
      </c>
      <c r="H15" s="12"/>
      <c r="I15" s="11" t="s">
        <v>61</v>
      </c>
    </row>
    <row r="16" spans="1:9" s="4" customFormat="1" ht="22.5" customHeight="1" x14ac:dyDescent="0.25">
      <c r="A16" s="9" t="s">
        <v>130</v>
      </c>
      <c r="B16" s="10" t="s">
        <v>310</v>
      </c>
      <c r="C16" s="11" t="s">
        <v>312</v>
      </c>
      <c r="D16" s="12"/>
      <c r="E16" s="11" t="s">
        <v>247</v>
      </c>
      <c r="F16" s="12" t="s">
        <v>8</v>
      </c>
      <c r="G16" s="15">
        <v>19.8263</v>
      </c>
      <c r="H16" s="12"/>
      <c r="I16" s="11" t="s">
        <v>61</v>
      </c>
    </row>
    <row r="17" spans="1:9" s="4" customFormat="1" ht="22.5" customHeight="1" x14ac:dyDescent="0.25">
      <c r="A17" s="9" t="s">
        <v>131</v>
      </c>
      <c r="B17" s="10" t="s">
        <v>252</v>
      </c>
      <c r="C17" s="11" t="s">
        <v>312</v>
      </c>
      <c r="D17" s="12"/>
      <c r="E17" s="11" t="s">
        <v>247</v>
      </c>
      <c r="F17" s="12" t="s">
        <v>8</v>
      </c>
      <c r="G17" s="15">
        <v>64.650099999999995</v>
      </c>
      <c r="H17" s="12"/>
      <c r="I17" s="11" t="s">
        <v>61</v>
      </c>
    </row>
    <row r="18" spans="1:9" s="27" customFormat="1" ht="22.5" customHeight="1" x14ac:dyDescent="0.25">
      <c r="A18" s="9" t="s">
        <v>309</v>
      </c>
      <c r="B18" s="10" t="s">
        <v>72</v>
      </c>
      <c r="C18" s="11" t="s">
        <v>312</v>
      </c>
      <c r="D18" s="12"/>
      <c r="E18" s="11" t="s">
        <v>247</v>
      </c>
      <c r="F18" s="12" t="s">
        <v>8</v>
      </c>
      <c r="G18" s="15">
        <v>26.290300000000002</v>
      </c>
      <c r="H18" s="12"/>
      <c r="I18" s="11" t="s">
        <v>61</v>
      </c>
    </row>
    <row r="19" spans="1:9" s="27" customFormat="1" ht="22.5" customHeight="1" x14ac:dyDescent="0.25">
      <c r="A19" s="13">
        <v>3</v>
      </c>
      <c r="B19" s="14" t="s">
        <v>33</v>
      </c>
      <c r="C19" s="11"/>
      <c r="D19" s="12"/>
      <c r="E19" s="11"/>
      <c r="F19" s="12"/>
      <c r="G19" s="15"/>
      <c r="H19" s="12"/>
      <c r="I19" s="11"/>
    </row>
    <row r="20" spans="1:9" s="27" customFormat="1" ht="22.5" customHeight="1" x14ac:dyDescent="0.25">
      <c r="A20" s="23" t="s">
        <v>27</v>
      </c>
      <c r="B20" s="24" t="s">
        <v>290</v>
      </c>
      <c r="C20" s="11" t="s">
        <v>313</v>
      </c>
      <c r="D20" s="12"/>
      <c r="E20" s="11" t="s">
        <v>247</v>
      </c>
      <c r="F20" s="12" t="s">
        <v>12</v>
      </c>
      <c r="G20" s="22">
        <v>1</v>
      </c>
      <c r="H20" s="26"/>
      <c r="I20" s="25"/>
    </row>
    <row r="21" spans="1:9" s="27" customFormat="1" ht="22.5" customHeight="1" x14ac:dyDescent="0.25">
      <c r="A21" s="23" t="s">
        <v>29</v>
      </c>
      <c r="B21" s="24" t="s">
        <v>280</v>
      </c>
      <c r="C21" s="11" t="s">
        <v>313</v>
      </c>
      <c r="D21" s="12"/>
      <c r="E21" s="11" t="s">
        <v>247</v>
      </c>
      <c r="F21" s="12" t="s">
        <v>12</v>
      </c>
      <c r="G21" s="22">
        <v>2</v>
      </c>
      <c r="H21" s="26"/>
      <c r="I21" s="25"/>
    </row>
    <row r="22" spans="1:9" s="27" customFormat="1" ht="22.5" customHeight="1" x14ac:dyDescent="0.25">
      <c r="A22" s="23" t="s">
        <v>48</v>
      </c>
      <c r="B22" s="24" t="s">
        <v>257</v>
      </c>
      <c r="C22" s="11" t="s">
        <v>313</v>
      </c>
      <c r="D22" s="12"/>
      <c r="E22" s="11" t="s">
        <v>247</v>
      </c>
      <c r="F22" s="12" t="s">
        <v>12</v>
      </c>
      <c r="G22" s="22">
        <v>50</v>
      </c>
      <c r="H22" s="26"/>
      <c r="I22" s="25"/>
    </row>
    <row r="23" spans="1:9" s="27" customFormat="1" ht="22.5" customHeight="1" x14ac:dyDescent="0.25">
      <c r="A23" s="23" t="s">
        <v>104</v>
      </c>
      <c r="B23" s="24" t="s">
        <v>271</v>
      </c>
      <c r="C23" s="11" t="s">
        <v>313</v>
      </c>
      <c r="D23" s="12"/>
      <c r="E23" s="11" t="s">
        <v>247</v>
      </c>
      <c r="F23" s="12" t="s">
        <v>12</v>
      </c>
      <c r="G23" s="22">
        <v>10</v>
      </c>
      <c r="H23" s="26"/>
      <c r="I23" s="25"/>
    </row>
    <row r="24" spans="1:9" s="27" customFormat="1" ht="22.5" customHeight="1" x14ac:dyDescent="0.25">
      <c r="A24" s="23" t="s">
        <v>132</v>
      </c>
      <c r="B24" s="24" t="s">
        <v>258</v>
      </c>
      <c r="C24" s="11" t="s">
        <v>313</v>
      </c>
      <c r="D24" s="12"/>
      <c r="E24" s="11" t="s">
        <v>247</v>
      </c>
      <c r="F24" s="12" t="s">
        <v>12</v>
      </c>
      <c r="G24" s="22">
        <v>5</v>
      </c>
      <c r="H24" s="26"/>
      <c r="I24" s="25"/>
    </row>
    <row r="25" spans="1:9" s="27" customFormat="1" ht="22.5" customHeight="1" x14ac:dyDescent="0.25">
      <c r="A25" s="23" t="s">
        <v>134</v>
      </c>
      <c r="B25" s="24" t="s">
        <v>269</v>
      </c>
      <c r="C25" s="11" t="s">
        <v>313</v>
      </c>
      <c r="D25" s="12"/>
      <c r="E25" s="11" t="s">
        <v>247</v>
      </c>
      <c r="F25" s="12" t="s">
        <v>12</v>
      </c>
      <c r="G25" s="22">
        <v>4</v>
      </c>
      <c r="H25" s="26"/>
      <c r="I25" s="25"/>
    </row>
    <row r="26" spans="1:9" s="27" customFormat="1" ht="22.5" customHeight="1" x14ac:dyDescent="0.25">
      <c r="A26" s="23" t="s">
        <v>135</v>
      </c>
      <c r="B26" s="24" t="s">
        <v>278</v>
      </c>
      <c r="C26" s="11" t="s">
        <v>313</v>
      </c>
      <c r="D26" s="12"/>
      <c r="E26" s="11" t="s">
        <v>247</v>
      </c>
      <c r="F26" s="12" t="s">
        <v>12</v>
      </c>
      <c r="G26" s="22">
        <v>1</v>
      </c>
      <c r="H26" s="26"/>
      <c r="I26" s="25"/>
    </row>
    <row r="27" spans="1:9" s="27" customFormat="1" ht="22.5" customHeight="1" x14ac:dyDescent="0.25">
      <c r="A27" s="23" t="s">
        <v>136</v>
      </c>
      <c r="B27" s="24" t="s">
        <v>293</v>
      </c>
      <c r="C27" s="11" t="s">
        <v>313</v>
      </c>
      <c r="D27" s="12"/>
      <c r="E27" s="11" t="s">
        <v>247</v>
      </c>
      <c r="F27" s="12" t="s">
        <v>12</v>
      </c>
      <c r="G27" s="22">
        <v>1</v>
      </c>
      <c r="H27" s="26"/>
      <c r="I27" s="25"/>
    </row>
    <row r="28" spans="1:9" s="27" customFormat="1" ht="22.5" customHeight="1" x14ac:dyDescent="0.25">
      <c r="A28" s="23" t="s">
        <v>137</v>
      </c>
      <c r="B28" s="24" t="s">
        <v>265</v>
      </c>
      <c r="C28" s="11" t="s">
        <v>313</v>
      </c>
      <c r="D28" s="12"/>
      <c r="E28" s="11" t="s">
        <v>247</v>
      </c>
      <c r="F28" s="12" t="s">
        <v>12</v>
      </c>
      <c r="G28" s="22">
        <v>7</v>
      </c>
      <c r="H28" s="26"/>
      <c r="I28" s="25"/>
    </row>
    <row r="29" spans="1:9" s="27" customFormat="1" ht="22.5" customHeight="1" x14ac:dyDescent="0.25">
      <c r="A29" s="23" t="s">
        <v>138</v>
      </c>
      <c r="B29" s="24" t="s">
        <v>285</v>
      </c>
      <c r="C29" s="11" t="s">
        <v>313</v>
      </c>
      <c r="D29" s="12"/>
      <c r="E29" s="11" t="s">
        <v>247</v>
      </c>
      <c r="F29" s="12" t="s">
        <v>12</v>
      </c>
      <c r="G29" s="22">
        <v>1</v>
      </c>
      <c r="H29" s="26"/>
      <c r="I29" s="25"/>
    </row>
    <row r="30" spans="1:9" s="27" customFormat="1" ht="22.5" customHeight="1" x14ac:dyDescent="0.25">
      <c r="A30" s="23" t="s">
        <v>139</v>
      </c>
      <c r="B30" s="24" t="s">
        <v>286</v>
      </c>
      <c r="C30" s="11" t="s">
        <v>313</v>
      </c>
      <c r="D30" s="12"/>
      <c r="E30" s="11" t="s">
        <v>247</v>
      </c>
      <c r="F30" s="12" t="s">
        <v>12</v>
      </c>
      <c r="G30" s="22">
        <v>1</v>
      </c>
      <c r="H30" s="26"/>
      <c r="I30" s="25"/>
    </row>
    <row r="31" spans="1:9" s="27" customFormat="1" ht="22.5" customHeight="1" x14ac:dyDescent="0.25">
      <c r="A31" s="23" t="s">
        <v>140</v>
      </c>
      <c r="B31" s="24" t="s">
        <v>264</v>
      </c>
      <c r="C31" s="11" t="s">
        <v>313</v>
      </c>
      <c r="D31" s="12"/>
      <c r="E31" s="11" t="s">
        <v>247</v>
      </c>
      <c r="F31" s="12" t="s">
        <v>12</v>
      </c>
      <c r="G31" s="22">
        <v>7</v>
      </c>
      <c r="H31" s="26"/>
      <c r="I31" s="25"/>
    </row>
    <row r="32" spans="1:9" s="27" customFormat="1" ht="22.5" customHeight="1" x14ac:dyDescent="0.25">
      <c r="A32" s="23" t="s">
        <v>141</v>
      </c>
      <c r="B32" s="24" t="s">
        <v>270</v>
      </c>
      <c r="C32" s="11" t="s">
        <v>313</v>
      </c>
      <c r="D32" s="12"/>
      <c r="E32" s="11" t="s">
        <v>247</v>
      </c>
      <c r="F32" s="12" t="s">
        <v>12</v>
      </c>
      <c r="G32" s="22">
        <v>4</v>
      </c>
      <c r="H32" s="26"/>
      <c r="I32" s="25"/>
    </row>
    <row r="33" spans="1:9" s="27" customFormat="1" ht="22.5" customHeight="1" x14ac:dyDescent="0.25">
      <c r="A33" s="23" t="s">
        <v>142</v>
      </c>
      <c r="B33" s="24" t="s">
        <v>263</v>
      </c>
      <c r="C33" s="11" t="s">
        <v>313</v>
      </c>
      <c r="D33" s="12"/>
      <c r="E33" s="11" t="s">
        <v>247</v>
      </c>
      <c r="F33" s="12" t="s">
        <v>12</v>
      </c>
      <c r="G33" s="22">
        <v>1</v>
      </c>
      <c r="H33" s="26"/>
      <c r="I33" s="25"/>
    </row>
    <row r="34" spans="1:9" s="27" customFormat="1" ht="22.5" customHeight="1" x14ac:dyDescent="0.25">
      <c r="A34" s="23" t="s">
        <v>143</v>
      </c>
      <c r="B34" s="24" t="s">
        <v>262</v>
      </c>
      <c r="C34" s="11" t="s">
        <v>313</v>
      </c>
      <c r="D34" s="12"/>
      <c r="E34" s="11" t="s">
        <v>247</v>
      </c>
      <c r="F34" s="12" t="s">
        <v>12</v>
      </c>
      <c r="G34" s="22">
        <v>1</v>
      </c>
      <c r="H34" s="26"/>
      <c r="I34" s="25"/>
    </row>
    <row r="35" spans="1:9" s="27" customFormat="1" ht="22.5" customHeight="1" x14ac:dyDescent="0.25">
      <c r="A35" s="23" t="s">
        <v>144</v>
      </c>
      <c r="B35" s="24" t="s">
        <v>297</v>
      </c>
      <c r="C35" s="11" t="s">
        <v>313</v>
      </c>
      <c r="D35" s="12"/>
      <c r="E35" s="11" t="s">
        <v>247</v>
      </c>
      <c r="F35" s="12" t="s">
        <v>12</v>
      </c>
      <c r="G35" s="22">
        <v>1</v>
      </c>
      <c r="H35" s="26"/>
      <c r="I35" s="25"/>
    </row>
    <row r="36" spans="1:9" s="27" customFormat="1" ht="22.5" customHeight="1" x14ac:dyDescent="0.25">
      <c r="A36" s="23" t="s">
        <v>145</v>
      </c>
      <c r="B36" s="24" t="s">
        <v>261</v>
      </c>
      <c r="C36" s="11" t="s">
        <v>313</v>
      </c>
      <c r="D36" s="12"/>
      <c r="E36" s="11" t="s">
        <v>247</v>
      </c>
      <c r="F36" s="12" t="s">
        <v>12</v>
      </c>
      <c r="G36" s="22">
        <v>6</v>
      </c>
      <c r="H36" s="26"/>
      <c r="I36" s="25"/>
    </row>
    <row r="37" spans="1:9" s="27" customFormat="1" ht="22.5" customHeight="1" x14ac:dyDescent="0.25">
      <c r="A37" s="23" t="s">
        <v>146</v>
      </c>
      <c r="B37" s="24" t="s">
        <v>292</v>
      </c>
      <c r="C37" s="11" t="s">
        <v>313</v>
      </c>
      <c r="D37" s="12"/>
      <c r="E37" s="11" t="s">
        <v>247</v>
      </c>
      <c r="F37" s="12" t="s">
        <v>12</v>
      </c>
      <c r="G37" s="22">
        <v>2</v>
      </c>
      <c r="H37" s="26"/>
      <c r="I37" s="25"/>
    </row>
    <row r="38" spans="1:9" s="27" customFormat="1" ht="22.5" customHeight="1" x14ac:dyDescent="0.25">
      <c r="A38" s="23" t="s">
        <v>147</v>
      </c>
      <c r="B38" s="24" t="s">
        <v>277</v>
      </c>
      <c r="C38" s="11" t="s">
        <v>313</v>
      </c>
      <c r="D38" s="12"/>
      <c r="E38" s="11" t="s">
        <v>247</v>
      </c>
      <c r="F38" s="12" t="s">
        <v>12</v>
      </c>
      <c r="G38" s="22">
        <v>1</v>
      </c>
      <c r="H38" s="26"/>
      <c r="I38" s="25"/>
    </row>
    <row r="39" spans="1:9" s="27" customFormat="1" ht="22.5" customHeight="1" x14ac:dyDescent="0.25">
      <c r="A39" s="23" t="s">
        <v>148</v>
      </c>
      <c r="B39" s="24" t="s">
        <v>276</v>
      </c>
      <c r="C39" s="11" t="s">
        <v>313</v>
      </c>
      <c r="D39" s="12"/>
      <c r="E39" s="11" t="s">
        <v>247</v>
      </c>
      <c r="F39" s="12" t="s">
        <v>12</v>
      </c>
      <c r="G39" s="22">
        <v>2</v>
      </c>
      <c r="H39" s="26"/>
      <c r="I39" s="25"/>
    </row>
    <row r="40" spans="1:9" s="27" customFormat="1" ht="22.5" customHeight="1" x14ac:dyDescent="0.25">
      <c r="A40" s="23" t="s">
        <v>149</v>
      </c>
      <c r="B40" s="24" t="s">
        <v>267</v>
      </c>
      <c r="C40" s="11" t="s">
        <v>313</v>
      </c>
      <c r="D40" s="12"/>
      <c r="E40" s="11" t="s">
        <v>247</v>
      </c>
      <c r="F40" s="12" t="s">
        <v>12</v>
      </c>
      <c r="G40" s="22">
        <v>2</v>
      </c>
      <c r="H40" s="26"/>
      <c r="I40" s="25"/>
    </row>
    <row r="41" spans="1:9" s="27" customFormat="1" ht="22.5" customHeight="1" x14ac:dyDescent="0.25">
      <c r="A41" s="23" t="s">
        <v>150</v>
      </c>
      <c r="B41" s="24" t="s">
        <v>268</v>
      </c>
      <c r="C41" s="11" t="s">
        <v>313</v>
      </c>
      <c r="D41" s="12"/>
      <c r="E41" s="11" t="s">
        <v>247</v>
      </c>
      <c r="F41" s="12" t="s">
        <v>12</v>
      </c>
      <c r="G41" s="22">
        <v>1</v>
      </c>
      <c r="H41" s="26"/>
      <c r="I41" s="25"/>
    </row>
    <row r="42" spans="1:9" s="27" customFormat="1" ht="22.5" customHeight="1" x14ac:dyDescent="0.25">
      <c r="A42" s="23" t="s">
        <v>151</v>
      </c>
      <c r="B42" s="24" t="s">
        <v>303</v>
      </c>
      <c r="C42" s="11" t="s">
        <v>313</v>
      </c>
      <c r="D42" s="12"/>
      <c r="E42" s="11" t="s">
        <v>247</v>
      </c>
      <c r="F42" s="12" t="s">
        <v>12</v>
      </c>
      <c r="G42" s="22">
        <v>1</v>
      </c>
      <c r="H42" s="26"/>
      <c r="I42" s="25"/>
    </row>
    <row r="43" spans="1:9" s="27" customFormat="1" ht="22.5" customHeight="1" x14ac:dyDescent="0.25">
      <c r="A43" s="23" t="s">
        <v>152</v>
      </c>
      <c r="B43" s="24" t="s">
        <v>294</v>
      </c>
      <c r="C43" s="11" t="s">
        <v>313</v>
      </c>
      <c r="D43" s="12"/>
      <c r="E43" s="11" t="s">
        <v>247</v>
      </c>
      <c r="F43" s="12" t="s">
        <v>12</v>
      </c>
      <c r="G43" s="22">
        <v>1</v>
      </c>
      <c r="H43" s="26"/>
      <c r="I43" s="25"/>
    </row>
    <row r="44" spans="1:9" s="27" customFormat="1" ht="22.5" customHeight="1" x14ac:dyDescent="0.25">
      <c r="A44" s="23" t="s">
        <v>153</v>
      </c>
      <c r="B44" s="24" t="s">
        <v>289</v>
      </c>
      <c r="C44" s="11" t="s">
        <v>313</v>
      </c>
      <c r="D44" s="12"/>
      <c r="E44" s="11" t="s">
        <v>247</v>
      </c>
      <c r="F44" s="12" t="s">
        <v>12</v>
      </c>
      <c r="G44" s="22">
        <v>1</v>
      </c>
      <c r="H44" s="26"/>
      <c r="I44" s="25"/>
    </row>
    <row r="45" spans="1:9" s="27" customFormat="1" ht="22.5" customHeight="1" x14ac:dyDescent="0.25">
      <c r="A45" s="23" t="s">
        <v>243</v>
      </c>
      <c r="B45" s="24" t="s">
        <v>279</v>
      </c>
      <c r="C45" s="11" t="s">
        <v>313</v>
      </c>
      <c r="D45" s="12"/>
      <c r="E45" s="11" t="s">
        <v>247</v>
      </c>
      <c r="F45" s="12" t="s">
        <v>12</v>
      </c>
      <c r="G45" s="22">
        <v>1</v>
      </c>
      <c r="H45" s="26"/>
      <c r="I45" s="25"/>
    </row>
    <row r="46" spans="1:9" s="27" customFormat="1" ht="22.5" customHeight="1" x14ac:dyDescent="0.25">
      <c r="A46" s="23" t="s">
        <v>154</v>
      </c>
      <c r="B46" s="24" t="s">
        <v>295</v>
      </c>
      <c r="C46" s="11" t="s">
        <v>313</v>
      </c>
      <c r="D46" s="12"/>
      <c r="E46" s="11" t="s">
        <v>247</v>
      </c>
      <c r="F46" s="12" t="s">
        <v>12</v>
      </c>
      <c r="G46" s="22">
        <v>1</v>
      </c>
      <c r="H46" s="26"/>
      <c r="I46" s="25"/>
    </row>
    <row r="47" spans="1:9" s="27" customFormat="1" ht="22.5" customHeight="1" x14ac:dyDescent="0.25">
      <c r="A47" s="23" t="s">
        <v>155</v>
      </c>
      <c r="B47" s="24" t="s">
        <v>266</v>
      </c>
      <c r="C47" s="11" t="s">
        <v>313</v>
      </c>
      <c r="D47" s="12"/>
      <c r="E47" s="11" t="s">
        <v>247</v>
      </c>
      <c r="F47" s="12" t="s">
        <v>12</v>
      </c>
      <c r="G47" s="22">
        <v>1</v>
      </c>
      <c r="H47" s="26"/>
      <c r="I47" s="25"/>
    </row>
    <row r="48" spans="1:9" s="27" customFormat="1" ht="22.5" customHeight="1" x14ac:dyDescent="0.25">
      <c r="A48" s="23" t="s">
        <v>156</v>
      </c>
      <c r="B48" s="24" t="s">
        <v>300</v>
      </c>
      <c r="C48" s="11" t="s">
        <v>313</v>
      </c>
      <c r="D48" s="12"/>
      <c r="E48" s="11" t="s">
        <v>247</v>
      </c>
      <c r="F48" s="12" t="s">
        <v>12</v>
      </c>
      <c r="G48" s="22">
        <v>2</v>
      </c>
      <c r="H48" s="26"/>
      <c r="I48" s="25"/>
    </row>
    <row r="49" spans="1:9" s="27" customFormat="1" ht="22.5" customHeight="1" x14ac:dyDescent="0.25">
      <c r="A49" s="23" t="s">
        <v>186</v>
      </c>
      <c r="B49" s="24" t="s">
        <v>259</v>
      </c>
      <c r="C49" s="11" t="s">
        <v>313</v>
      </c>
      <c r="D49" s="12"/>
      <c r="E49" s="11" t="s">
        <v>247</v>
      </c>
      <c r="F49" s="12" t="s">
        <v>12</v>
      </c>
      <c r="G49" s="22">
        <v>30</v>
      </c>
      <c r="H49" s="26"/>
      <c r="I49" s="25"/>
    </row>
    <row r="50" spans="1:9" s="27" customFormat="1" ht="22.5" customHeight="1" x14ac:dyDescent="0.25">
      <c r="A50" s="23" t="s">
        <v>187</v>
      </c>
      <c r="B50" s="24" t="s">
        <v>299</v>
      </c>
      <c r="C50" s="11" t="s">
        <v>313</v>
      </c>
      <c r="D50" s="12"/>
      <c r="E50" s="11" t="s">
        <v>247</v>
      </c>
      <c r="F50" s="12" t="s">
        <v>12</v>
      </c>
      <c r="G50" s="22">
        <v>9</v>
      </c>
      <c r="H50" s="26"/>
      <c r="I50" s="25"/>
    </row>
    <row r="51" spans="1:9" s="27" customFormat="1" ht="22.5" customHeight="1" x14ac:dyDescent="0.25">
      <c r="A51" s="23" t="s">
        <v>244</v>
      </c>
      <c r="B51" s="24" t="s">
        <v>260</v>
      </c>
      <c r="C51" s="11" t="s">
        <v>313</v>
      </c>
      <c r="D51" s="12"/>
      <c r="E51" s="11" t="s">
        <v>247</v>
      </c>
      <c r="F51" s="12" t="s">
        <v>12</v>
      </c>
      <c r="G51" s="22">
        <v>16</v>
      </c>
      <c r="H51" s="26"/>
      <c r="I51" s="25"/>
    </row>
    <row r="52" spans="1:9" s="27" customFormat="1" ht="22.5" customHeight="1" x14ac:dyDescent="0.25">
      <c r="A52" s="23" t="s">
        <v>28</v>
      </c>
      <c r="B52" s="24" t="s">
        <v>291</v>
      </c>
      <c r="C52" s="11"/>
      <c r="D52" s="12"/>
      <c r="E52" s="11" t="s">
        <v>247</v>
      </c>
      <c r="F52" s="12" t="s">
        <v>12</v>
      </c>
      <c r="G52" s="22">
        <v>1</v>
      </c>
      <c r="H52" s="26"/>
      <c r="I52" s="25"/>
    </row>
    <row r="53" spans="1:9" s="27" customFormat="1" ht="22.5" customHeight="1" x14ac:dyDescent="0.25">
      <c r="A53" s="23" t="s">
        <v>36</v>
      </c>
      <c r="B53" s="24" t="s">
        <v>281</v>
      </c>
      <c r="C53" s="11"/>
      <c r="D53" s="12"/>
      <c r="E53" s="11" t="s">
        <v>247</v>
      </c>
      <c r="F53" s="12" t="s">
        <v>12</v>
      </c>
      <c r="G53" s="22">
        <v>2</v>
      </c>
      <c r="H53" s="26"/>
      <c r="I53" s="25"/>
    </row>
    <row r="54" spans="1:9" s="27" customFormat="1" ht="22.5" customHeight="1" x14ac:dyDescent="0.25">
      <c r="A54" s="23" t="s">
        <v>103</v>
      </c>
      <c r="B54" s="24" t="s">
        <v>272</v>
      </c>
      <c r="C54" s="11"/>
      <c r="D54" s="12"/>
      <c r="E54" s="11" t="s">
        <v>247</v>
      </c>
      <c r="F54" s="12" t="s">
        <v>12</v>
      </c>
      <c r="G54" s="22">
        <v>50</v>
      </c>
      <c r="H54" s="26"/>
      <c r="I54" s="25"/>
    </row>
    <row r="55" spans="1:9" s="27" customFormat="1" ht="22.5" customHeight="1" x14ac:dyDescent="0.25">
      <c r="A55" s="23" t="s">
        <v>105</v>
      </c>
      <c r="B55" s="24" t="s">
        <v>273</v>
      </c>
      <c r="C55" s="11"/>
      <c r="D55" s="12"/>
      <c r="E55" s="11" t="s">
        <v>247</v>
      </c>
      <c r="F55" s="12" t="s">
        <v>12</v>
      </c>
      <c r="G55" s="22">
        <v>10</v>
      </c>
      <c r="H55" s="26"/>
      <c r="I55" s="25"/>
    </row>
    <row r="56" spans="1:9" s="27" customFormat="1" ht="22.5" customHeight="1" x14ac:dyDescent="0.25">
      <c r="A56" s="23" t="s">
        <v>133</v>
      </c>
      <c r="B56" s="24" t="s">
        <v>274</v>
      </c>
      <c r="C56" s="11"/>
      <c r="D56" s="12"/>
      <c r="E56" s="11" t="s">
        <v>247</v>
      </c>
      <c r="F56" s="12" t="s">
        <v>12</v>
      </c>
      <c r="G56" s="22">
        <v>5</v>
      </c>
      <c r="H56" s="26"/>
      <c r="I56" s="25"/>
    </row>
    <row r="57" spans="1:9" s="27" customFormat="1" ht="22.5" customHeight="1" x14ac:dyDescent="0.25">
      <c r="A57" s="23" t="s">
        <v>245</v>
      </c>
      <c r="B57" s="24" t="s">
        <v>288</v>
      </c>
      <c r="C57" s="11" t="s">
        <v>287</v>
      </c>
      <c r="D57" s="12"/>
      <c r="E57" s="11"/>
      <c r="F57" s="12" t="s">
        <v>12</v>
      </c>
      <c r="G57" s="22">
        <v>1</v>
      </c>
      <c r="H57" s="26"/>
      <c r="I57" s="25"/>
    </row>
    <row r="58" spans="1:9" s="27" customFormat="1" ht="22.5" customHeight="1" x14ac:dyDescent="0.25">
      <c r="A58" s="23" t="s">
        <v>304</v>
      </c>
      <c r="B58" s="24" t="s">
        <v>296</v>
      </c>
      <c r="C58" s="11" t="s">
        <v>287</v>
      </c>
      <c r="D58" s="12"/>
      <c r="E58" s="11"/>
      <c r="F58" s="12" t="s">
        <v>12</v>
      </c>
      <c r="G58" s="22">
        <v>3</v>
      </c>
      <c r="H58" s="26"/>
      <c r="I58" s="25"/>
    </row>
    <row r="59" spans="1:9" s="27" customFormat="1" ht="22.5" customHeight="1" x14ac:dyDescent="0.25">
      <c r="A59" s="23" t="s">
        <v>305</v>
      </c>
      <c r="B59" s="24" t="s">
        <v>255</v>
      </c>
      <c r="C59" s="11"/>
      <c r="D59" s="12"/>
      <c r="E59" s="11" t="s">
        <v>253</v>
      </c>
      <c r="F59" s="12" t="s">
        <v>12</v>
      </c>
      <c r="G59" s="22">
        <v>18</v>
      </c>
      <c r="H59" s="26"/>
      <c r="I59" s="25"/>
    </row>
    <row r="60" spans="1:9" s="27" customFormat="1" ht="22.5" customHeight="1" x14ac:dyDescent="0.25">
      <c r="A60" s="23" t="s">
        <v>306</v>
      </c>
      <c r="B60" s="24" t="s">
        <v>275</v>
      </c>
      <c r="C60" s="11"/>
      <c r="D60" s="12"/>
      <c r="E60" s="11" t="s">
        <v>253</v>
      </c>
      <c r="F60" s="12" t="s">
        <v>12</v>
      </c>
      <c r="G60" s="22">
        <v>4</v>
      </c>
      <c r="H60" s="26"/>
      <c r="I60" s="25"/>
    </row>
    <row r="61" spans="1:9" s="27" customFormat="1" ht="22.5" customHeight="1" x14ac:dyDescent="0.25">
      <c r="A61" s="23" t="s">
        <v>307</v>
      </c>
      <c r="B61" s="24" t="s">
        <v>256</v>
      </c>
      <c r="C61" s="11"/>
      <c r="D61" s="12"/>
      <c r="E61" s="11" t="s">
        <v>253</v>
      </c>
      <c r="F61" s="12" t="s">
        <v>12</v>
      </c>
      <c r="G61" s="22">
        <v>5</v>
      </c>
      <c r="H61" s="26"/>
      <c r="I61" s="25"/>
    </row>
    <row r="62" spans="1:9" s="27" customFormat="1" ht="22.5" customHeight="1" x14ac:dyDescent="0.25">
      <c r="A62" s="23" t="s">
        <v>308</v>
      </c>
      <c r="B62" s="24" t="s">
        <v>254</v>
      </c>
      <c r="C62" s="11" t="s">
        <v>86</v>
      </c>
      <c r="D62" s="12"/>
      <c r="E62" s="11"/>
      <c r="F62" s="12" t="s">
        <v>12</v>
      </c>
      <c r="G62" s="22">
        <v>1</v>
      </c>
      <c r="H62" s="26"/>
      <c r="I62" s="25"/>
    </row>
    <row r="63" spans="1:9" s="4" customFormat="1" ht="22.5" customHeight="1" x14ac:dyDescent="0.25">
      <c r="A63" s="13">
        <v>4</v>
      </c>
      <c r="B63" s="14" t="s">
        <v>109</v>
      </c>
      <c r="C63" s="11"/>
      <c r="D63" s="12"/>
      <c r="E63" s="11"/>
      <c r="F63" s="12"/>
      <c r="G63" s="22"/>
      <c r="H63" s="12"/>
      <c r="I63" s="11"/>
    </row>
    <row r="64" spans="1:9" s="4" customFormat="1" ht="22.5" customHeight="1" x14ac:dyDescent="0.25">
      <c r="A64" s="17" t="s">
        <v>41</v>
      </c>
      <c r="B64" s="18" t="s">
        <v>282</v>
      </c>
      <c r="C64" s="11" t="s">
        <v>218</v>
      </c>
      <c r="D64" s="19"/>
      <c r="E64" s="20"/>
      <c r="F64" s="19" t="s">
        <v>12</v>
      </c>
      <c r="G64" s="22">
        <v>1</v>
      </c>
      <c r="H64" s="12"/>
      <c r="I64" s="11"/>
    </row>
    <row r="65" spans="1:9" s="4" customFormat="1" ht="22.5" customHeight="1" x14ac:dyDescent="0.25">
      <c r="A65" s="17"/>
      <c r="B65" s="18" t="s">
        <v>166</v>
      </c>
      <c r="C65" s="11"/>
      <c r="D65" s="19"/>
      <c r="E65" s="20"/>
      <c r="F65" s="19"/>
      <c r="G65" s="22"/>
      <c r="H65" s="12"/>
      <c r="I65" s="11"/>
    </row>
    <row r="66" spans="1:9" s="4" customFormat="1" ht="22.5" customHeight="1" x14ac:dyDescent="0.25">
      <c r="A66" s="17" t="s">
        <v>42</v>
      </c>
      <c r="B66" s="18" t="s">
        <v>284</v>
      </c>
      <c r="C66" s="11" t="s">
        <v>218</v>
      </c>
      <c r="D66" s="19"/>
      <c r="E66" s="20"/>
      <c r="F66" s="19" t="s">
        <v>12</v>
      </c>
      <c r="G66" s="22">
        <v>1</v>
      </c>
      <c r="H66" s="12"/>
      <c r="I66" s="11"/>
    </row>
    <row r="67" spans="1:9" s="4" customFormat="1" ht="22.5" customHeight="1" x14ac:dyDescent="0.25">
      <c r="A67" s="17"/>
      <c r="B67" s="18" t="s">
        <v>166</v>
      </c>
      <c r="C67" s="11"/>
      <c r="D67" s="19"/>
      <c r="E67" s="20"/>
      <c r="F67" s="19"/>
      <c r="G67" s="22"/>
      <c r="H67" s="12"/>
      <c r="I67" s="11"/>
    </row>
    <row r="68" spans="1:9" s="4" customFormat="1" ht="22.5" customHeight="1" x14ac:dyDescent="0.25">
      <c r="A68" s="17" t="s">
        <v>43</v>
      </c>
      <c r="B68" s="18" t="s">
        <v>284</v>
      </c>
      <c r="C68" s="11" t="s">
        <v>218</v>
      </c>
      <c r="D68" s="19"/>
      <c r="E68" s="20"/>
      <c r="F68" s="19" t="s">
        <v>12</v>
      </c>
      <c r="G68" s="22">
        <v>14</v>
      </c>
      <c r="H68" s="12"/>
      <c r="I68" s="11"/>
    </row>
    <row r="69" spans="1:9" s="4" customFormat="1" ht="22.5" customHeight="1" x14ac:dyDescent="0.25">
      <c r="A69" s="17"/>
      <c r="B69" s="18" t="s">
        <v>111</v>
      </c>
      <c r="C69" s="11"/>
      <c r="D69" s="19"/>
      <c r="E69" s="20"/>
      <c r="F69" s="19"/>
      <c r="G69" s="22"/>
      <c r="H69" s="12"/>
      <c r="I69" s="11"/>
    </row>
    <row r="70" spans="1:9" s="4" customFormat="1" ht="22.5" customHeight="1" x14ac:dyDescent="0.25">
      <c r="A70" s="17" t="s">
        <v>45</v>
      </c>
      <c r="B70" s="18" t="s">
        <v>283</v>
      </c>
      <c r="C70" s="11" t="s">
        <v>218</v>
      </c>
      <c r="D70" s="19"/>
      <c r="E70" s="20"/>
      <c r="F70" s="19" t="s">
        <v>12</v>
      </c>
      <c r="G70" s="22">
        <v>3</v>
      </c>
      <c r="H70" s="12"/>
      <c r="I70" s="11"/>
    </row>
    <row r="71" spans="1:9" s="4" customFormat="1" ht="22.5" customHeight="1" x14ac:dyDescent="0.25">
      <c r="A71" s="17"/>
      <c r="B71" s="18" t="s">
        <v>166</v>
      </c>
      <c r="C71" s="11"/>
      <c r="D71" s="19"/>
      <c r="E71" s="20"/>
      <c r="F71" s="19"/>
      <c r="G71" s="22"/>
      <c r="H71" s="12"/>
      <c r="I71" s="11"/>
    </row>
    <row r="72" spans="1:9" s="4" customFormat="1" ht="22.5" customHeight="1" x14ac:dyDescent="0.25">
      <c r="A72" s="13">
        <v>5</v>
      </c>
      <c r="B72" s="14" t="s">
        <v>194</v>
      </c>
      <c r="C72" s="11"/>
      <c r="D72" s="12"/>
      <c r="E72" s="11"/>
      <c r="F72" s="12"/>
      <c r="G72" s="11"/>
      <c r="H72" s="12"/>
      <c r="I72" s="11"/>
    </row>
    <row r="73" spans="1:9" s="4" customFormat="1" ht="22.5" customHeight="1" x14ac:dyDescent="0.25">
      <c r="A73" s="9" t="s">
        <v>47</v>
      </c>
      <c r="B73" s="10" t="s">
        <v>298</v>
      </c>
      <c r="C73" s="11" t="s">
        <v>39</v>
      </c>
      <c r="D73" s="12"/>
      <c r="E73" s="11"/>
      <c r="F73" s="12" t="s">
        <v>13</v>
      </c>
      <c r="G73" s="15"/>
      <c r="H73" s="12"/>
      <c r="I73" s="11"/>
    </row>
    <row r="74" spans="1:9" s="4" customFormat="1" ht="22.5" customHeight="1" x14ac:dyDescent="0.25">
      <c r="A74" s="9" t="s">
        <v>115</v>
      </c>
      <c r="B74" s="10" t="s">
        <v>318</v>
      </c>
      <c r="C74" s="11"/>
      <c r="D74" s="12"/>
      <c r="E74" s="11"/>
      <c r="F74" s="12"/>
      <c r="G74" s="15"/>
      <c r="H74" s="12"/>
      <c r="I74" s="11"/>
    </row>
    <row r="75" spans="1:9" s="4" customFormat="1" ht="22.5" customHeight="1" x14ac:dyDescent="0.25">
      <c r="A75" s="9"/>
      <c r="B75" s="34" t="s">
        <v>314</v>
      </c>
      <c r="C75" s="11"/>
      <c r="D75" s="12"/>
      <c r="E75" s="11"/>
      <c r="F75" s="35" t="s">
        <v>12</v>
      </c>
      <c r="G75" s="36">
        <v>21</v>
      </c>
      <c r="H75" s="12"/>
      <c r="I75" s="11"/>
    </row>
    <row r="76" spans="1:9" s="4" customFormat="1" ht="22.5" customHeight="1" x14ac:dyDescent="0.25">
      <c r="A76" s="9"/>
      <c r="B76" s="34" t="s">
        <v>315</v>
      </c>
      <c r="C76" s="11"/>
      <c r="D76" s="12"/>
      <c r="E76" s="11"/>
      <c r="F76" s="35" t="s">
        <v>12</v>
      </c>
      <c r="G76" s="36">
        <v>27</v>
      </c>
      <c r="H76" s="12"/>
      <c r="I76" s="11"/>
    </row>
    <row r="77" spans="1:9" s="4" customFormat="1" ht="22.5" customHeight="1" x14ac:dyDescent="0.25">
      <c r="A77" s="9"/>
      <c r="B77" s="34" t="s">
        <v>316</v>
      </c>
      <c r="C77" s="11"/>
      <c r="D77" s="12"/>
      <c r="E77" s="11"/>
      <c r="F77" s="35" t="s">
        <v>12</v>
      </c>
      <c r="G77" s="36">
        <v>85</v>
      </c>
      <c r="H77" s="12"/>
      <c r="I77" s="11"/>
    </row>
    <row r="78" spans="1:9" s="4" customFormat="1" ht="22.5" customHeight="1" x14ac:dyDescent="0.25">
      <c r="A78" s="9"/>
      <c r="B78" s="34" t="s">
        <v>317</v>
      </c>
      <c r="C78" s="11"/>
      <c r="D78" s="12"/>
      <c r="E78" s="11"/>
      <c r="F78" s="35" t="s">
        <v>12</v>
      </c>
      <c r="G78" s="36">
        <v>36</v>
      </c>
      <c r="H78" s="12"/>
      <c r="I78" s="11"/>
    </row>
    <row r="79" spans="1:9" s="4" customFormat="1" ht="22.5" customHeight="1" x14ac:dyDescent="0.25">
      <c r="A79" s="9" t="s">
        <v>157</v>
      </c>
      <c r="B79" s="10" t="s">
        <v>319</v>
      </c>
      <c r="C79" s="11"/>
      <c r="D79" s="12"/>
      <c r="E79" s="11"/>
      <c r="F79" s="12"/>
      <c r="G79" s="15"/>
      <c r="H79" s="12"/>
      <c r="I79" s="11"/>
    </row>
    <row r="80" spans="1:9" s="4" customFormat="1" ht="22.5" customHeight="1" x14ac:dyDescent="0.25">
      <c r="A80" s="9"/>
      <c r="B80" s="34" t="s">
        <v>320</v>
      </c>
      <c r="C80" s="11"/>
      <c r="D80" s="12"/>
      <c r="E80" s="11"/>
      <c r="F80" s="35" t="s">
        <v>12</v>
      </c>
      <c r="G80" s="36">
        <v>2</v>
      </c>
      <c r="H80" s="12"/>
      <c r="I80" s="11"/>
    </row>
    <row r="81" spans="1:9" s="4" customFormat="1" ht="22.5" customHeight="1" x14ac:dyDescent="0.25">
      <c r="A81" s="9"/>
      <c r="B81" s="34" t="s">
        <v>321</v>
      </c>
      <c r="C81" s="11"/>
      <c r="D81" s="12"/>
      <c r="E81" s="11"/>
      <c r="F81" s="35" t="s">
        <v>12</v>
      </c>
      <c r="G81" s="36">
        <v>4</v>
      </c>
      <c r="H81" s="12"/>
      <c r="I81" s="11"/>
    </row>
    <row r="82" spans="1:9" s="4" customFormat="1" ht="22.5" customHeight="1" x14ac:dyDescent="0.25">
      <c r="A82" s="9"/>
      <c r="B82" s="34" t="s">
        <v>322</v>
      </c>
      <c r="C82" s="11"/>
      <c r="D82" s="12"/>
      <c r="E82" s="11"/>
      <c r="F82" s="35" t="s">
        <v>12</v>
      </c>
      <c r="G82" s="36">
        <v>6</v>
      </c>
      <c r="H82" s="12"/>
      <c r="I82" s="11"/>
    </row>
    <row r="83" spans="1:9" s="4" customFormat="1" ht="22.5" customHeight="1" x14ac:dyDescent="0.25">
      <c r="A83" s="9"/>
      <c r="B83" s="34" t="s">
        <v>323</v>
      </c>
      <c r="C83" s="11"/>
      <c r="D83" s="12"/>
      <c r="E83" s="11"/>
      <c r="F83" s="35" t="s">
        <v>12</v>
      </c>
      <c r="G83" s="36">
        <v>4</v>
      </c>
      <c r="H83" s="12"/>
      <c r="I83" s="11"/>
    </row>
    <row r="84" spans="1:9" s="4" customFormat="1" ht="22.5" customHeight="1" x14ac:dyDescent="0.25"/>
    <row r="85" spans="1:9" s="4" customFormat="1" ht="22.5" customHeight="1" x14ac:dyDescent="0.25"/>
    <row r="86" spans="1:9" s="4" customFormat="1" ht="22.5" customHeight="1" x14ac:dyDescent="0.25"/>
    <row r="87" spans="1:9" s="4" customFormat="1" ht="22.5" customHeight="1" x14ac:dyDescent="0.25"/>
    <row r="88" spans="1:9" s="4" customFormat="1" ht="22.5" customHeight="1" x14ac:dyDescent="0.25"/>
    <row r="89" spans="1:9" s="4" customFormat="1" ht="22.5" customHeight="1" x14ac:dyDescent="0.25"/>
    <row r="90" spans="1:9" s="4" customFormat="1" ht="22.5" customHeight="1" x14ac:dyDescent="0.25"/>
    <row r="91" spans="1:9" s="4" customFormat="1" ht="22.5" customHeight="1" x14ac:dyDescent="0.25"/>
    <row r="92" spans="1:9" s="4" customFormat="1" ht="22.5" customHeight="1" x14ac:dyDescent="0.25"/>
    <row r="93" spans="1:9" s="4" customFormat="1" ht="22.5" customHeight="1" x14ac:dyDescent="0.25"/>
    <row r="94" spans="1:9" s="4" customFormat="1" ht="22.5" customHeight="1" x14ac:dyDescent="0.25"/>
    <row r="95" spans="1:9" s="4" customFormat="1" ht="22.5" customHeight="1" x14ac:dyDescent="0.25"/>
    <row r="96" spans="1:9" s="4" customFormat="1" ht="22.5" customHeight="1" x14ac:dyDescent="0.25"/>
    <row r="97" s="4" customFormat="1" ht="22.5" customHeight="1" x14ac:dyDescent="0.25"/>
    <row r="98" s="4" customFormat="1" ht="22.5" customHeight="1" x14ac:dyDescent="0.25"/>
    <row r="99" s="4" customFormat="1" ht="22.5" customHeight="1" x14ac:dyDescent="0.25"/>
    <row r="100" s="4" customFormat="1" ht="22.5" customHeight="1" x14ac:dyDescent="0.25"/>
    <row r="101" s="4" customFormat="1" ht="22.5" customHeight="1" x14ac:dyDescent="0.25"/>
    <row r="102" s="4" customFormat="1" ht="22.5" customHeight="1" x14ac:dyDescent="0.25"/>
    <row r="103" s="4" customFormat="1" ht="22.5" customHeight="1" x14ac:dyDescent="0.25"/>
    <row r="104" s="4" customFormat="1" ht="22.5" customHeight="1" x14ac:dyDescent="0.25"/>
    <row r="105" s="4" customFormat="1" ht="22.5" customHeight="1" x14ac:dyDescent="0.25"/>
    <row r="106" s="4" customFormat="1" ht="22.5" customHeight="1" x14ac:dyDescent="0.25"/>
    <row r="107" s="4" customFormat="1" ht="22.5" customHeight="1" x14ac:dyDescent="0.25"/>
    <row r="108" s="4" customFormat="1" ht="22.5" customHeight="1" x14ac:dyDescent="0.25"/>
    <row r="109" s="4" customFormat="1" ht="22.5" customHeight="1" x14ac:dyDescent="0.25"/>
    <row r="110" s="4" customFormat="1" ht="22.5" customHeight="1" x14ac:dyDescent="0.25"/>
    <row r="111" s="4" customFormat="1" ht="22.5" customHeight="1" x14ac:dyDescent="0.25"/>
    <row r="112" s="4" customFormat="1" ht="22.5" customHeight="1" x14ac:dyDescent="0.25"/>
    <row r="113" s="4" customFormat="1" ht="22.5" customHeight="1" x14ac:dyDescent="0.25"/>
    <row r="114" s="4" customFormat="1" ht="22.5" customHeight="1" x14ac:dyDescent="0.25"/>
    <row r="115" s="4" customFormat="1" ht="22.5" customHeight="1" x14ac:dyDescent="0.25"/>
    <row r="116" s="4" customFormat="1" ht="22.5" customHeight="1" x14ac:dyDescent="0.25"/>
    <row r="117" s="4" customFormat="1" ht="22.5" customHeight="1" x14ac:dyDescent="0.25"/>
    <row r="118" s="4" customFormat="1" ht="22.5" customHeight="1" x14ac:dyDescent="0.25"/>
    <row r="119" s="4" customFormat="1" ht="22.5" customHeight="1" x14ac:dyDescent="0.25"/>
    <row r="120" s="4" customFormat="1" ht="22.5" customHeight="1" x14ac:dyDescent="0.25"/>
    <row r="121" s="4" customFormat="1" ht="22.5" customHeight="1" x14ac:dyDescent="0.25"/>
    <row r="122" s="4" customFormat="1" ht="22.5" customHeight="1" x14ac:dyDescent="0.25"/>
    <row r="123" s="4" customFormat="1" ht="22.5" customHeight="1" x14ac:dyDescent="0.25"/>
    <row r="124" s="4" customFormat="1" ht="22.5" customHeight="1" x14ac:dyDescent="0.25"/>
    <row r="125" s="4" customFormat="1" ht="22.5" customHeight="1" x14ac:dyDescent="0.25"/>
    <row r="126" s="4" customFormat="1" ht="22.5" customHeight="1" x14ac:dyDescent="0.25"/>
    <row r="127" s="4" customFormat="1" ht="22.5" customHeight="1" x14ac:dyDescent="0.25"/>
    <row r="128" s="4" customFormat="1" ht="22.5" customHeight="1" x14ac:dyDescent="0.25"/>
    <row r="129" s="4" customFormat="1" ht="22.5" customHeight="1" x14ac:dyDescent="0.25"/>
    <row r="130" s="4" customFormat="1" ht="22.5" customHeight="1" x14ac:dyDescent="0.25"/>
    <row r="131" s="4" customFormat="1" ht="22.5" customHeight="1" x14ac:dyDescent="0.25"/>
    <row r="132" s="4" customFormat="1" ht="22.5" customHeight="1" x14ac:dyDescent="0.25"/>
    <row r="133" s="4" customFormat="1" ht="22.5" customHeight="1" x14ac:dyDescent="0.25"/>
    <row r="134" s="4" customFormat="1" ht="22.5" customHeight="1" x14ac:dyDescent="0.25"/>
    <row r="135" s="4" customFormat="1" ht="22.5" customHeight="1" x14ac:dyDescent="0.25"/>
    <row r="136" s="4" customFormat="1" ht="22.5" customHeight="1" x14ac:dyDescent="0.25"/>
    <row r="137" s="4" customFormat="1" ht="22.5" customHeight="1" x14ac:dyDescent="0.25"/>
    <row r="138" s="4" customFormat="1" ht="22.5" customHeight="1" x14ac:dyDescent="0.25"/>
    <row r="139" s="4" customFormat="1" ht="22.5" customHeight="1" x14ac:dyDescent="0.25"/>
    <row r="140" s="4" customFormat="1" ht="22.5" customHeight="1" x14ac:dyDescent="0.25"/>
    <row r="141" s="4" customFormat="1" ht="22.5" customHeight="1" x14ac:dyDescent="0.25"/>
    <row r="142" s="4" customFormat="1" ht="22.5" customHeight="1" x14ac:dyDescent="0.25"/>
    <row r="143" s="4" customFormat="1" ht="22.5" customHeight="1" x14ac:dyDescent="0.25"/>
    <row r="144" s="4" customFormat="1" ht="22.5" customHeight="1" x14ac:dyDescent="0.25"/>
    <row r="145" s="4" customFormat="1" ht="22.5" customHeight="1" x14ac:dyDescent="0.25"/>
    <row r="146" s="4" customFormat="1" ht="22.5" customHeight="1" x14ac:dyDescent="0.25"/>
    <row r="147" s="4" customFormat="1" ht="22.5" customHeight="1" x14ac:dyDescent="0.25"/>
    <row r="148" s="4" customFormat="1" ht="22.5" customHeight="1" x14ac:dyDescent="0.25"/>
    <row r="149" s="4" customFormat="1" ht="22.5" customHeight="1" x14ac:dyDescent="0.25"/>
    <row r="150" s="4" customFormat="1" ht="22.5" customHeight="1" x14ac:dyDescent="0.25"/>
    <row r="151" s="4" customFormat="1" ht="22.5" customHeight="1" x14ac:dyDescent="0.25"/>
    <row r="152" s="4" customFormat="1" ht="22.5" customHeight="1" x14ac:dyDescent="0.25"/>
    <row r="153" s="4" customFormat="1" ht="22.5" customHeight="1" x14ac:dyDescent="0.25"/>
    <row r="154" s="4" customFormat="1" ht="22.5" customHeight="1" x14ac:dyDescent="0.25"/>
    <row r="155" s="4" customFormat="1" ht="22.5" customHeight="1" x14ac:dyDescent="0.25"/>
    <row r="156" s="4" customFormat="1" ht="22.5" customHeight="1" x14ac:dyDescent="0.25"/>
    <row r="157" s="4" customFormat="1" ht="22.5" customHeight="1" x14ac:dyDescent="0.25"/>
    <row r="158" s="4" customFormat="1" ht="22.5" customHeight="1" x14ac:dyDescent="0.25"/>
    <row r="159" s="4" customFormat="1" ht="22.5" customHeight="1" x14ac:dyDescent="0.25"/>
    <row r="160" s="4" customFormat="1" ht="22.5" customHeight="1" x14ac:dyDescent="0.25"/>
    <row r="161" s="4" customFormat="1" ht="22.5" customHeight="1" x14ac:dyDescent="0.25"/>
    <row r="162" s="4" customFormat="1" ht="22.5" customHeight="1" x14ac:dyDescent="0.25"/>
    <row r="163" s="4" customFormat="1" ht="22.5" customHeight="1" x14ac:dyDescent="0.25"/>
    <row r="164" s="4" customFormat="1" ht="22.5" customHeight="1" x14ac:dyDescent="0.25"/>
    <row r="165" s="4" customFormat="1" ht="22.5" customHeight="1" x14ac:dyDescent="0.25"/>
    <row r="166" s="4" customFormat="1" ht="22.5" customHeight="1" x14ac:dyDescent="0.25"/>
    <row r="167" s="4" customFormat="1" ht="22.5" customHeight="1" x14ac:dyDescent="0.25"/>
    <row r="168" s="4" customFormat="1" ht="22.5" customHeight="1" x14ac:dyDescent="0.25"/>
    <row r="169" s="4" customFormat="1" ht="22.5" customHeight="1" x14ac:dyDescent="0.25"/>
    <row r="170" s="4" customFormat="1" ht="22.5" customHeight="1" x14ac:dyDescent="0.25"/>
    <row r="171" s="4" customFormat="1" ht="22.5" customHeight="1" x14ac:dyDescent="0.25"/>
    <row r="172" s="4" customFormat="1" ht="22.5" customHeight="1" x14ac:dyDescent="0.25"/>
    <row r="173" s="4" customFormat="1" ht="22.5" customHeight="1" x14ac:dyDescent="0.25"/>
    <row r="174" s="4" customFormat="1" ht="22.5" customHeight="1" x14ac:dyDescent="0.25"/>
    <row r="175" s="4" customFormat="1" ht="22.5" customHeight="1" x14ac:dyDescent="0.25"/>
    <row r="176" s="4" customFormat="1" ht="22.5" customHeight="1" x14ac:dyDescent="0.25"/>
    <row r="177" s="4" customFormat="1" ht="22.5" customHeight="1" x14ac:dyDescent="0.25"/>
    <row r="178" s="4" customFormat="1" ht="22.5" customHeight="1" x14ac:dyDescent="0.25"/>
    <row r="179" s="4" customFormat="1" ht="22.5" customHeight="1" x14ac:dyDescent="0.25"/>
    <row r="180" s="4" customFormat="1" ht="22.5" customHeight="1" x14ac:dyDescent="0.25"/>
    <row r="181" s="4" customFormat="1" ht="22.5" customHeight="1" x14ac:dyDescent="0.25"/>
    <row r="182" s="4" customFormat="1" ht="22.5" customHeight="1" x14ac:dyDescent="0.25"/>
    <row r="183" s="4" customFormat="1" ht="22.5" customHeight="1" x14ac:dyDescent="0.25"/>
    <row r="184" s="4" customFormat="1" ht="22.5" customHeight="1" x14ac:dyDescent="0.25"/>
    <row r="185" s="4" customFormat="1" ht="22.5" customHeight="1" x14ac:dyDescent="0.25"/>
    <row r="186" s="4" customFormat="1" ht="22.5" customHeight="1" x14ac:dyDescent="0.25"/>
    <row r="187" s="4" customFormat="1" ht="22.5" customHeight="1" x14ac:dyDescent="0.25"/>
    <row r="188" s="4" customFormat="1" ht="22.5" customHeight="1" x14ac:dyDescent="0.25"/>
    <row r="189" s="4" customFormat="1" ht="22.5" customHeight="1" x14ac:dyDescent="0.25"/>
    <row r="190" s="4" customFormat="1" ht="22.5" customHeight="1" x14ac:dyDescent="0.25"/>
    <row r="191" s="4" customFormat="1" ht="22.5" customHeight="1" x14ac:dyDescent="0.25"/>
    <row r="192" s="4" customFormat="1" ht="22.5" customHeight="1" x14ac:dyDescent="0.25"/>
    <row r="193" s="4" customFormat="1" ht="22.5" customHeight="1" x14ac:dyDescent="0.25"/>
    <row r="194" s="4" customFormat="1" ht="22.5" customHeight="1" x14ac:dyDescent="0.25"/>
    <row r="195" s="4" customFormat="1" ht="22.5" customHeight="1" x14ac:dyDescent="0.25"/>
    <row r="196" s="4" customFormat="1" ht="22.5" customHeight="1" x14ac:dyDescent="0.25"/>
    <row r="197" s="4" customFormat="1" ht="22.5" customHeight="1" x14ac:dyDescent="0.25"/>
    <row r="198" s="4" customFormat="1" ht="22.5" customHeight="1" x14ac:dyDescent="0.25"/>
    <row r="199" s="4" customFormat="1" ht="22.5" customHeight="1" x14ac:dyDescent="0.25"/>
    <row r="200" s="4" customFormat="1" ht="22.5" customHeight="1" x14ac:dyDescent="0.25"/>
    <row r="201" s="4" customFormat="1" ht="22.5" customHeight="1" x14ac:dyDescent="0.25"/>
    <row r="202" s="4" customFormat="1" ht="22.5" customHeight="1" x14ac:dyDescent="0.25"/>
    <row r="203" s="4" customFormat="1" ht="22.5" customHeight="1" x14ac:dyDescent="0.25"/>
    <row r="204" s="4" customFormat="1" ht="22.5" customHeight="1" x14ac:dyDescent="0.25"/>
    <row r="205" s="4" customFormat="1" ht="22.5" customHeight="1" x14ac:dyDescent="0.25"/>
    <row r="206" s="4" customFormat="1" ht="22.5" customHeight="1" x14ac:dyDescent="0.25"/>
    <row r="207" s="4" customFormat="1" ht="22.5" customHeight="1" x14ac:dyDescent="0.25"/>
    <row r="208" s="4" customFormat="1" ht="22.5" customHeight="1" x14ac:dyDescent="0.25"/>
    <row r="209" s="4" customFormat="1" ht="22.5" customHeight="1" x14ac:dyDescent="0.25"/>
    <row r="210" s="4" customFormat="1" ht="22.5" customHeight="1" x14ac:dyDescent="0.25"/>
    <row r="211" s="4" customFormat="1" ht="22.5" customHeight="1" x14ac:dyDescent="0.25"/>
    <row r="212" s="4" customFormat="1" ht="22.5" customHeight="1" x14ac:dyDescent="0.25"/>
    <row r="213" s="4" customFormat="1" ht="22.5" customHeight="1" x14ac:dyDescent="0.25"/>
    <row r="214" s="4" customFormat="1" ht="22.5" customHeight="1" x14ac:dyDescent="0.25"/>
    <row r="215" s="4" customFormat="1" ht="22.5" customHeight="1" x14ac:dyDescent="0.25"/>
    <row r="216" s="4" customFormat="1" ht="22.5" customHeight="1" x14ac:dyDescent="0.25"/>
    <row r="217" s="4" customFormat="1" ht="22.5" customHeight="1" x14ac:dyDescent="0.25"/>
    <row r="218" s="4" customFormat="1" ht="22.5" customHeight="1" x14ac:dyDescent="0.25"/>
    <row r="219" s="4" customFormat="1" ht="22.5" customHeight="1" x14ac:dyDescent="0.25"/>
    <row r="220" s="4" customFormat="1" ht="22.5" customHeight="1" x14ac:dyDescent="0.25"/>
    <row r="221" s="4" customFormat="1" ht="22.5" customHeight="1" x14ac:dyDescent="0.25"/>
    <row r="222" s="4" customFormat="1" ht="22.5" customHeight="1" x14ac:dyDescent="0.25"/>
    <row r="223" s="4" customFormat="1" ht="22.5" customHeight="1" x14ac:dyDescent="0.25"/>
    <row r="224" s="4" customFormat="1" ht="22.5" customHeight="1" x14ac:dyDescent="0.25"/>
    <row r="225" s="4" customFormat="1" ht="22.5" customHeight="1" x14ac:dyDescent="0.25"/>
    <row r="226" s="4" customFormat="1" ht="22.5" customHeight="1" x14ac:dyDescent="0.25"/>
    <row r="227" s="4" customFormat="1" ht="22.5" customHeight="1" x14ac:dyDescent="0.25"/>
    <row r="228" s="4" customFormat="1" ht="22.5" customHeight="1" x14ac:dyDescent="0.25"/>
    <row r="229" s="4" customFormat="1" ht="22.5" customHeight="1" x14ac:dyDescent="0.25"/>
    <row r="230" s="4" customFormat="1" ht="22.5" customHeight="1" x14ac:dyDescent="0.25"/>
    <row r="231" s="4" customFormat="1" ht="22.5" customHeight="1" x14ac:dyDescent="0.25"/>
    <row r="232" s="4" customFormat="1" ht="22.5" customHeight="1" x14ac:dyDescent="0.25"/>
    <row r="233" s="4" customFormat="1" ht="22.5" customHeight="1" x14ac:dyDescent="0.25"/>
    <row r="234" s="4" customFormat="1" ht="22.5" customHeight="1" x14ac:dyDescent="0.25"/>
    <row r="235" s="4" customFormat="1" ht="22.5" customHeight="1" x14ac:dyDescent="0.25"/>
    <row r="236" s="4" customFormat="1" ht="22.5" customHeight="1" x14ac:dyDescent="0.25"/>
    <row r="237" s="4" customFormat="1" ht="22.5" customHeight="1" x14ac:dyDescent="0.25"/>
    <row r="238" s="4" customFormat="1" ht="22.5" customHeight="1" x14ac:dyDescent="0.25"/>
    <row r="239" s="4" customFormat="1" ht="22.5" customHeight="1" x14ac:dyDescent="0.25"/>
    <row r="240" s="4" customFormat="1" ht="22.5" customHeight="1" x14ac:dyDescent="0.25"/>
    <row r="241" s="4" customFormat="1" ht="22.5" customHeight="1" x14ac:dyDescent="0.25"/>
    <row r="242" s="4" customFormat="1" ht="22.5" customHeight="1" x14ac:dyDescent="0.25"/>
    <row r="243" s="4" customFormat="1" ht="22.5" customHeight="1" x14ac:dyDescent="0.25"/>
    <row r="244" s="4" customFormat="1" ht="22.5" customHeight="1" x14ac:dyDescent="0.25"/>
    <row r="245" s="4" customFormat="1" ht="22.5" customHeight="1" x14ac:dyDescent="0.25"/>
    <row r="246" s="4" customFormat="1" ht="22.5" customHeight="1" x14ac:dyDescent="0.25"/>
    <row r="247" s="4" customFormat="1" ht="22.5" customHeight="1" x14ac:dyDescent="0.25"/>
    <row r="248" s="4" customFormat="1" ht="22.5" customHeight="1" x14ac:dyDescent="0.25"/>
    <row r="249" s="4" customFormat="1" ht="22.5" customHeight="1" x14ac:dyDescent="0.25"/>
    <row r="250" s="4" customFormat="1" ht="22.5" customHeight="1" x14ac:dyDescent="0.25"/>
    <row r="251" s="4" customFormat="1" ht="22.5" customHeight="1" x14ac:dyDescent="0.25"/>
    <row r="252" s="4" customFormat="1" ht="22.5" customHeight="1" x14ac:dyDescent="0.25"/>
    <row r="253" s="4" customFormat="1" ht="22.5" customHeight="1" x14ac:dyDescent="0.25"/>
    <row r="254" s="4" customFormat="1" ht="22.5" customHeight="1" x14ac:dyDescent="0.25"/>
    <row r="255" s="4" customFormat="1" ht="22.5" customHeight="1" x14ac:dyDescent="0.25"/>
    <row r="256" s="4" customFormat="1" ht="22.5" customHeight="1" x14ac:dyDescent="0.25"/>
    <row r="257" s="4" customFormat="1" ht="22.5" customHeight="1" x14ac:dyDescent="0.25"/>
    <row r="258" s="4" customFormat="1" ht="22.5" customHeight="1" x14ac:dyDescent="0.25"/>
    <row r="259" s="4" customFormat="1" ht="22.5" customHeight="1" x14ac:dyDescent="0.25"/>
    <row r="260" s="4" customFormat="1" ht="22.5" customHeight="1" x14ac:dyDescent="0.25"/>
    <row r="261" s="4" customFormat="1" ht="22.5" customHeight="1" x14ac:dyDescent="0.25"/>
    <row r="262" s="4" customFormat="1" ht="22.5" customHeight="1" x14ac:dyDescent="0.25"/>
    <row r="263" s="4" customFormat="1" ht="22.5" customHeight="1" x14ac:dyDescent="0.25"/>
    <row r="264" s="4" customFormat="1" ht="22.5" customHeight="1" x14ac:dyDescent="0.25"/>
    <row r="265" s="4" customFormat="1" ht="22.5" customHeight="1" x14ac:dyDescent="0.25"/>
    <row r="266" s="4" customFormat="1" ht="22.5" customHeight="1" x14ac:dyDescent="0.25"/>
    <row r="267" s="4" customFormat="1" ht="22.5" customHeight="1" x14ac:dyDescent="0.25"/>
    <row r="268" s="4" customFormat="1" ht="22.5" customHeight="1" x14ac:dyDescent="0.25"/>
    <row r="269" s="4" customFormat="1" ht="22.5" customHeight="1" x14ac:dyDescent="0.25"/>
    <row r="270" s="4" customFormat="1" ht="22.5" customHeight="1" x14ac:dyDescent="0.25"/>
    <row r="271" s="4" customFormat="1" ht="22.5" customHeight="1" x14ac:dyDescent="0.25"/>
    <row r="272" s="4" customFormat="1" ht="22.5" customHeight="1" x14ac:dyDescent="0.25"/>
    <row r="273" spans="1:9" ht="22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ht="22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ht="22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5"/>
  <sheetViews>
    <sheetView topLeftCell="A270" zoomScale="70" zoomScaleNormal="70" workbookViewId="0">
      <pane xSplit="2" topLeftCell="C1" activePane="topRight" state="frozen"/>
      <selection activeCell="A334" sqref="A334"/>
      <selection pane="topRight" activeCell="G353" sqref="G353"/>
    </sheetView>
  </sheetViews>
  <sheetFormatPr defaultColWidth="9.140625" defaultRowHeight="22.5" customHeight="1" x14ac:dyDescent="0.3"/>
  <cols>
    <col min="1" max="1" width="10" style="3" customWidth="1"/>
    <col min="2" max="2" width="65.28515625" style="3" customWidth="1"/>
    <col min="3" max="3" width="30" style="3" customWidth="1"/>
    <col min="4" max="4" width="17.5703125" style="3" customWidth="1"/>
    <col min="5" max="5" width="22.5703125" style="3" customWidth="1"/>
    <col min="6" max="7" width="10" style="3" customWidth="1"/>
    <col min="8" max="8" width="12.5703125" style="3" customWidth="1"/>
    <col min="9" max="9" width="20.140625" style="3" customWidth="1"/>
    <col min="10" max="25" width="4.42578125" style="3" customWidth="1"/>
    <col min="26" max="16384" width="9.140625" style="3"/>
  </cols>
  <sheetData>
    <row r="1" spans="1:9" ht="99.2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163</v>
      </c>
      <c r="F1" s="2" t="s">
        <v>204</v>
      </c>
      <c r="G1" s="2" t="s">
        <v>164</v>
      </c>
      <c r="H1" s="2" t="s">
        <v>4</v>
      </c>
      <c r="I1" s="2" t="s">
        <v>5</v>
      </c>
    </row>
    <row r="2" spans="1:9" ht="28.35" customHeight="1" thickBot="1" x14ac:dyDescent="0.3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</row>
    <row r="3" spans="1:9" ht="28.35" customHeight="1" thickBot="1" x14ac:dyDescent="0.35">
      <c r="A3" s="43" t="s">
        <v>73</v>
      </c>
      <c r="B3" s="41"/>
      <c r="C3" s="41"/>
      <c r="D3" s="41"/>
      <c r="E3" s="41"/>
      <c r="F3" s="41"/>
      <c r="G3" s="41"/>
      <c r="H3" s="41"/>
      <c r="I3" s="42"/>
    </row>
    <row r="4" spans="1:9" s="4" customFormat="1" ht="22.5" customHeight="1" thickBot="1" x14ac:dyDescent="0.3">
      <c r="A4" s="40" t="s">
        <v>51</v>
      </c>
      <c r="B4" s="41"/>
      <c r="C4" s="41"/>
      <c r="D4" s="41"/>
      <c r="E4" s="41"/>
      <c r="F4" s="41"/>
      <c r="G4" s="41"/>
      <c r="H4" s="41"/>
      <c r="I4" s="42"/>
    </row>
    <row r="5" spans="1:9" s="4" customFormat="1" ht="22.5" customHeight="1" x14ac:dyDescent="0.25">
      <c r="A5" s="5">
        <v>1</v>
      </c>
      <c r="B5" s="6" t="s">
        <v>50</v>
      </c>
      <c r="C5" s="7"/>
      <c r="D5" s="8"/>
      <c r="E5" s="7"/>
      <c r="F5" s="8"/>
      <c r="G5" s="7"/>
      <c r="H5" s="8"/>
      <c r="I5" s="7"/>
    </row>
    <row r="6" spans="1:9" s="4" customFormat="1" ht="22.5" customHeight="1" x14ac:dyDescent="0.25">
      <c r="A6" s="9" t="s">
        <v>16</v>
      </c>
      <c r="B6" s="10" t="s">
        <v>63</v>
      </c>
      <c r="C6" s="11" t="s">
        <v>223</v>
      </c>
      <c r="D6" s="12"/>
      <c r="E6" s="11" t="s">
        <v>62</v>
      </c>
      <c r="F6" s="12" t="s">
        <v>12</v>
      </c>
      <c r="G6" s="11">
        <v>6</v>
      </c>
      <c r="H6" s="12"/>
      <c r="I6" s="11"/>
    </row>
    <row r="7" spans="1:9" s="4" customFormat="1" ht="22.5" customHeight="1" x14ac:dyDescent="0.25">
      <c r="A7" s="9" t="s">
        <v>17</v>
      </c>
      <c r="B7" s="10" t="s">
        <v>64</v>
      </c>
      <c r="C7" s="11" t="s">
        <v>223</v>
      </c>
      <c r="D7" s="12"/>
      <c r="E7" s="11" t="s">
        <v>62</v>
      </c>
      <c r="F7" s="12" t="s">
        <v>12</v>
      </c>
      <c r="G7" s="11">
        <v>2</v>
      </c>
      <c r="H7" s="12"/>
      <c r="I7" s="11"/>
    </row>
    <row r="8" spans="1:9" s="4" customFormat="1" ht="22.5" customHeight="1" x14ac:dyDescent="0.25">
      <c r="A8" s="9" t="s">
        <v>18</v>
      </c>
      <c r="B8" s="10" t="s">
        <v>65</v>
      </c>
      <c r="C8" s="11" t="s">
        <v>223</v>
      </c>
      <c r="D8" s="12"/>
      <c r="E8" s="11" t="s">
        <v>62</v>
      </c>
      <c r="F8" s="12" t="s">
        <v>12</v>
      </c>
      <c r="G8" s="11">
        <v>1</v>
      </c>
      <c r="H8" s="12"/>
      <c r="I8" s="11"/>
    </row>
    <row r="9" spans="1:9" s="4" customFormat="1" ht="22.5" customHeight="1" x14ac:dyDescent="0.25">
      <c r="A9" s="9" t="s">
        <v>19</v>
      </c>
      <c r="B9" s="10" t="s">
        <v>66</v>
      </c>
      <c r="C9" s="11" t="s">
        <v>223</v>
      </c>
      <c r="D9" s="12"/>
      <c r="E9" s="11" t="s">
        <v>62</v>
      </c>
      <c r="F9" s="12" t="s">
        <v>12</v>
      </c>
      <c r="G9" s="11">
        <v>2</v>
      </c>
      <c r="H9" s="12"/>
      <c r="I9" s="11"/>
    </row>
    <row r="10" spans="1:9" s="4" customFormat="1" ht="22.5" customHeight="1" x14ac:dyDescent="0.25">
      <c r="A10" s="9" t="s">
        <v>20</v>
      </c>
      <c r="B10" s="10" t="s">
        <v>67</v>
      </c>
      <c r="C10" s="11" t="s">
        <v>223</v>
      </c>
      <c r="D10" s="12"/>
      <c r="E10" s="11" t="s">
        <v>62</v>
      </c>
      <c r="F10" s="12" t="s">
        <v>12</v>
      </c>
      <c r="G10" s="11">
        <v>15</v>
      </c>
      <c r="H10" s="12"/>
      <c r="I10" s="11"/>
    </row>
    <row r="11" spans="1:9" s="4" customFormat="1" ht="22.5" customHeight="1" x14ac:dyDescent="0.25">
      <c r="A11" s="9" t="s">
        <v>21</v>
      </c>
      <c r="B11" s="10" t="s">
        <v>68</v>
      </c>
      <c r="C11" s="11" t="s">
        <v>223</v>
      </c>
      <c r="D11" s="12"/>
      <c r="E11" s="11" t="s">
        <v>62</v>
      </c>
      <c r="F11" s="12" t="s">
        <v>12</v>
      </c>
      <c r="G11" s="11">
        <v>2</v>
      </c>
      <c r="H11" s="12"/>
      <c r="I11" s="11"/>
    </row>
    <row r="12" spans="1:9" s="4" customFormat="1" ht="22.5" customHeight="1" x14ac:dyDescent="0.25">
      <c r="A12" s="9" t="s">
        <v>22</v>
      </c>
      <c r="B12" s="10" t="s">
        <v>69</v>
      </c>
      <c r="C12" s="11" t="s">
        <v>223</v>
      </c>
      <c r="D12" s="12"/>
      <c r="E12" s="11" t="s">
        <v>62</v>
      </c>
      <c r="F12" s="12" t="s">
        <v>12</v>
      </c>
      <c r="G12" s="11">
        <v>5</v>
      </c>
      <c r="H12" s="12"/>
      <c r="I12" s="11"/>
    </row>
    <row r="13" spans="1:9" s="4" customFormat="1" ht="22.5" customHeight="1" x14ac:dyDescent="0.25">
      <c r="A13" s="9" t="s">
        <v>23</v>
      </c>
      <c r="B13" s="10" t="s">
        <v>70</v>
      </c>
      <c r="C13" s="11" t="s">
        <v>223</v>
      </c>
      <c r="D13" s="12"/>
      <c r="E13" s="11" t="s">
        <v>62</v>
      </c>
      <c r="F13" s="12" t="s">
        <v>12</v>
      </c>
      <c r="G13" s="11">
        <v>6</v>
      </c>
      <c r="H13" s="12"/>
      <c r="I13" s="11"/>
    </row>
    <row r="14" spans="1:9" s="4" customFormat="1" ht="22.5" customHeight="1" x14ac:dyDescent="0.25">
      <c r="A14" s="9" t="s">
        <v>24</v>
      </c>
      <c r="B14" s="10" t="s">
        <v>71</v>
      </c>
      <c r="C14" s="11" t="s">
        <v>223</v>
      </c>
      <c r="D14" s="12"/>
      <c r="E14" s="11" t="s">
        <v>62</v>
      </c>
      <c r="F14" s="12" t="s">
        <v>12</v>
      </c>
      <c r="G14" s="11">
        <v>2</v>
      </c>
      <c r="H14" s="12"/>
      <c r="I14" s="11"/>
    </row>
    <row r="15" spans="1:9" s="4" customFormat="1" ht="22.5" customHeight="1" x14ac:dyDescent="0.25">
      <c r="A15" s="9" t="s">
        <v>25</v>
      </c>
      <c r="B15" s="10" t="s">
        <v>49</v>
      </c>
      <c r="C15" s="11" t="s">
        <v>14</v>
      </c>
      <c r="D15" s="12"/>
      <c r="E15" s="11"/>
      <c r="F15" s="12" t="s">
        <v>12</v>
      </c>
      <c r="G15" s="11">
        <v>12</v>
      </c>
      <c r="H15" s="12"/>
      <c r="I15" s="11"/>
    </row>
    <row r="16" spans="1:9" s="4" customFormat="1" ht="22.5" customHeight="1" x14ac:dyDescent="0.25">
      <c r="A16" s="9" t="s">
        <v>26</v>
      </c>
      <c r="B16" s="10" t="s">
        <v>15</v>
      </c>
      <c r="C16" s="11" t="s">
        <v>32</v>
      </c>
      <c r="D16" s="12"/>
      <c r="E16" s="11"/>
      <c r="F16" s="12" t="s">
        <v>12</v>
      </c>
      <c r="G16" s="11">
        <v>8</v>
      </c>
      <c r="H16" s="12"/>
      <c r="I16" s="11"/>
    </row>
    <row r="17" spans="1:9" s="4" customFormat="1" ht="22.5" customHeight="1" x14ac:dyDescent="0.25">
      <c r="A17" s="9" t="s">
        <v>202</v>
      </c>
      <c r="B17" s="10" t="s">
        <v>203</v>
      </c>
      <c r="C17" s="11"/>
      <c r="D17" s="12"/>
      <c r="E17" s="11"/>
      <c r="F17" s="12" t="s">
        <v>12</v>
      </c>
      <c r="G17" s="11">
        <v>6</v>
      </c>
      <c r="H17" s="12"/>
      <c r="I17" s="11"/>
    </row>
    <row r="18" spans="1:9" s="4" customFormat="1" ht="22.5" customHeight="1" x14ac:dyDescent="0.25">
      <c r="A18" s="13">
        <v>2</v>
      </c>
      <c r="B18" s="14" t="s">
        <v>40</v>
      </c>
      <c r="C18" s="11"/>
      <c r="D18" s="12"/>
      <c r="E18" s="11"/>
      <c r="F18" s="12"/>
      <c r="G18" s="11"/>
      <c r="H18" s="12"/>
      <c r="I18" s="11"/>
    </row>
    <row r="19" spans="1:9" s="4" customFormat="1" ht="22.5" customHeight="1" x14ac:dyDescent="0.25">
      <c r="A19" s="9" t="s">
        <v>7</v>
      </c>
      <c r="B19" s="10" t="s">
        <v>55</v>
      </c>
      <c r="C19" s="11"/>
      <c r="D19" s="12"/>
      <c r="E19" s="11" t="s">
        <v>95</v>
      </c>
      <c r="F19" s="12" t="s">
        <v>8</v>
      </c>
      <c r="G19" s="15">
        <f>26.08*1.01</f>
        <v>26.340799999999998</v>
      </c>
      <c r="H19" s="12"/>
      <c r="I19" s="11" t="s">
        <v>9</v>
      </c>
    </row>
    <row r="20" spans="1:9" s="4" customFormat="1" ht="22.5" customHeight="1" x14ac:dyDescent="0.25">
      <c r="A20" s="9" t="s">
        <v>52</v>
      </c>
      <c r="B20" s="10" t="s">
        <v>56</v>
      </c>
      <c r="C20" s="11"/>
      <c r="D20" s="12"/>
      <c r="E20" s="11" t="s">
        <v>95</v>
      </c>
      <c r="F20" s="12" t="s">
        <v>8</v>
      </c>
      <c r="G20" s="15">
        <f>13.68*1.01</f>
        <v>13.816800000000001</v>
      </c>
      <c r="H20" s="12"/>
      <c r="I20" s="11" t="s">
        <v>9</v>
      </c>
    </row>
    <row r="21" spans="1:9" s="4" customFormat="1" ht="22.5" customHeight="1" x14ac:dyDescent="0.25">
      <c r="A21" s="9" t="s">
        <v>59</v>
      </c>
      <c r="B21" s="10" t="s">
        <v>57</v>
      </c>
      <c r="C21" s="11"/>
      <c r="D21" s="12"/>
      <c r="E21" s="11" t="s">
        <v>58</v>
      </c>
      <c r="F21" s="12" t="s">
        <v>8</v>
      </c>
      <c r="G21" s="15">
        <f>89.32*1.01</f>
        <v>90.213200000000001</v>
      </c>
      <c r="H21" s="12"/>
      <c r="I21" s="11" t="s">
        <v>9</v>
      </c>
    </row>
    <row r="22" spans="1:9" s="4" customFormat="1" ht="22.5" customHeight="1" x14ac:dyDescent="0.25">
      <c r="A22" s="9" t="s">
        <v>60</v>
      </c>
      <c r="B22" s="10" t="s">
        <v>72</v>
      </c>
      <c r="C22" s="11"/>
      <c r="D22" s="12"/>
      <c r="E22" s="11" t="s">
        <v>58</v>
      </c>
      <c r="F22" s="12" t="s">
        <v>8</v>
      </c>
      <c r="G22" s="15">
        <f>24.92*1.01</f>
        <v>25.169200000000004</v>
      </c>
      <c r="H22" s="12"/>
      <c r="I22" s="11" t="s">
        <v>61</v>
      </c>
    </row>
    <row r="23" spans="1:9" s="4" customFormat="1" ht="22.5" customHeight="1" x14ac:dyDescent="0.25">
      <c r="A23" s="13">
        <v>3</v>
      </c>
      <c r="B23" s="14" t="s">
        <v>6</v>
      </c>
      <c r="C23" s="11"/>
      <c r="D23" s="12"/>
      <c r="E23" s="11"/>
      <c r="F23" s="12"/>
      <c r="G23" s="11"/>
      <c r="H23" s="12"/>
      <c r="I23" s="11"/>
    </row>
    <row r="24" spans="1:9" s="4" customFormat="1" ht="22.5" customHeight="1" x14ac:dyDescent="0.25">
      <c r="A24" s="9" t="s">
        <v>27</v>
      </c>
      <c r="B24" s="10" t="s">
        <v>10</v>
      </c>
      <c r="C24" s="11" t="s">
        <v>38</v>
      </c>
      <c r="D24" s="12"/>
      <c r="E24" s="11"/>
      <c r="F24" s="12" t="s">
        <v>13</v>
      </c>
      <c r="G24" s="15">
        <f>3.08*1.1</f>
        <v>3.3880000000000003</v>
      </c>
      <c r="H24" s="12"/>
      <c r="I24" s="29" t="s">
        <v>213</v>
      </c>
    </row>
    <row r="25" spans="1:9" s="4" customFormat="1" ht="22.5" customHeight="1" x14ac:dyDescent="0.25">
      <c r="A25" s="17" t="s">
        <v>28</v>
      </c>
      <c r="B25" s="18" t="s">
        <v>11</v>
      </c>
      <c r="C25" s="11" t="s">
        <v>39</v>
      </c>
      <c r="D25" s="19"/>
      <c r="E25" s="20"/>
      <c r="F25" s="19" t="s">
        <v>13</v>
      </c>
      <c r="G25" s="21">
        <f>(SUM(G19:G22)/1.01)*(1.7)*2*1.18+200</f>
        <v>817.84800000000018</v>
      </c>
      <c r="H25" s="19"/>
      <c r="I25" s="20"/>
    </row>
    <row r="26" spans="1:9" s="4" customFormat="1" ht="22.5" customHeight="1" thickBot="1" x14ac:dyDescent="0.3">
      <c r="A26" s="9" t="s">
        <v>29</v>
      </c>
      <c r="B26" s="10" t="s">
        <v>54</v>
      </c>
      <c r="C26" s="11" t="s">
        <v>53</v>
      </c>
      <c r="D26" s="12"/>
      <c r="E26" s="11"/>
      <c r="F26" s="12" t="s">
        <v>13</v>
      </c>
      <c r="G26" s="15">
        <f>0.76*G6+1.25*G7</f>
        <v>7.0600000000000005</v>
      </c>
      <c r="H26" s="12"/>
      <c r="I26" s="16"/>
    </row>
    <row r="27" spans="1:9" s="4" customFormat="1" ht="22.5" customHeight="1" thickBot="1" x14ac:dyDescent="0.3">
      <c r="A27" s="40" t="s">
        <v>30</v>
      </c>
      <c r="B27" s="41"/>
      <c r="C27" s="41"/>
      <c r="D27" s="41"/>
      <c r="E27" s="41"/>
      <c r="F27" s="41"/>
      <c r="G27" s="41"/>
      <c r="H27" s="41"/>
      <c r="I27" s="42"/>
    </row>
    <row r="28" spans="1:9" s="4" customFormat="1" ht="22.5" customHeight="1" x14ac:dyDescent="0.25">
      <c r="A28" s="13">
        <v>1</v>
      </c>
      <c r="B28" s="14" t="s">
        <v>40</v>
      </c>
      <c r="C28" s="11"/>
      <c r="D28" s="12"/>
      <c r="E28" s="11"/>
      <c r="F28" s="12"/>
      <c r="G28" s="11"/>
      <c r="H28" s="12"/>
      <c r="I28" s="11"/>
    </row>
    <row r="29" spans="1:9" s="4" customFormat="1" ht="22.5" customHeight="1" x14ac:dyDescent="0.25">
      <c r="A29" s="9" t="s">
        <v>16</v>
      </c>
      <c r="B29" s="10" t="s">
        <v>76</v>
      </c>
      <c r="C29" s="11"/>
      <c r="D29" s="12"/>
      <c r="E29" s="11" t="s">
        <v>77</v>
      </c>
      <c r="F29" s="12" t="s">
        <v>8</v>
      </c>
      <c r="G29" s="15">
        <f>31.03*1.01</f>
        <v>31.340300000000003</v>
      </c>
      <c r="H29" s="12"/>
      <c r="I29" s="11" t="s">
        <v>9</v>
      </c>
    </row>
    <row r="30" spans="1:9" s="4" customFormat="1" ht="22.5" customHeight="1" x14ac:dyDescent="0.25">
      <c r="A30" s="13">
        <v>2</v>
      </c>
      <c r="B30" s="14" t="s">
        <v>33</v>
      </c>
      <c r="C30" s="11"/>
      <c r="D30" s="12"/>
      <c r="E30" s="11"/>
      <c r="F30" s="12"/>
      <c r="G30" s="15"/>
      <c r="H30" s="12"/>
      <c r="I30" s="11"/>
    </row>
    <row r="31" spans="1:9" s="4" customFormat="1" ht="22.5" customHeight="1" x14ac:dyDescent="0.25">
      <c r="A31" s="9" t="s">
        <v>7</v>
      </c>
      <c r="B31" s="10" t="s">
        <v>228</v>
      </c>
      <c r="C31" s="11"/>
      <c r="D31" s="12"/>
      <c r="E31" s="11" t="s">
        <v>77</v>
      </c>
      <c r="F31" s="12" t="s">
        <v>12</v>
      </c>
      <c r="G31" s="22">
        <v>5</v>
      </c>
      <c r="H31" s="12"/>
      <c r="I31" s="11" t="s">
        <v>200</v>
      </c>
    </row>
    <row r="32" spans="1:9" s="4" customFormat="1" ht="22.5" customHeight="1" x14ac:dyDescent="0.25">
      <c r="A32" s="9" t="s">
        <v>52</v>
      </c>
      <c r="B32" s="10" t="s">
        <v>116</v>
      </c>
      <c r="C32" s="11"/>
      <c r="D32" s="12"/>
      <c r="E32" s="11" t="s">
        <v>77</v>
      </c>
      <c r="F32" s="12" t="s">
        <v>12</v>
      </c>
      <c r="G32" s="22">
        <v>5</v>
      </c>
      <c r="H32" s="12"/>
      <c r="I32" s="11" t="s">
        <v>200</v>
      </c>
    </row>
    <row r="33" spans="1:9" s="4" customFormat="1" ht="22.5" customHeight="1" x14ac:dyDescent="0.25">
      <c r="A33" s="13">
        <v>3</v>
      </c>
      <c r="B33" s="14" t="s">
        <v>6</v>
      </c>
      <c r="C33" s="11"/>
      <c r="D33" s="12"/>
      <c r="E33" s="11"/>
      <c r="F33" s="12"/>
      <c r="G33" s="11"/>
      <c r="H33" s="12"/>
      <c r="I33" s="11"/>
    </row>
    <row r="34" spans="1:9" s="4" customFormat="1" ht="22.5" customHeight="1" thickBot="1" x14ac:dyDescent="0.3">
      <c r="A34" s="17" t="s">
        <v>27</v>
      </c>
      <c r="B34" s="18" t="s">
        <v>11</v>
      </c>
      <c r="C34" s="11" t="s">
        <v>39</v>
      </c>
      <c r="D34" s="19"/>
      <c r="E34" s="20"/>
      <c r="F34" s="19" t="s">
        <v>13</v>
      </c>
      <c r="G34" s="21">
        <f>(SUM(G29:G29)/1.01)*(1.7)*0.8*1.18</f>
        <v>49.796943999999996</v>
      </c>
      <c r="H34" s="19"/>
      <c r="I34" s="20"/>
    </row>
    <row r="35" spans="1:9" s="4" customFormat="1" ht="22.5" customHeight="1" thickBot="1" x14ac:dyDescent="0.3">
      <c r="A35" s="40" t="s">
        <v>74</v>
      </c>
      <c r="B35" s="41"/>
      <c r="C35" s="41"/>
      <c r="D35" s="41"/>
      <c r="E35" s="41"/>
      <c r="F35" s="41"/>
      <c r="G35" s="41"/>
      <c r="H35" s="41"/>
      <c r="I35" s="42"/>
    </row>
    <row r="36" spans="1:9" s="4" customFormat="1" ht="22.5" customHeight="1" x14ac:dyDescent="0.25">
      <c r="A36" s="5">
        <v>1</v>
      </c>
      <c r="B36" s="6" t="s">
        <v>50</v>
      </c>
      <c r="C36" s="7"/>
      <c r="D36" s="8"/>
      <c r="E36" s="7"/>
      <c r="F36" s="8"/>
      <c r="G36" s="7"/>
      <c r="H36" s="8"/>
      <c r="I36" s="7"/>
    </row>
    <row r="37" spans="1:9" s="4" customFormat="1" ht="22.5" customHeight="1" x14ac:dyDescent="0.25">
      <c r="A37" s="9" t="s">
        <v>16</v>
      </c>
      <c r="B37" s="10" t="s">
        <v>63</v>
      </c>
      <c r="C37" s="11" t="s">
        <v>223</v>
      </c>
      <c r="D37" s="12"/>
      <c r="E37" s="11" t="s">
        <v>62</v>
      </c>
      <c r="F37" s="12" t="s">
        <v>12</v>
      </c>
      <c r="G37" s="11">
        <v>8</v>
      </c>
      <c r="H37" s="12"/>
      <c r="I37" s="11"/>
    </row>
    <row r="38" spans="1:9" s="4" customFormat="1" ht="22.5" customHeight="1" x14ac:dyDescent="0.25">
      <c r="A38" s="9" t="s">
        <v>17</v>
      </c>
      <c r="B38" s="10" t="s">
        <v>81</v>
      </c>
      <c r="C38" s="11" t="s">
        <v>223</v>
      </c>
      <c r="D38" s="12"/>
      <c r="E38" s="11" t="s">
        <v>62</v>
      </c>
      <c r="F38" s="12" t="s">
        <v>12</v>
      </c>
      <c r="G38" s="11">
        <v>3</v>
      </c>
      <c r="H38" s="12"/>
      <c r="I38" s="11"/>
    </row>
    <row r="39" spans="1:9" s="4" customFormat="1" ht="22.5" customHeight="1" x14ac:dyDescent="0.25">
      <c r="A39" s="9" t="s">
        <v>18</v>
      </c>
      <c r="B39" s="10" t="s">
        <v>65</v>
      </c>
      <c r="C39" s="11" t="s">
        <v>223</v>
      </c>
      <c r="D39" s="12"/>
      <c r="E39" s="11" t="s">
        <v>62</v>
      </c>
      <c r="F39" s="12" t="s">
        <v>12</v>
      </c>
      <c r="G39" s="11">
        <v>3</v>
      </c>
      <c r="H39" s="12"/>
      <c r="I39" s="11"/>
    </row>
    <row r="40" spans="1:9" s="4" customFormat="1" ht="22.5" customHeight="1" x14ac:dyDescent="0.25">
      <c r="A40" s="9" t="s">
        <v>19</v>
      </c>
      <c r="B40" s="10" t="s">
        <v>66</v>
      </c>
      <c r="C40" s="11" t="s">
        <v>223</v>
      </c>
      <c r="D40" s="12"/>
      <c r="E40" s="11" t="s">
        <v>62</v>
      </c>
      <c r="F40" s="12" t="s">
        <v>12</v>
      </c>
      <c r="G40" s="11">
        <v>5</v>
      </c>
      <c r="H40" s="12"/>
      <c r="I40" s="11"/>
    </row>
    <row r="41" spans="1:9" s="4" customFormat="1" ht="22.5" customHeight="1" x14ac:dyDescent="0.25">
      <c r="A41" s="9" t="s">
        <v>20</v>
      </c>
      <c r="B41" s="10" t="s">
        <v>67</v>
      </c>
      <c r="C41" s="11" t="s">
        <v>223</v>
      </c>
      <c r="D41" s="12"/>
      <c r="E41" s="11" t="s">
        <v>62</v>
      </c>
      <c r="F41" s="12" t="s">
        <v>12</v>
      </c>
      <c r="G41" s="11">
        <v>9</v>
      </c>
      <c r="H41" s="12"/>
      <c r="I41" s="11"/>
    </row>
    <row r="42" spans="1:9" s="4" customFormat="1" ht="22.5" customHeight="1" x14ac:dyDescent="0.25">
      <c r="A42" s="9" t="s">
        <v>21</v>
      </c>
      <c r="B42" s="10" t="s">
        <v>82</v>
      </c>
      <c r="C42" s="11" t="s">
        <v>223</v>
      </c>
      <c r="D42" s="12"/>
      <c r="E42" s="11" t="s">
        <v>62</v>
      </c>
      <c r="F42" s="12" t="s">
        <v>12</v>
      </c>
      <c r="G42" s="11">
        <v>3</v>
      </c>
      <c r="H42" s="12"/>
      <c r="I42" s="11"/>
    </row>
    <row r="43" spans="1:9" s="4" customFormat="1" ht="22.5" customHeight="1" x14ac:dyDescent="0.25">
      <c r="A43" s="9" t="s">
        <v>22</v>
      </c>
      <c r="B43" s="10" t="s">
        <v>83</v>
      </c>
      <c r="C43" s="11" t="s">
        <v>223</v>
      </c>
      <c r="D43" s="12"/>
      <c r="E43" s="11" t="s">
        <v>62</v>
      </c>
      <c r="F43" s="12" t="s">
        <v>12</v>
      </c>
      <c r="G43" s="11">
        <v>4</v>
      </c>
      <c r="H43" s="12"/>
      <c r="I43" s="11"/>
    </row>
    <row r="44" spans="1:9" s="4" customFormat="1" ht="22.5" customHeight="1" x14ac:dyDescent="0.25">
      <c r="A44" s="9" t="s">
        <v>23</v>
      </c>
      <c r="B44" s="10" t="s">
        <v>70</v>
      </c>
      <c r="C44" s="11" t="s">
        <v>223</v>
      </c>
      <c r="D44" s="12"/>
      <c r="E44" s="11" t="s">
        <v>62</v>
      </c>
      <c r="F44" s="12" t="s">
        <v>12</v>
      </c>
      <c r="G44" s="11">
        <v>8</v>
      </c>
      <c r="H44" s="12"/>
      <c r="I44" s="11"/>
    </row>
    <row r="45" spans="1:9" s="4" customFormat="1" ht="22.5" customHeight="1" x14ac:dyDescent="0.25">
      <c r="A45" s="9" t="s">
        <v>24</v>
      </c>
      <c r="B45" s="10" t="s">
        <v>84</v>
      </c>
      <c r="C45" s="11" t="s">
        <v>223</v>
      </c>
      <c r="D45" s="12"/>
      <c r="E45" s="11" t="s">
        <v>62</v>
      </c>
      <c r="F45" s="12" t="s">
        <v>12</v>
      </c>
      <c r="G45" s="11">
        <v>3</v>
      </c>
      <c r="H45" s="12"/>
      <c r="I45" s="11"/>
    </row>
    <row r="46" spans="1:9" s="4" customFormat="1" ht="22.5" customHeight="1" x14ac:dyDescent="0.25">
      <c r="A46" s="9" t="s">
        <v>25</v>
      </c>
      <c r="B46" s="10" t="s">
        <v>49</v>
      </c>
      <c r="C46" s="11" t="s">
        <v>14</v>
      </c>
      <c r="D46" s="12"/>
      <c r="E46" s="11"/>
      <c r="F46" s="12" t="s">
        <v>12</v>
      </c>
      <c r="G46" s="11">
        <v>19</v>
      </c>
      <c r="H46" s="12"/>
      <c r="I46" s="11"/>
    </row>
    <row r="47" spans="1:9" s="4" customFormat="1" ht="22.5" customHeight="1" x14ac:dyDescent="0.25">
      <c r="A47" s="9" t="s">
        <v>26</v>
      </c>
      <c r="B47" s="10" t="s">
        <v>15</v>
      </c>
      <c r="C47" s="11" t="s">
        <v>32</v>
      </c>
      <c r="D47" s="12"/>
      <c r="E47" s="11"/>
      <c r="F47" s="12" t="s">
        <v>12</v>
      </c>
      <c r="G47" s="11">
        <v>3</v>
      </c>
      <c r="H47" s="12"/>
      <c r="I47" s="11"/>
    </row>
    <row r="48" spans="1:9" s="4" customFormat="1" ht="22.5" customHeight="1" x14ac:dyDescent="0.25">
      <c r="A48" s="9" t="s">
        <v>202</v>
      </c>
      <c r="B48" s="10" t="s">
        <v>78</v>
      </c>
      <c r="C48" s="11" t="s">
        <v>32</v>
      </c>
      <c r="D48" s="12"/>
      <c r="E48" s="11"/>
      <c r="F48" s="12" t="s">
        <v>12</v>
      </c>
      <c r="G48" s="11">
        <v>8</v>
      </c>
      <c r="H48" s="12"/>
      <c r="I48" s="11"/>
    </row>
    <row r="49" spans="1:9" s="4" customFormat="1" ht="22.5" customHeight="1" x14ac:dyDescent="0.25">
      <c r="A49" s="9" t="s">
        <v>205</v>
      </c>
      <c r="B49" s="10" t="s">
        <v>203</v>
      </c>
      <c r="C49" s="11"/>
      <c r="D49" s="12"/>
      <c r="E49" s="11"/>
      <c r="F49" s="12" t="s">
        <v>12</v>
      </c>
      <c r="G49" s="11">
        <v>11</v>
      </c>
      <c r="H49" s="12"/>
      <c r="I49" s="11"/>
    </row>
    <row r="50" spans="1:9" s="4" customFormat="1" ht="22.5" customHeight="1" x14ac:dyDescent="0.25">
      <c r="A50" s="13">
        <v>2</v>
      </c>
      <c r="B50" s="14" t="s">
        <v>40</v>
      </c>
      <c r="C50" s="11"/>
      <c r="D50" s="12"/>
      <c r="E50" s="11"/>
      <c r="F50" s="12"/>
      <c r="G50" s="11"/>
      <c r="H50" s="12"/>
      <c r="I50" s="11"/>
    </row>
    <row r="51" spans="1:9" s="4" customFormat="1" ht="22.5" customHeight="1" x14ac:dyDescent="0.25">
      <c r="A51" s="9" t="s">
        <v>7</v>
      </c>
      <c r="B51" s="10" t="s">
        <v>79</v>
      </c>
      <c r="C51" s="11"/>
      <c r="D51" s="12"/>
      <c r="E51" s="11" t="s">
        <v>77</v>
      </c>
      <c r="F51" s="12" t="s">
        <v>8</v>
      </c>
      <c r="G51" s="15">
        <f>9.5*1.01</f>
        <v>9.5950000000000006</v>
      </c>
      <c r="H51" s="12"/>
      <c r="I51" s="11" t="s">
        <v>9</v>
      </c>
    </row>
    <row r="52" spans="1:9" s="4" customFormat="1" ht="22.5" customHeight="1" x14ac:dyDescent="0.25">
      <c r="A52" s="9" t="s">
        <v>52</v>
      </c>
      <c r="B52" s="10" t="s">
        <v>57</v>
      </c>
      <c r="C52" s="11"/>
      <c r="D52" s="12"/>
      <c r="E52" s="11" t="s">
        <v>58</v>
      </c>
      <c r="F52" s="12" t="s">
        <v>8</v>
      </c>
      <c r="G52" s="15">
        <f>47.11*1.01</f>
        <v>47.581099999999999</v>
      </c>
      <c r="H52" s="12"/>
      <c r="I52" s="11" t="s">
        <v>9</v>
      </c>
    </row>
    <row r="53" spans="1:9" s="4" customFormat="1" ht="22.5" customHeight="1" x14ac:dyDescent="0.25">
      <c r="A53" s="9" t="s">
        <v>59</v>
      </c>
      <c r="B53" s="10" t="s">
        <v>55</v>
      </c>
      <c r="C53" s="11"/>
      <c r="D53" s="12"/>
      <c r="E53" s="11" t="s">
        <v>95</v>
      </c>
      <c r="F53" s="12" t="s">
        <v>8</v>
      </c>
      <c r="G53" s="15">
        <f>86.8*1.01</f>
        <v>87.667999999999992</v>
      </c>
      <c r="H53" s="12"/>
      <c r="I53" s="11" t="s">
        <v>9</v>
      </c>
    </row>
    <row r="54" spans="1:9" s="4" customFormat="1" ht="22.5" customHeight="1" x14ac:dyDescent="0.25">
      <c r="A54" s="9" t="s">
        <v>60</v>
      </c>
      <c r="B54" s="10" t="s">
        <v>72</v>
      </c>
      <c r="C54" s="11"/>
      <c r="D54" s="12"/>
      <c r="E54" s="11" t="s">
        <v>58</v>
      </c>
      <c r="F54" s="12" t="s">
        <v>8</v>
      </c>
      <c r="G54" s="15">
        <f>26*1.01</f>
        <v>26.26</v>
      </c>
      <c r="H54" s="12"/>
      <c r="I54" s="11" t="s">
        <v>61</v>
      </c>
    </row>
    <row r="55" spans="1:9" s="4" customFormat="1" ht="22.5" customHeight="1" x14ac:dyDescent="0.25">
      <c r="A55" s="13">
        <v>3</v>
      </c>
      <c r="B55" s="14" t="s">
        <v>33</v>
      </c>
      <c r="C55" s="11"/>
      <c r="D55" s="12"/>
      <c r="E55" s="11"/>
      <c r="F55" s="12"/>
      <c r="G55" s="15"/>
      <c r="H55" s="12"/>
      <c r="I55" s="11"/>
    </row>
    <row r="56" spans="1:9" s="4" customFormat="1" ht="22.5" customHeight="1" x14ac:dyDescent="0.25">
      <c r="A56" s="11">
        <v>3.1</v>
      </c>
      <c r="B56" s="10" t="s">
        <v>229</v>
      </c>
      <c r="C56" s="11"/>
      <c r="D56" s="12"/>
      <c r="E56" s="11" t="s">
        <v>77</v>
      </c>
      <c r="F56" s="12" t="s">
        <v>12</v>
      </c>
      <c r="G56" s="22">
        <v>4</v>
      </c>
      <c r="H56" s="12"/>
      <c r="I56" s="11"/>
    </row>
    <row r="57" spans="1:9" s="4" customFormat="1" ht="22.5" customHeight="1" x14ac:dyDescent="0.25">
      <c r="A57" s="9" t="s">
        <v>28</v>
      </c>
      <c r="B57" s="10" t="s">
        <v>230</v>
      </c>
      <c r="C57" s="11"/>
      <c r="D57" s="12"/>
      <c r="E57" s="11" t="s">
        <v>93</v>
      </c>
      <c r="F57" s="12" t="s">
        <v>12</v>
      </c>
      <c r="G57" s="22">
        <v>1</v>
      </c>
      <c r="H57" s="12"/>
      <c r="I57" s="11" t="s">
        <v>200</v>
      </c>
    </row>
    <row r="58" spans="1:9" s="4" customFormat="1" ht="22.5" customHeight="1" x14ac:dyDescent="0.25">
      <c r="A58" s="11">
        <v>3.3</v>
      </c>
      <c r="B58" s="10" t="s">
        <v>94</v>
      </c>
      <c r="C58" s="11"/>
      <c r="D58" s="12"/>
      <c r="E58" s="11" t="s">
        <v>93</v>
      </c>
      <c r="F58" s="12" t="s">
        <v>12</v>
      </c>
      <c r="G58" s="22">
        <v>1</v>
      </c>
      <c r="H58" s="12"/>
      <c r="I58" s="11" t="s">
        <v>200</v>
      </c>
    </row>
    <row r="59" spans="1:9" s="4" customFormat="1" ht="22.5" customHeight="1" x14ac:dyDescent="0.25">
      <c r="A59" s="9" t="s">
        <v>36</v>
      </c>
      <c r="B59" s="10" t="s">
        <v>241</v>
      </c>
      <c r="C59" s="11"/>
      <c r="D59" s="12"/>
      <c r="E59" s="11" t="s">
        <v>93</v>
      </c>
      <c r="F59" s="12" t="s">
        <v>12</v>
      </c>
      <c r="G59" s="22">
        <v>2</v>
      </c>
      <c r="H59" s="12"/>
      <c r="I59" s="11" t="s">
        <v>200</v>
      </c>
    </row>
    <row r="60" spans="1:9" s="4" customFormat="1" ht="22.5" customHeight="1" x14ac:dyDescent="0.25">
      <c r="A60" s="11">
        <v>3.5</v>
      </c>
      <c r="B60" s="10" t="s">
        <v>242</v>
      </c>
      <c r="C60" s="11"/>
      <c r="D60" s="12"/>
      <c r="E60" s="11" t="s">
        <v>93</v>
      </c>
      <c r="F60" s="12" t="s">
        <v>12</v>
      </c>
      <c r="G60" s="22">
        <v>2</v>
      </c>
      <c r="H60" s="12"/>
      <c r="I60" s="11" t="s">
        <v>200</v>
      </c>
    </row>
    <row r="61" spans="1:9" s="4" customFormat="1" ht="22.5" customHeight="1" x14ac:dyDescent="0.25">
      <c r="A61" s="13">
        <v>4</v>
      </c>
      <c r="B61" s="14" t="s">
        <v>6</v>
      </c>
      <c r="C61" s="11"/>
      <c r="D61" s="12"/>
      <c r="E61" s="11"/>
      <c r="F61" s="12"/>
      <c r="G61" s="11"/>
      <c r="H61" s="12"/>
      <c r="I61" s="11"/>
    </row>
    <row r="62" spans="1:9" s="4" customFormat="1" ht="22.5" customHeight="1" x14ac:dyDescent="0.25">
      <c r="A62" s="9" t="s">
        <v>41</v>
      </c>
      <c r="B62" s="10" t="s">
        <v>10</v>
      </c>
      <c r="C62" s="11" t="s">
        <v>38</v>
      </c>
      <c r="D62" s="12"/>
      <c r="E62" s="11"/>
      <c r="F62" s="12" t="s">
        <v>13</v>
      </c>
      <c r="G62" s="15">
        <f>0.79*1.1</f>
        <v>0.86900000000000011</v>
      </c>
      <c r="H62" s="12"/>
      <c r="I62" s="29" t="s">
        <v>213</v>
      </c>
    </row>
    <row r="63" spans="1:9" s="4" customFormat="1" ht="22.5" customHeight="1" x14ac:dyDescent="0.25">
      <c r="A63" s="17" t="s">
        <v>42</v>
      </c>
      <c r="B63" s="18" t="s">
        <v>11</v>
      </c>
      <c r="C63" s="11" t="s">
        <v>39</v>
      </c>
      <c r="D63" s="19"/>
      <c r="E63" s="20"/>
      <c r="F63" s="19" t="s">
        <v>13</v>
      </c>
      <c r="G63" s="21">
        <f>(SUM(G51:G54)/1.01)*(1.7)*0.8*1.18</f>
        <v>271.869168</v>
      </c>
      <c r="H63" s="19"/>
      <c r="I63" s="20"/>
    </row>
    <row r="64" spans="1:9" s="4" customFormat="1" ht="22.5" customHeight="1" x14ac:dyDescent="0.25">
      <c r="A64" s="9" t="s">
        <v>43</v>
      </c>
      <c r="B64" s="10" t="s">
        <v>54</v>
      </c>
      <c r="C64" s="11" t="s">
        <v>53</v>
      </c>
      <c r="D64" s="12"/>
      <c r="E64" s="11"/>
      <c r="F64" s="12" t="s">
        <v>13</v>
      </c>
      <c r="G64" s="15">
        <f>0.76*G37+1.85*G38</f>
        <v>11.63</v>
      </c>
      <c r="H64" s="12"/>
      <c r="I64" s="16"/>
    </row>
    <row r="65" spans="1:9" s="4" customFormat="1" ht="22.5" customHeight="1" thickBot="1" x14ac:dyDescent="0.3">
      <c r="A65" s="9" t="s">
        <v>45</v>
      </c>
      <c r="B65" s="10" t="s">
        <v>206</v>
      </c>
      <c r="C65" s="11"/>
      <c r="D65" s="12"/>
      <c r="E65" s="11" t="s">
        <v>195</v>
      </c>
      <c r="F65" s="12" t="s">
        <v>12</v>
      </c>
      <c r="G65" s="22">
        <v>3</v>
      </c>
      <c r="H65" s="12"/>
      <c r="I65" s="29" t="s">
        <v>214</v>
      </c>
    </row>
    <row r="66" spans="1:9" s="4" customFormat="1" ht="22.5" customHeight="1" thickBot="1" x14ac:dyDescent="0.3">
      <c r="A66" s="40" t="s">
        <v>80</v>
      </c>
      <c r="B66" s="41"/>
      <c r="C66" s="41"/>
      <c r="D66" s="41"/>
      <c r="E66" s="41"/>
      <c r="F66" s="41"/>
      <c r="G66" s="41"/>
      <c r="H66" s="41"/>
      <c r="I66" s="42"/>
    </row>
    <row r="67" spans="1:9" s="4" customFormat="1" ht="22.5" customHeight="1" x14ac:dyDescent="0.25">
      <c r="A67" s="5">
        <v>1</v>
      </c>
      <c r="B67" s="6" t="s">
        <v>50</v>
      </c>
      <c r="C67" s="7"/>
      <c r="D67" s="8"/>
      <c r="E67" s="7"/>
      <c r="F67" s="8"/>
      <c r="G67" s="7"/>
      <c r="H67" s="8"/>
      <c r="I67" s="7"/>
    </row>
    <row r="68" spans="1:9" s="4" customFormat="1" ht="22.5" customHeight="1" x14ac:dyDescent="0.25">
      <c r="A68" s="9" t="s">
        <v>16</v>
      </c>
      <c r="B68" s="10" t="s">
        <v>81</v>
      </c>
      <c r="C68" s="11" t="s">
        <v>223</v>
      </c>
      <c r="D68" s="12"/>
      <c r="E68" s="11" t="s">
        <v>62</v>
      </c>
      <c r="F68" s="12" t="s">
        <v>12</v>
      </c>
      <c r="G68" s="11">
        <v>1</v>
      </c>
      <c r="H68" s="12"/>
      <c r="I68" s="11"/>
    </row>
    <row r="69" spans="1:9" s="4" customFormat="1" ht="22.5" customHeight="1" x14ac:dyDescent="0.25">
      <c r="A69" s="9" t="s">
        <v>17</v>
      </c>
      <c r="B69" s="10" t="s">
        <v>83</v>
      </c>
      <c r="C69" s="11" t="s">
        <v>223</v>
      </c>
      <c r="D69" s="12"/>
      <c r="E69" s="11" t="s">
        <v>62</v>
      </c>
      <c r="F69" s="12" t="s">
        <v>12</v>
      </c>
      <c r="G69" s="11">
        <v>3</v>
      </c>
      <c r="H69" s="12"/>
      <c r="I69" s="11"/>
    </row>
    <row r="70" spans="1:9" s="4" customFormat="1" ht="22.5" customHeight="1" x14ac:dyDescent="0.25">
      <c r="A70" s="9" t="s">
        <v>19</v>
      </c>
      <c r="B70" s="10" t="s">
        <v>84</v>
      </c>
      <c r="C70" s="11" t="s">
        <v>223</v>
      </c>
      <c r="D70" s="12"/>
      <c r="E70" s="11" t="s">
        <v>62</v>
      </c>
      <c r="F70" s="12" t="s">
        <v>12</v>
      </c>
      <c r="G70" s="11">
        <v>1</v>
      </c>
      <c r="H70" s="12"/>
      <c r="I70" s="11"/>
    </row>
    <row r="71" spans="1:9" s="4" customFormat="1" ht="22.5" customHeight="1" x14ac:dyDescent="0.25">
      <c r="A71" s="9" t="s">
        <v>20</v>
      </c>
      <c r="B71" s="10" t="s">
        <v>49</v>
      </c>
      <c r="C71" s="11" t="s">
        <v>14</v>
      </c>
      <c r="D71" s="12"/>
      <c r="E71" s="11"/>
      <c r="F71" s="12" t="s">
        <v>12</v>
      </c>
      <c r="G71" s="11">
        <v>2</v>
      </c>
      <c r="H71" s="12"/>
      <c r="I71" s="11"/>
    </row>
    <row r="72" spans="1:9" s="4" customFormat="1" ht="22.5" customHeight="1" x14ac:dyDescent="0.25">
      <c r="A72" s="9" t="s">
        <v>21</v>
      </c>
      <c r="B72" s="10" t="s">
        <v>15</v>
      </c>
      <c r="C72" s="11" t="s">
        <v>32</v>
      </c>
      <c r="D72" s="12"/>
      <c r="E72" s="11"/>
      <c r="F72" s="12" t="s">
        <v>12</v>
      </c>
      <c r="G72" s="11">
        <v>1</v>
      </c>
      <c r="H72" s="12"/>
      <c r="I72" s="11"/>
    </row>
    <row r="73" spans="1:9" s="4" customFormat="1" ht="22.5" customHeight="1" x14ac:dyDescent="0.25">
      <c r="A73" s="9" t="s">
        <v>22</v>
      </c>
      <c r="B73" s="10" t="s">
        <v>203</v>
      </c>
      <c r="C73" s="11"/>
      <c r="D73" s="12"/>
      <c r="E73" s="11"/>
      <c r="F73" s="12" t="s">
        <v>12</v>
      </c>
      <c r="G73" s="11">
        <v>1</v>
      </c>
      <c r="H73" s="12"/>
      <c r="I73" s="11"/>
    </row>
    <row r="74" spans="1:9" s="4" customFormat="1" ht="22.5" customHeight="1" x14ac:dyDescent="0.25">
      <c r="A74" s="13">
        <v>2</v>
      </c>
      <c r="B74" s="14" t="s">
        <v>40</v>
      </c>
      <c r="C74" s="11"/>
      <c r="D74" s="12"/>
      <c r="E74" s="11"/>
      <c r="F74" s="12"/>
      <c r="G74" s="11"/>
      <c r="H74" s="12"/>
      <c r="I74" s="11"/>
    </row>
    <row r="75" spans="1:9" s="4" customFormat="1" ht="22.5" customHeight="1" x14ac:dyDescent="0.25">
      <c r="A75" s="9" t="s">
        <v>7</v>
      </c>
      <c r="B75" s="10" t="s">
        <v>85</v>
      </c>
      <c r="C75" s="11"/>
      <c r="D75" s="12"/>
      <c r="E75" s="11"/>
      <c r="F75" s="12" t="s">
        <v>8</v>
      </c>
      <c r="G75" s="15">
        <f>4.8*1.01</f>
        <v>4.8479999999999999</v>
      </c>
      <c r="H75" s="12"/>
      <c r="I75" s="11" t="s">
        <v>9</v>
      </c>
    </row>
    <row r="76" spans="1:9" s="4" customFormat="1" ht="22.5" customHeight="1" x14ac:dyDescent="0.25">
      <c r="A76" s="9" t="s">
        <v>52</v>
      </c>
      <c r="B76" s="10" t="s">
        <v>79</v>
      </c>
      <c r="C76" s="11"/>
      <c r="D76" s="12"/>
      <c r="E76" s="11" t="s">
        <v>77</v>
      </c>
      <c r="F76" s="12" t="s">
        <v>8</v>
      </c>
      <c r="G76" s="15">
        <f>7.14*1.01</f>
        <v>7.2113999999999994</v>
      </c>
      <c r="H76" s="12"/>
      <c r="I76" s="11" t="s">
        <v>9</v>
      </c>
    </row>
    <row r="77" spans="1:9" s="4" customFormat="1" ht="22.5" customHeight="1" x14ac:dyDescent="0.25">
      <c r="A77" s="9" t="s">
        <v>59</v>
      </c>
      <c r="B77" s="10" t="s">
        <v>75</v>
      </c>
      <c r="C77" s="11"/>
      <c r="D77" s="12"/>
      <c r="E77" s="11" t="s">
        <v>95</v>
      </c>
      <c r="F77" s="12" t="s">
        <v>8</v>
      </c>
      <c r="G77" s="15">
        <f>5.62*1.01</f>
        <v>5.6762000000000006</v>
      </c>
      <c r="H77" s="12"/>
      <c r="I77" s="11" t="s">
        <v>9</v>
      </c>
    </row>
    <row r="78" spans="1:9" s="4" customFormat="1" ht="22.5" customHeight="1" x14ac:dyDescent="0.25">
      <c r="A78" s="13">
        <v>3</v>
      </c>
      <c r="B78" s="14" t="s">
        <v>33</v>
      </c>
      <c r="C78" s="11"/>
      <c r="D78" s="12"/>
      <c r="E78" s="11"/>
      <c r="F78" s="12"/>
      <c r="G78" s="15"/>
      <c r="H78" s="12"/>
      <c r="I78" s="11"/>
    </row>
    <row r="79" spans="1:9" s="4" customFormat="1" ht="22.5" customHeight="1" x14ac:dyDescent="0.25">
      <c r="A79" s="9" t="s">
        <v>27</v>
      </c>
      <c r="B79" s="10" t="s">
        <v>87</v>
      </c>
      <c r="C79" s="11" t="s">
        <v>86</v>
      </c>
      <c r="D79" s="12"/>
      <c r="E79" s="11"/>
      <c r="F79" s="12" t="s">
        <v>12</v>
      </c>
      <c r="G79" s="22">
        <v>1</v>
      </c>
      <c r="H79" s="12"/>
      <c r="I79" s="11" t="s">
        <v>200</v>
      </c>
    </row>
    <row r="80" spans="1:9" s="4" customFormat="1" ht="22.5" customHeight="1" x14ac:dyDescent="0.25">
      <c r="A80" s="9" t="s">
        <v>28</v>
      </c>
      <c r="B80" s="10" t="s">
        <v>231</v>
      </c>
      <c r="C80" s="11"/>
      <c r="D80" s="12"/>
      <c r="E80" s="11" t="s">
        <v>77</v>
      </c>
      <c r="F80" s="12" t="s">
        <v>12</v>
      </c>
      <c r="G80" s="22">
        <v>1</v>
      </c>
      <c r="H80" s="12"/>
      <c r="I80" s="11" t="s">
        <v>200</v>
      </c>
    </row>
    <row r="81" spans="1:11" s="4" customFormat="1" ht="22.5" customHeight="1" x14ac:dyDescent="0.25">
      <c r="A81" s="9" t="s">
        <v>29</v>
      </c>
      <c r="B81" s="10" t="s">
        <v>193</v>
      </c>
      <c r="C81" s="11"/>
      <c r="D81" s="12"/>
      <c r="E81" s="11" t="s">
        <v>77</v>
      </c>
      <c r="F81" s="12" t="s">
        <v>12</v>
      </c>
      <c r="G81" s="22">
        <v>1</v>
      </c>
      <c r="H81" s="12"/>
      <c r="I81" s="11" t="s">
        <v>200</v>
      </c>
    </row>
    <row r="82" spans="1:11" s="4" customFormat="1" ht="22.5" customHeight="1" x14ac:dyDescent="0.25">
      <c r="A82" s="9" t="s">
        <v>36</v>
      </c>
      <c r="B82" s="10" t="s">
        <v>240</v>
      </c>
      <c r="C82" s="11"/>
      <c r="D82" s="12"/>
      <c r="E82" s="11" t="s">
        <v>93</v>
      </c>
      <c r="F82" s="12" t="s">
        <v>12</v>
      </c>
      <c r="G82" s="22">
        <v>1</v>
      </c>
      <c r="H82" s="12"/>
      <c r="I82" s="11" t="s">
        <v>200</v>
      </c>
    </row>
    <row r="83" spans="1:11" s="4" customFormat="1" ht="22.5" customHeight="1" x14ac:dyDescent="0.25">
      <c r="A83" s="9" t="s">
        <v>48</v>
      </c>
      <c r="B83" s="10" t="s">
        <v>239</v>
      </c>
      <c r="C83" s="11"/>
      <c r="D83" s="12"/>
      <c r="E83" s="11" t="s">
        <v>93</v>
      </c>
      <c r="F83" s="12" t="s">
        <v>12</v>
      </c>
      <c r="G83" s="22">
        <v>1</v>
      </c>
      <c r="H83" s="12"/>
      <c r="I83" s="11" t="s">
        <v>200</v>
      </c>
    </row>
    <row r="84" spans="1:11" s="4" customFormat="1" ht="22.5" customHeight="1" x14ac:dyDescent="0.25">
      <c r="A84" s="13">
        <v>4</v>
      </c>
      <c r="B84" s="14" t="s">
        <v>6</v>
      </c>
      <c r="C84" s="11"/>
      <c r="D84" s="12"/>
      <c r="E84" s="11"/>
      <c r="F84" s="12"/>
      <c r="G84" s="11"/>
      <c r="H84" s="12"/>
      <c r="I84" s="11"/>
    </row>
    <row r="85" spans="1:11" s="4" customFormat="1" ht="22.5" customHeight="1" x14ac:dyDescent="0.25">
      <c r="A85" s="17" t="s">
        <v>41</v>
      </c>
      <c r="B85" s="18" t="s">
        <v>11</v>
      </c>
      <c r="C85" s="11" t="s">
        <v>39</v>
      </c>
      <c r="D85" s="19"/>
      <c r="E85" s="20"/>
      <c r="F85" s="19" t="s">
        <v>13</v>
      </c>
      <c r="G85" s="21">
        <f>(SUM(G75:G77)/1.01)*(1.7)*0.8*1.18+(3.2*3.2*1.5)*1.18</f>
        <v>46.305088000000012</v>
      </c>
      <c r="H85" s="19"/>
      <c r="I85" s="20"/>
    </row>
    <row r="86" spans="1:11" s="4" customFormat="1" ht="22.5" customHeight="1" x14ac:dyDescent="0.25">
      <c r="A86" s="9" t="s">
        <v>42</v>
      </c>
      <c r="B86" s="10" t="s">
        <v>54</v>
      </c>
      <c r="C86" s="11" t="s">
        <v>53</v>
      </c>
      <c r="D86" s="12"/>
      <c r="E86" s="11"/>
      <c r="F86" s="12" t="s">
        <v>13</v>
      </c>
      <c r="G86" s="15">
        <f>1.85*2</f>
        <v>3.7</v>
      </c>
      <c r="H86" s="12"/>
      <c r="I86" s="16"/>
    </row>
    <row r="87" spans="1:11" s="4" customFormat="1" ht="22.5" customHeight="1" x14ac:dyDescent="0.25">
      <c r="A87" s="13">
        <v>5</v>
      </c>
      <c r="B87" s="14" t="s">
        <v>89</v>
      </c>
      <c r="C87" s="11"/>
      <c r="D87" s="12"/>
      <c r="E87" s="11"/>
      <c r="F87" s="12"/>
      <c r="G87" s="11"/>
      <c r="H87" s="12"/>
      <c r="I87" s="11"/>
    </row>
    <row r="88" spans="1:11" s="4" customFormat="1" ht="22.5" customHeight="1" x14ac:dyDescent="0.25">
      <c r="A88" s="9" t="s">
        <v>47</v>
      </c>
      <c r="B88" s="10" t="s">
        <v>190</v>
      </c>
      <c r="C88" s="11" t="s">
        <v>189</v>
      </c>
      <c r="D88" s="12"/>
      <c r="E88" s="11" t="s">
        <v>216</v>
      </c>
      <c r="F88" s="12" t="s">
        <v>12</v>
      </c>
      <c r="G88" s="22">
        <v>1</v>
      </c>
      <c r="H88" s="12"/>
      <c r="I88" s="16"/>
    </row>
    <row r="89" spans="1:11" s="4" customFormat="1" ht="22.5" customHeight="1" thickBot="1" x14ac:dyDescent="0.3">
      <c r="A89" s="9" t="s">
        <v>115</v>
      </c>
      <c r="B89" s="10" t="s">
        <v>197</v>
      </c>
      <c r="C89" s="11" t="s">
        <v>198</v>
      </c>
      <c r="D89" s="12"/>
      <c r="E89" s="11"/>
      <c r="F89" s="12" t="s">
        <v>12</v>
      </c>
      <c r="G89" s="22">
        <v>1</v>
      </c>
      <c r="H89" s="12"/>
      <c r="I89" s="29" t="s">
        <v>199</v>
      </c>
    </row>
    <row r="90" spans="1:11" s="4" customFormat="1" ht="22.5" customHeight="1" thickBot="1" x14ac:dyDescent="0.3">
      <c r="A90" s="43" t="s">
        <v>90</v>
      </c>
      <c r="B90" s="41"/>
      <c r="C90" s="41"/>
      <c r="D90" s="41"/>
      <c r="E90" s="41"/>
      <c r="F90" s="41"/>
      <c r="G90" s="41"/>
      <c r="H90" s="41"/>
      <c r="I90" s="42"/>
    </row>
    <row r="91" spans="1:11" s="4" customFormat="1" ht="22.5" customHeight="1" thickBot="1" x14ac:dyDescent="0.3">
      <c r="A91" s="40" t="s">
        <v>51</v>
      </c>
      <c r="B91" s="41"/>
      <c r="C91" s="41"/>
      <c r="D91" s="41"/>
      <c r="E91" s="41"/>
      <c r="F91" s="41"/>
      <c r="G91" s="41"/>
      <c r="H91" s="41"/>
      <c r="I91" s="42"/>
    </row>
    <row r="92" spans="1:11" s="4" customFormat="1" ht="22.5" customHeight="1" x14ac:dyDescent="0.25">
      <c r="A92" s="5">
        <v>1</v>
      </c>
      <c r="B92" s="6" t="s">
        <v>50</v>
      </c>
      <c r="C92" s="7"/>
      <c r="D92" s="8"/>
      <c r="E92" s="7"/>
      <c r="F92" s="8"/>
      <c r="G92" s="7"/>
      <c r="H92" s="8"/>
      <c r="I92" s="7"/>
    </row>
    <row r="93" spans="1:11" s="4" customFormat="1" ht="22.5" customHeight="1" x14ac:dyDescent="0.25">
      <c r="A93" s="9" t="s">
        <v>16</v>
      </c>
      <c r="B93" s="10" t="s">
        <v>63</v>
      </c>
      <c r="C93" s="11" t="s">
        <v>223</v>
      </c>
      <c r="D93" s="12"/>
      <c r="E93" s="11" t="s">
        <v>62</v>
      </c>
      <c r="F93" s="12" t="s">
        <v>12</v>
      </c>
      <c r="G93" s="11">
        <v>20</v>
      </c>
      <c r="H93" s="12"/>
      <c r="I93" s="11"/>
      <c r="K93" s="4">
        <f>0.76*20</f>
        <v>15.2</v>
      </c>
    </row>
    <row r="94" spans="1:11" s="4" customFormat="1" ht="22.5" customHeight="1" x14ac:dyDescent="0.25">
      <c r="A94" s="9" t="s">
        <v>17</v>
      </c>
      <c r="B94" s="10" t="s">
        <v>81</v>
      </c>
      <c r="C94" s="11" t="s">
        <v>223</v>
      </c>
      <c r="D94" s="12"/>
      <c r="E94" s="11" t="s">
        <v>62</v>
      </c>
      <c r="F94" s="12" t="s">
        <v>12</v>
      </c>
      <c r="G94" s="11">
        <v>1</v>
      </c>
      <c r="H94" s="12"/>
      <c r="I94" s="11"/>
    </row>
    <row r="95" spans="1:11" s="4" customFormat="1" ht="22.5" customHeight="1" x14ac:dyDescent="0.25">
      <c r="A95" s="9" t="s">
        <v>18</v>
      </c>
      <c r="B95" s="10" t="s">
        <v>65</v>
      </c>
      <c r="C95" s="11" t="s">
        <v>223</v>
      </c>
      <c r="D95" s="12"/>
      <c r="E95" s="11" t="s">
        <v>62</v>
      </c>
      <c r="F95" s="12" t="s">
        <v>12</v>
      </c>
      <c r="G95" s="11">
        <v>5</v>
      </c>
      <c r="H95" s="12"/>
      <c r="I95" s="11"/>
    </row>
    <row r="96" spans="1:11" s="4" customFormat="1" ht="22.5" customHeight="1" x14ac:dyDescent="0.25">
      <c r="A96" s="9" t="s">
        <v>19</v>
      </c>
      <c r="B96" s="10" t="s">
        <v>66</v>
      </c>
      <c r="C96" s="11" t="s">
        <v>223</v>
      </c>
      <c r="D96" s="12"/>
      <c r="E96" s="11" t="s">
        <v>62</v>
      </c>
      <c r="F96" s="12" t="s">
        <v>12</v>
      </c>
      <c r="G96" s="11">
        <v>7</v>
      </c>
      <c r="H96" s="12"/>
      <c r="I96" s="11"/>
    </row>
    <row r="97" spans="1:9" s="4" customFormat="1" ht="22.5" customHeight="1" x14ac:dyDescent="0.25">
      <c r="A97" s="9" t="s">
        <v>20</v>
      </c>
      <c r="B97" s="10" t="s">
        <v>67</v>
      </c>
      <c r="C97" s="11" t="s">
        <v>223</v>
      </c>
      <c r="D97" s="12"/>
      <c r="E97" s="11" t="s">
        <v>62</v>
      </c>
      <c r="F97" s="12" t="s">
        <v>12</v>
      </c>
      <c r="G97" s="11">
        <v>44</v>
      </c>
      <c r="H97" s="12"/>
      <c r="I97" s="11"/>
    </row>
    <row r="98" spans="1:9" s="4" customFormat="1" ht="22.5" customHeight="1" x14ac:dyDescent="0.25">
      <c r="A98" s="9" t="s">
        <v>21</v>
      </c>
      <c r="B98" s="10" t="s">
        <v>82</v>
      </c>
      <c r="C98" s="11" t="s">
        <v>223</v>
      </c>
      <c r="D98" s="12"/>
      <c r="E98" s="11" t="s">
        <v>62</v>
      </c>
      <c r="F98" s="12" t="s">
        <v>12</v>
      </c>
      <c r="G98" s="11">
        <v>2</v>
      </c>
      <c r="H98" s="12"/>
      <c r="I98" s="11"/>
    </row>
    <row r="99" spans="1:9" s="4" customFormat="1" ht="22.5" customHeight="1" x14ac:dyDescent="0.25">
      <c r="A99" s="9" t="s">
        <v>22</v>
      </c>
      <c r="B99" s="10" t="s">
        <v>83</v>
      </c>
      <c r="C99" s="11" t="s">
        <v>223</v>
      </c>
      <c r="D99" s="12"/>
      <c r="E99" s="11" t="s">
        <v>62</v>
      </c>
      <c r="F99" s="12" t="s">
        <v>12</v>
      </c>
      <c r="G99" s="11">
        <v>1</v>
      </c>
      <c r="H99" s="12"/>
      <c r="I99" s="11"/>
    </row>
    <row r="100" spans="1:9" s="4" customFormat="1" ht="22.5" customHeight="1" x14ac:dyDescent="0.25">
      <c r="A100" s="9" t="s">
        <v>23</v>
      </c>
      <c r="B100" s="10" t="s">
        <v>70</v>
      </c>
      <c r="C100" s="11" t="s">
        <v>223</v>
      </c>
      <c r="D100" s="12"/>
      <c r="E100" s="11" t="s">
        <v>62</v>
      </c>
      <c r="F100" s="12" t="s">
        <v>12</v>
      </c>
      <c r="G100" s="11">
        <v>20</v>
      </c>
      <c r="H100" s="12"/>
      <c r="I100" s="11"/>
    </row>
    <row r="101" spans="1:9" s="4" customFormat="1" ht="22.5" customHeight="1" x14ac:dyDescent="0.25">
      <c r="A101" s="9" t="s">
        <v>24</v>
      </c>
      <c r="B101" s="10" t="s">
        <v>84</v>
      </c>
      <c r="C101" s="11" t="s">
        <v>223</v>
      </c>
      <c r="D101" s="12"/>
      <c r="E101" s="11" t="s">
        <v>62</v>
      </c>
      <c r="F101" s="12" t="s">
        <v>12</v>
      </c>
      <c r="G101" s="11">
        <v>1</v>
      </c>
      <c r="H101" s="12"/>
      <c r="I101" s="11"/>
    </row>
    <row r="102" spans="1:9" s="4" customFormat="1" ht="22.5" customHeight="1" x14ac:dyDescent="0.25">
      <c r="A102" s="9" t="s">
        <v>25</v>
      </c>
      <c r="B102" s="10" t="s">
        <v>49</v>
      </c>
      <c r="C102" s="11" t="s">
        <v>14</v>
      </c>
      <c r="D102" s="12"/>
      <c r="E102" s="11"/>
      <c r="F102" s="12" t="s">
        <v>12</v>
      </c>
      <c r="G102" s="11">
        <v>25</v>
      </c>
      <c r="H102" s="12"/>
      <c r="I102" s="11"/>
    </row>
    <row r="103" spans="1:9" s="4" customFormat="1" ht="22.5" customHeight="1" x14ac:dyDescent="0.25">
      <c r="A103" s="9" t="s">
        <v>26</v>
      </c>
      <c r="B103" s="10" t="s">
        <v>15</v>
      </c>
      <c r="C103" s="11" t="s">
        <v>32</v>
      </c>
      <c r="D103" s="12"/>
      <c r="E103" s="11"/>
      <c r="F103" s="12" t="s">
        <v>12</v>
      </c>
      <c r="G103" s="11">
        <v>21</v>
      </c>
      <c r="H103" s="12"/>
      <c r="I103" s="11"/>
    </row>
    <row r="104" spans="1:9" s="4" customFormat="1" ht="22.5" customHeight="1" x14ac:dyDescent="0.25">
      <c r="A104" s="9" t="s">
        <v>202</v>
      </c>
      <c r="B104" s="10" t="s">
        <v>203</v>
      </c>
      <c r="C104" s="11"/>
      <c r="D104" s="12"/>
      <c r="E104" s="11"/>
      <c r="F104" s="12" t="s">
        <v>12</v>
      </c>
      <c r="G104" s="11">
        <v>21</v>
      </c>
      <c r="H104" s="12"/>
      <c r="I104" s="11"/>
    </row>
    <row r="105" spans="1:9" s="4" customFormat="1" ht="22.5" customHeight="1" x14ac:dyDescent="0.25">
      <c r="A105" s="13">
        <v>2</v>
      </c>
      <c r="B105" s="14" t="s">
        <v>40</v>
      </c>
      <c r="C105" s="11"/>
      <c r="D105" s="12"/>
      <c r="E105" s="11"/>
      <c r="F105" s="12"/>
      <c r="G105" s="11"/>
      <c r="H105" s="12"/>
      <c r="I105" s="11"/>
    </row>
    <row r="106" spans="1:9" s="4" customFormat="1" ht="22.5" customHeight="1" x14ac:dyDescent="0.25">
      <c r="A106" s="9" t="s">
        <v>7</v>
      </c>
      <c r="B106" s="10" t="s">
        <v>55</v>
      </c>
      <c r="C106" s="11"/>
      <c r="D106" s="12"/>
      <c r="E106" s="11" t="s">
        <v>95</v>
      </c>
      <c r="F106" s="12" t="s">
        <v>8</v>
      </c>
      <c r="G106" s="15">
        <f>(9.22)*1.01</f>
        <v>9.3122000000000007</v>
      </c>
      <c r="H106" s="12"/>
      <c r="I106" s="11" t="s">
        <v>9</v>
      </c>
    </row>
    <row r="107" spans="1:9" s="4" customFormat="1" ht="22.5" customHeight="1" x14ac:dyDescent="0.25">
      <c r="A107" s="9" t="s">
        <v>52</v>
      </c>
      <c r="B107" s="10" t="s">
        <v>56</v>
      </c>
      <c r="C107" s="11"/>
      <c r="D107" s="12"/>
      <c r="E107" s="11" t="s">
        <v>95</v>
      </c>
      <c r="F107" s="12" t="s">
        <v>8</v>
      </c>
      <c r="G107" s="15">
        <f>(49.73)*1.01</f>
        <v>50.2273</v>
      </c>
      <c r="H107" s="12"/>
      <c r="I107" s="11" t="s">
        <v>9</v>
      </c>
    </row>
    <row r="108" spans="1:9" s="4" customFormat="1" ht="22.5" customHeight="1" x14ac:dyDescent="0.25">
      <c r="A108" s="9" t="s">
        <v>52</v>
      </c>
      <c r="B108" s="10" t="s">
        <v>91</v>
      </c>
      <c r="C108" s="11"/>
      <c r="D108" s="12"/>
      <c r="E108" s="11" t="s">
        <v>95</v>
      </c>
      <c r="F108" s="12" t="s">
        <v>8</v>
      </c>
      <c r="G108" s="15">
        <f>(99.82+78.43)*1.01</f>
        <v>180.0325</v>
      </c>
      <c r="H108" s="12"/>
      <c r="I108" s="11"/>
    </row>
    <row r="109" spans="1:9" s="4" customFormat="1" ht="22.5" customHeight="1" x14ac:dyDescent="0.25">
      <c r="A109" s="9" t="s">
        <v>59</v>
      </c>
      <c r="B109" s="10" t="s">
        <v>92</v>
      </c>
      <c r="C109" s="11"/>
      <c r="D109" s="12"/>
      <c r="E109" s="11" t="s">
        <v>58</v>
      </c>
      <c r="F109" s="12" t="s">
        <v>8</v>
      </c>
      <c r="G109" s="15">
        <f>20.01*1.01</f>
        <v>20.210100000000001</v>
      </c>
      <c r="H109" s="12"/>
      <c r="I109" s="11" t="s">
        <v>9</v>
      </c>
    </row>
    <row r="110" spans="1:9" s="4" customFormat="1" ht="22.5" customHeight="1" x14ac:dyDescent="0.25">
      <c r="A110" s="13">
        <v>3</v>
      </c>
      <c r="B110" s="14" t="s">
        <v>6</v>
      </c>
      <c r="C110" s="11"/>
      <c r="D110" s="12"/>
      <c r="E110" s="11"/>
      <c r="F110" s="12"/>
      <c r="G110" s="11"/>
      <c r="H110" s="12"/>
      <c r="I110" s="11"/>
    </row>
    <row r="111" spans="1:9" s="4" customFormat="1" ht="22.5" customHeight="1" x14ac:dyDescent="0.25">
      <c r="A111" s="9" t="s">
        <v>27</v>
      </c>
      <c r="B111" s="10" t="s">
        <v>10</v>
      </c>
      <c r="C111" s="11" t="s">
        <v>38</v>
      </c>
      <c r="D111" s="12"/>
      <c r="E111" s="11"/>
      <c r="F111" s="12" t="s">
        <v>13</v>
      </c>
      <c r="G111" s="15">
        <f>3.08*1.1</f>
        <v>3.3880000000000003</v>
      </c>
      <c r="H111" s="12"/>
      <c r="I111" s="29" t="s">
        <v>213</v>
      </c>
    </row>
    <row r="112" spans="1:9" s="4" customFormat="1" ht="22.5" customHeight="1" x14ac:dyDescent="0.25">
      <c r="A112" s="17" t="s">
        <v>28</v>
      </c>
      <c r="B112" s="18" t="s">
        <v>11</v>
      </c>
      <c r="C112" s="11" t="s">
        <v>39</v>
      </c>
      <c r="D112" s="19"/>
      <c r="E112" s="20"/>
      <c r="F112" s="19" t="s">
        <v>13</v>
      </c>
      <c r="G112" s="21">
        <f>(SUM(G106:G109)/1.01)*(1.7)*1.7*1.18+200</f>
        <v>1077.1375419999999</v>
      </c>
      <c r="H112" s="19"/>
      <c r="I112" s="20"/>
    </row>
    <row r="113" spans="1:9" s="4" customFormat="1" ht="22.5" customHeight="1" thickBot="1" x14ac:dyDescent="0.3">
      <c r="A113" s="9" t="s">
        <v>29</v>
      </c>
      <c r="B113" s="10" t="s">
        <v>54</v>
      </c>
      <c r="C113" s="11" t="s">
        <v>53</v>
      </c>
      <c r="D113" s="12"/>
      <c r="E113" s="11"/>
      <c r="F113" s="12" t="s">
        <v>13</v>
      </c>
      <c r="G113" s="15">
        <f>0.76*G93+1.85*G94</f>
        <v>17.05</v>
      </c>
      <c r="H113" s="12"/>
      <c r="I113" s="16"/>
    </row>
    <row r="114" spans="1:9" s="4" customFormat="1" ht="22.5" customHeight="1" thickBot="1" x14ac:dyDescent="0.3">
      <c r="A114" s="40" t="s">
        <v>30</v>
      </c>
      <c r="B114" s="41"/>
      <c r="C114" s="41"/>
      <c r="D114" s="41"/>
      <c r="E114" s="41"/>
      <c r="F114" s="41"/>
      <c r="G114" s="41"/>
      <c r="H114" s="41"/>
      <c r="I114" s="42"/>
    </row>
    <row r="115" spans="1:9" s="4" customFormat="1" ht="22.5" customHeight="1" x14ac:dyDescent="0.25">
      <c r="A115" s="5">
        <v>1</v>
      </c>
      <c r="B115" s="6" t="s">
        <v>50</v>
      </c>
      <c r="C115" s="7"/>
      <c r="D115" s="8"/>
      <c r="E115" s="7"/>
      <c r="F115" s="8"/>
      <c r="G115" s="7"/>
      <c r="H115" s="12"/>
      <c r="I115" s="11"/>
    </row>
    <row r="116" spans="1:9" s="4" customFormat="1" ht="22.5" customHeight="1" x14ac:dyDescent="0.25">
      <c r="A116" s="9" t="s">
        <v>16</v>
      </c>
      <c r="B116" s="10" t="s">
        <v>63</v>
      </c>
      <c r="C116" s="11" t="s">
        <v>223</v>
      </c>
      <c r="D116" s="12"/>
      <c r="E116" s="11" t="s">
        <v>62</v>
      </c>
      <c r="F116" s="12" t="s">
        <v>12</v>
      </c>
      <c r="G116" s="11">
        <v>1</v>
      </c>
      <c r="H116" s="12"/>
      <c r="I116" s="11"/>
    </row>
    <row r="117" spans="1:9" s="4" customFormat="1" ht="22.5" customHeight="1" x14ac:dyDescent="0.25">
      <c r="A117" s="9" t="s">
        <v>17</v>
      </c>
      <c r="B117" s="10" t="s">
        <v>67</v>
      </c>
      <c r="C117" s="11" t="s">
        <v>223</v>
      </c>
      <c r="D117" s="12"/>
      <c r="E117" s="11" t="s">
        <v>62</v>
      </c>
      <c r="F117" s="12" t="s">
        <v>12</v>
      </c>
      <c r="G117" s="11">
        <v>1</v>
      </c>
      <c r="H117" s="12"/>
      <c r="I117" s="11"/>
    </row>
    <row r="118" spans="1:9" s="4" customFormat="1" ht="22.5" customHeight="1" x14ac:dyDescent="0.25">
      <c r="A118" s="9" t="s">
        <v>18</v>
      </c>
      <c r="B118" s="10" t="s">
        <v>70</v>
      </c>
      <c r="C118" s="11" t="s">
        <v>223</v>
      </c>
      <c r="D118" s="12"/>
      <c r="E118" s="11" t="s">
        <v>62</v>
      </c>
      <c r="F118" s="12" t="s">
        <v>12</v>
      </c>
      <c r="G118" s="11">
        <v>1</v>
      </c>
      <c r="H118" s="12"/>
      <c r="I118" s="11"/>
    </row>
    <row r="119" spans="1:9" s="4" customFormat="1" ht="22.5" customHeight="1" x14ac:dyDescent="0.25">
      <c r="A119" s="9" t="s">
        <v>19</v>
      </c>
      <c r="B119" s="10" t="s">
        <v>49</v>
      </c>
      <c r="C119" s="11" t="s">
        <v>14</v>
      </c>
      <c r="D119" s="12"/>
      <c r="E119" s="11"/>
      <c r="F119" s="12" t="s">
        <v>12</v>
      </c>
      <c r="G119" s="11">
        <v>2</v>
      </c>
      <c r="H119" s="12"/>
      <c r="I119" s="11"/>
    </row>
    <row r="120" spans="1:9" s="4" customFormat="1" ht="22.5" customHeight="1" x14ac:dyDescent="0.25">
      <c r="A120" s="9" t="s">
        <v>20</v>
      </c>
      <c r="B120" s="10" t="s">
        <v>15</v>
      </c>
      <c r="C120" s="11" t="s">
        <v>32</v>
      </c>
      <c r="D120" s="12"/>
      <c r="E120" s="11"/>
      <c r="F120" s="12" t="s">
        <v>12</v>
      </c>
      <c r="G120" s="11">
        <v>1</v>
      </c>
      <c r="H120" s="12"/>
      <c r="I120" s="11"/>
    </row>
    <row r="121" spans="1:9" s="4" customFormat="1" ht="22.5" customHeight="1" x14ac:dyDescent="0.25">
      <c r="A121" s="9" t="s">
        <v>21</v>
      </c>
      <c r="B121" s="10" t="s">
        <v>203</v>
      </c>
      <c r="C121" s="11"/>
      <c r="D121" s="12"/>
      <c r="E121" s="11"/>
      <c r="F121" s="12" t="s">
        <v>12</v>
      </c>
      <c r="G121" s="11">
        <v>1</v>
      </c>
      <c r="H121" s="12"/>
      <c r="I121" s="11"/>
    </row>
    <row r="122" spans="1:9" s="4" customFormat="1" ht="22.5" customHeight="1" x14ac:dyDescent="0.25">
      <c r="A122" s="13">
        <v>2</v>
      </c>
      <c r="B122" s="14" t="s">
        <v>40</v>
      </c>
      <c r="C122" s="11"/>
      <c r="D122" s="12"/>
      <c r="E122" s="11"/>
      <c r="F122" s="12"/>
      <c r="G122" s="11"/>
      <c r="H122" s="12"/>
      <c r="I122" s="11"/>
    </row>
    <row r="123" spans="1:9" s="4" customFormat="1" ht="22.5" customHeight="1" x14ac:dyDescent="0.25">
      <c r="A123" s="9" t="s">
        <v>7</v>
      </c>
      <c r="B123" s="10" t="s">
        <v>76</v>
      </c>
      <c r="C123" s="11"/>
      <c r="D123" s="12"/>
      <c r="E123" s="11" t="s">
        <v>77</v>
      </c>
      <c r="F123" s="12" t="s">
        <v>8</v>
      </c>
      <c r="G123" s="15">
        <f>(65.94+46.08)*1.01</f>
        <v>113.14019999999999</v>
      </c>
      <c r="H123" s="12"/>
      <c r="I123" s="11" t="s">
        <v>9</v>
      </c>
    </row>
    <row r="124" spans="1:9" s="4" customFormat="1" ht="22.5" customHeight="1" x14ac:dyDescent="0.25">
      <c r="A124" s="9" t="s">
        <v>52</v>
      </c>
      <c r="B124" s="10" t="s">
        <v>55</v>
      </c>
      <c r="C124" s="11"/>
      <c r="D124" s="12"/>
      <c r="E124" s="11" t="s">
        <v>95</v>
      </c>
      <c r="F124" s="12" t="s">
        <v>8</v>
      </c>
      <c r="G124" s="15">
        <f>(9.22)*1.01</f>
        <v>9.3122000000000007</v>
      </c>
      <c r="H124" s="12"/>
      <c r="I124" s="11"/>
    </row>
    <row r="125" spans="1:9" s="4" customFormat="1" ht="22.5" customHeight="1" x14ac:dyDescent="0.25">
      <c r="A125" s="13">
        <v>3</v>
      </c>
      <c r="B125" s="14" t="s">
        <v>33</v>
      </c>
      <c r="C125" s="11"/>
      <c r="D125" s="12"/>
      <c r="E125" s="11"/>
      <c r="F125" s="12"/>
      <c r="G125" s="15"/>
      <c r="H125" s="12"/>
      <c r="I125" s="11"/>
    </row>
    <row r="126" spans="1:9" s="4" customFormat="1" ht="22.5" customHeight="1" x14ac:dyDescent="0.25">
      <c r="A126" s="9" t="s">
        <v>27</v>
      </c>
      <c r="B126" s="10" t="s">
        <v>232</v>
      </c>
      <c r="C126" s="11"/>
      <c r="D126" s="12"/>
      <c r="E126" s="11" t="s">
        <v>77</v>
      </c>
      <c r="F126" s="12" t="s">
        <v>12</v>
      </c>
      <c r="G126" s="22">
        <v>21</v>
      </c>
      <c r="H126" s="12"/>
      <c r="I126" s="11" t="s">
        <v>200</v>
      </c>
    </row>
    <row r="127" spans="1:9" s="4" customFormat="1" ht="22.5" customHeight="1" x14ac:dyDescent="0.25">
      <c r="A127" s="9" t="s">
        <v>28</v>
      </c>
      <c r="B127" s="10" t="s">
        <v>116</v>
      </c>
      <c r="C127" s="11"/>
      <c r="D127" s="12"/>
      <c r="E127" s="11" t="s">
        <v>77</v>
      </c>
      <c r="F127" s="12" t="s">
        <v>12</v>
      </c>
      <c r="G127" s="22">
        <v>21</v>
      </c>
      <c r="H127" s="12"/>
      <c r="I127" s="11" t="s">
        <v>200</v>
      </c>
    </row>
    <row r="128" spans="1:9" s="4" customFormat="1" ht="22.5" customHeight="1" x14ac:dyDescent="0.25">
      <c r="A128" s="9" t="s">
        <v>29</v>
      </c>
      <c r="B128" s="10" t="s">
        <v>240</v>
      </c>
      <c r="C128" s="11"/>
      <c r="D128" s="12"/>
      <c r="E128" s="11" t="s">
        <v>93</v>
      </c>
      <c r="F128" s="12" t="s">
        <v>12</v>
      </c>
      <c r="G128" s="22">
        <v>1</v>
      </c>
      <c r="H128" s="12"/>
      <c r="I128" s="11" t="s">
        <v>200</v>
      </c>
    </row>
    <row r="129" spans="1:9" s="4" customFormat="1" ht="22.5" customHeight="1" x14ac:dyDescent="0.25">
      <c r="A129" s="9" t="s">
        <v>36</v>
      </c>
      <c r="B129" s="10" t="s">
        <v>239</v>
      </c>
      <c r="C129" s="11"/>
      <c r="D129" s="12"/>
      <c r="E129" s="11" t="s">
        <v>93</v>
      </c>
      <c r="F129" s="12" t="s">
        <v>12</v>
      </c>
      <c r="G129" s="22">
        <v>1</v>
      </c>
      <c r="H129" s="12"/>
      <c r="I129" s="11" t="s">
        <v>200</v>
      </c>
    </row>
    <row r="130" spans="1:9" s="4" customFormat="1" ht="22.5" customHeight="1" x14ac:dyDescent="0.25">
      <c r="A130" s="13">
        <v>4</v>
      </c>
      <c r="B130" s="14" t="s">
        <v>6</v>
      </c>
      <c r="C130" s="11"/>
      <c r="D130" s="12"/>
      <c r="E130" s="11"/>
      <c r="F130" s="12"/>
      <c r="G130" s="11"/>
      <c r="H130" s="12"/>
      <c r="I130" s="11"/>
    </row>
    <row r="131" spans="1:9" s="4" customFormat="1" ht="22.5" customHeight="1" x14ac:dyDescent="0.25">
      <c r="A131" s="17" t="s">
        <v>41</v>
      </c>
      <c r="B131" s="10" t="s">
        <v>10</v>
      </c>
      <c r="C131" s="11" t="s">
        <v>38</v>
      </c>
      <c r="D131" s="12"/>
      <c r="E131" s="11"/>
      <c r="F131" s="12" t="s">
        <v>13</v>
      </c>
      <c r="G131" s="15">
        <f>0.18*1.1</f>
        <v>0.19800000000000001</v>
      </c>
      <c r="H131" s="19"/>
      <c r="I131" s="20"/>
    </row>
    <row r="132" spans="1:9" s="4" customFormat="1" ht="22.5" customHeight="1" x14ac:dyDescent="0.25">
      <c r="A132" s="17" t="s">
        <v>42</v>
      </c>
      <c r="B132" s="18" t="s">
        <v>11</v>
      </c>
      <c r="C132" s="11" t="s">
        <v>39</v>
      </c>
      <c r="D132" s="19"/>
      <c r="E132" s="20"/>
      <c r="F132" s="19" t="s">
        <v>13</v>
      </c>
      <c r="G132" s="21">
        <f>(SUM(G123:G124)/1.01)*(1.7)*0.8*1.18</f>
        <v>194.56595199999995</v>
      </c>
      <c r="H132" s="19"/>
      <c r="I132" s="20"/>
    </row>
    <row r="133" spans="1:9" s="4" customFormat="1" ht="22.5" customHeight="1" thickBot="1" x14ac:dyDescent="0.3">
      <c r="A133" s="17" t="s">
        <v>43</v>
      </c>
      <c r="B133" s="10" t="s">
        <v>54</v>
      </c>
      <c r="C133" s="11" t="s">
        <v>53</v>
      </c>
      <c r="D133" s="12"/>
      <c r="E133" s="11"/>
      <c r="F133" s="12" t="s">
        <v>13</v>
      </c>
      <c r="G133" s="15">
        <f>0.76</f>
        <v>0.76</v>
      </c>
      <c r="H133" s="19"/>
      <c r="I133" s="20"/>
    </row>
    <row r="134" spans="1:9" s="4" customFormat="1" ht="22.5" customHeight="1" thickBot="1" x14ac:dyDescent="0.3">
      <c r="A134" s="40" t="s">
        <v>74</v>
      </c>
      <c r="B134" s="41"/>
      <c r="C134" s="41"/>
      <c r="D134" s="41"/>
      <c r="E134" s="41"/>
      <c r="F134" s="41"/>
      <c r="G134" s="41"/>
      <c r="H134" s="41"/>
      <c r="I134" s="42"/>
    </row>
    <row r="135" spans="1:9" s="4" customFormat="1" ht="22.5" customHeight="1" x14ac:dyDescent="0.25">
      <c r="A135" s="5">
        <v>1</v>
      </c>
      <c r="B135" s="6" t="s">
        <v>50</v>
      </c>
      <c r="C135" s="7"/>
      <c r="D135" s="8"/>
      <c r="E135" s="7"/>
      <c r="F135" s="8"/>
      <c r="G135" s="7"/>
      <c r="H135" s="8"/>
      <c r="I135" s="7"/>
    </row>
    <row r="136" spans="1:9" s="4" customFormat="1" ht="22.5" customHeight="1" x14ac:dyDescent="0.25">
      <c r="A136" s="9" t="s">
        <v>16</v>
      </c>
      <c r="B136" s="10" t="s">
        <v>63</v>
      </c>
      <c r="C136" s="11" t="s">
        <v>223</v>
      </c>
      <c r="D136" s="12"/>
      <c r="E136" s="11" t="s">
        <v>62</v>
      </c>
      <c r="F136" s="12" t="s">
        <v>12</v>
      </c>
      <c r="G136" s="11">
        <v>10</v>
      </c>
      <c r="H136" s="12"/>
      <c r="I136" s="11"/>
    </row>
    <row r="137" spans="1:9" s="4" customFormat="1" ht="22.5" customHeight="1" x14ac:dyDescent="0.25">
      <c r="A137" s="9" t="s">
        <v>17</v>
      </c>
      <c r="B137" s="10" t="s">
        <v>81</v>
      </c>
      <c r="C137" s="11" t="s">
        <v>223</v>
      </c>
      <c r="D137" s="12"/>
      <c r="E137" s="11" t="s">
        <v>62</v>
      </c>
      <c r="F137" s="12" t="s">
        <v>12</v>
      </c>
      <c r="G137" s="11">
        <v>5</v>
      </c>
      <c r="H137" s="12"/>
      <c r="I137" s="11"/>
    </row>
    <row r="138" spans="1:9" s="4" customFormat="1" ht="22.5" customHeight="1" x14ac:dyDescent="0.25">
      <c r="A138" s="9" t="s">
        <v>18</v>
      </c>
      <c r="B138" s="10" t="s">
        <v>65</v>
      </c>
      <c r="C138" s="11" t="s">
        <v>223</v>
      </c>
      <c r="D138" s="12"/>
      <c r="E138" s="11" t="s">
        <v>62</v>
      </c>
      <c r="F138" s="12" t="s">
        <v>12</v>
      </c>
      <c r="G138" s="11">
        <v>1</v>
      </c>
      <c r="H138" s="12"/>
      <c r="I138" s="11"/>
    </row>
    <row r="139" spans="1:9" s="4" customFormat="1" ht="22.5" customHeight="1" x14ac:dyDescent="0.25">
      <c r="A139" s="9" t="s">
        <v>19</v>
      </c>
      <c r="B139" s="10" t="s">
        <v>66</v>
      </c>
      <c r="C139" s="11" t="s">
        <v>223</v>
      </c>
      <c r="D139" s="12"/>
      <c r="E139" s="11" t="s">
        <v>62</v>
      </c>
      <c r="F139" s="12" t="s">
        <v>12</v>
      </c>
      <c r="G139" s="11">
        <v>8</v>
      </c>
      <c r="H139" s="12"/>
      <c r="I139" s="11"/>
    </row>
    <row r="140" spans="1:9" s="4" customFormat="1" ht="22.5" customHeight="1" x14ac:dyDescent="0.25">
      <c r="A140" s="9" t="s">
        <v>20</v>
      </c>
      <c r="B140" s="10" t="s">
        <v>67</v>
      </c>
      <c r="C140" s="11" t="s">
        <v>223</v>
      </c>
      <c r="D140" s="12"/>
      <c r="E140" s="11" t="s">
        <v>62</v>
      </c>
      <c r="F140" s="12" t="s">
        <v>12</v>
      </c>
      <c r="G140" s="11">
        <v>11</v>
      </c>
      <c r="H140" s="12"/>
      <c r="I140" s="11"/>
    </row>
    <row r="141" spans="1:9" s="4" customFormat="1" ht="22.5" customHeight="1" x14ac:dyDescent="0.25">
      <c r="A141" s="9" t="s">
        <v>21</v>
      </c>
      <c r="B141" s="10" t="s">
        <v>82</v>
      </c>
      <c r="C141" s="11" t="s">
        <v>223</v>
      </c>
      <c r="D141" s="12"/>
      <c r="E141" s="11" t="s">
        <v>62</v>
      </c>
      <c r="F141" s="12" t="s">
        <v>12</v>
      </c>
      <c r="G141" s="11">
        <v>5</v>
      </c>
      <c r="H141" s="12"/>
      <c r="I141" s="11"/>
    </row>
    <row r="142" spans="1:9" s="4" customFormat="1" ht="22.5" customHeight="1" x14ac:dyDescent="0.25">
      <c r="A142" s="9" t="s">
        <v>22</v>
      </c>
      <c r="B142" s="10" t="s">
        <v>83</v>
      </c>
      <c r="C142" s="11" t="s">
        <v>223</v>
      </c>
      <c r="D142" s="12"/>
      <c r="E142" s="11" t="s">
        <v>62</v>
      </c>
      <c r="F142" s="12" t="s">
        <v>12</v>
      </c>
      <c r="G142" s="11">
        <v>5</v>
      </c>
      <c r="H142" s="12"/>
      <c r="I142" s="11"/>
    </row>
    <row r="143" spans="1:9" s="4" customFormat="1" ht="22.5" customHeight="1" x14ac:dyDescent="0.25">
      <c r="A143" s="9" t="s">
        <v>23</v>
      </c>
      <c r="B143" s="10" t="s">
        <v>70</v>
      </c>
      <c r="C143" s="11" t="s">
        <v>223</v>
      </c>
      <c r="D143" s="12"/>
      <c r="E143" s="11" t="s">
        <v>62</v>
      </c>
      <c r="F143" s="12" t="s">
        <v>12</v>
      </c>
      <c r="G143" s="11">
        <v>10</v>
      </c>
      <c r="H143" s="12"/>
      <c r="I143" s="11"/>
    </row>
    <row r="144" spans="1:9" s="4" customFormat="1" ht="22.5" customHeight="1" x14ac:dyDescent="0.25">
      <c r="A144" s="9" t="s">
        <v>24</v>
      </c>
      <c r="B144" s="10" t="s">
        <v>84</v>
      </c>
      <c r="C144" s="11" t="s">
        <v>223</v>
      </c>
      <c r="D144" s="12"/>
      <c r="E144" s="11" t="s">
        <v>62</v>
      </c>
      <c r="F144" s="12" t="s">
        <v>12</v>
      </c>
      <c r="G144" s="11">
        <v>5</v>
      </c>
      <c r="H144" s="12"/>
      <c r="I144" s="11"/>
    </row>
    <row r="145" spans="1:9" s="4" customFormat="1" ht="22.5" customHeight="1" x14ac:dyDescent="0.25">
      <c r="A145" s="9" t="s">
        <v>25</v>
      </c>
      <c r="B145" s="10" t="s">
        <v>49</v>
      </c>
      <c r="C145" s="11" t="s">
        <v>14</v>
      </c>
      <c r="D145" s="12"/>
      <c r="E145" s="11"/>
      <c r="F145" s="12" t="s">
        <v>12</v>
      </c>
      <c r="G145" s="11">
        <v>25</v>
      </c>
      <c r="H145" s="12"/>
      <c r="I145" s="11"/>
    </row>
    <row r="146" spans="1:9" s="4" customFormat="1" ht="22.5" customHeight="1" x14ac:dyDescent="0.25">
      <c r="A146" s="9" t="s">
        <v>26</v>
      </c>
      <c r="B146" s="10" t="s">
        <v>15</v>
      </c>
      <c r="C146" s="11" t="s">
        <v>32</v>
      </c>
      <c r="D146" s="12"/>
      <c r="E146" s="11"/>
      <c r="F146" s="12" t="s">
        <v>12</v>
      </c>
      <c r="G146" s="11">
        <v>3</v>
      </c>
      <c r="H146" s="12"/>
      <c r="I146" s="11"/>
    </row>
    <row r="147" spans="1:9" s="4" customFormat="1" ht="22.5" customHeight="1" x14ac:dyDescent="0.25">
      <c r="A147" s="9" t="s">
        <v>202</v>
      </c>
      <c r="B147" s="10" t="s">
        <v>78</v>
      </c>
      <c r="C147" s="11" t="s">
        <v>32</v>
      </c>
      <c r="D147" s="12"/>
      <c r="E147" s="11"/>
      <c r="F147" s="12" t="s">
        <v>12</v>
      </c>
      <c r="G147" s="11">
        <v>12</v>
      </c>
      <c r="H147" s="12"/>
      <c r="I147" s="11"/>
    </row>
    <row r="148" spans="1:9" s="4" customFormat="1" ht="22.5" customHeight="1" x14ac:dyDescent="0.25">
      <c r="A148" s="9" t="s">
        <v>205</v>
      </c>
      <c r="B148" s="10" t="s">
        <v>203</v>
      </c>
      <c r="C148" s="11"/>
      <c r="D148" s="12"/>
      <c r="E148" s="11"/>
      <c r="F148" s="12" t="s">
        <v>12</v>
      </c>
      <c r="G148" s="11">
        <v>15</v>
      </c>
      <c r="H148" s="12"/>
      <c r="I148" s="11"/>
    </row>
    <row r="149" spans="1:9" s="4" customFormat="1" ht="22.5" customHeight="1" x14ac:dyDescent="0.25">
      <c r="A149" s="13">
        <v>2</v>
      </c>
      <c r="B149" s="14" t="s">
        <v>40</v>
      </c>
      <c r="C149" s="11"/>
      <c r="D149" s="12"/>
      <c r="E149" s="11"/>
      <c r="F149" s="12"/>
      <c r="G149" s="11"/>
      <c r="H149" s="12"/>
      <c r="I149" s="11"/>
    </row>
    <row r="150" spans="1:9" s="4" customFormat="1" ht="22.5" customHeight="1" x14ac:dyDescent="0.25">
      <c r="A150" s="9" t="s">
        <v>7</v>
      </c>
      <c r="B150" s="10" t="s">
        <v>79</v>
      </c>
      <c r="C150" s="11"/>
      <c r="D150" s="12"/>
      <c r="E150" s="11" t="s">
        <v>77</v>
      </c>
      <c r="F150" s="12" t="s">
        <v>8</v>
      </c>
      <c r="G150" s="15">
        <f>4.37*1.01</f>
        <v>4.4137000000000004</v>
      </c>
      <c r="H150" s="12"/>
      <c r="I150" s="11" t="s">
        <v>9</v>
      </c>
    </row>
    <row r="151" spans="1:9" s="4" customFormat="1" ht="22.5" customHeight="1" x14ac:dyDescent="0.25">
      <c r="A151" s="9" t="s">
        <v>52</v>
      </c>
      <c r="B151" s="10" t="s">
        <v>57</v>
      </c>
      <c r="C151" s="11"/>
      <c r="D151" s="12"/>
      <c r="E151" s="11" t="s">
        <v>58</v>
      </c>
      <c r="F151" s="12" t="s">
        <v>8</v>
      </c>
      <c r="G151" s="15">
        <f>(34.24+16.43)*1.01</f>
        <v>51.176700000000004</v>
      </c>
      <c r="H151" s="12"/>
      <c r="I151" s="11" t="s">
        <v>9</v>
      </c>
    </row>
    <row r="152" spans="1:9" s="4" customFormat="1" ht="22.5" customHeight="1" x14ac:dyDescent="0.25">
      <c r="A152" s="9" t="s">
        <v>59</v>
      </c>
      <c r="B152" s="10" t="s">
        <v>55</v>
      </c>
      <c r="C152" s="11"/>
      <c r="D152" s="12"/>
      <c r="E152" s="11" t="s">
        <v>95</v>
      </c>
      <c r="F152" s="12" t="s">
        <v>8</v>
      </c>
      <c r="G152" s="15">
        <f>(94.45+24.09)*1.01</f>
        <v>119.72540000000001</v>
      </c>
      <c r="H152" s="12"/>
      <c r="I152" s="11" t="s">
        <v>9</v>
      </c>
    </row>
    <row r="153" spans="1:9" s="4" customFormat="1" ht="22.5" customHeight="1" x14ac:dyDescent="0.25">
      <c r="A153" s="9" t="s">
        <v>60</v>
      </c>
      <c r="B153" s="10" t="s">
        <v>72</v>
      </c>
      <c r="C153" s="11"/>
      <c r="D153" s="12"/>
      <c r="E153" s="11" t="s">
        <v>58</v>
      </c>
      <c r="F153" s="12" t="s">
        <v>8</v>
      </c>
      <c r="G153" s="15">
        <f>(17+10.81)*1.01</f>
        <v>28.088100000000004</v>
      </c>
      <c r="H153" s="12"/>
      <c r="I153" s="11" t="s">
        <v>61</v>
      </c>
    </row>
    <row r="154" spans="1:9" s="4" customFormat="1" ht="22.5" customHeight="1" x14ac:dyDescent="0.25">
      <c r="A154" s="13">
        <v>3</v>
      </c>
      <c r="B154" s="14" t="s">
        <v>33</v>
      </c>
      <c r="C154" s="11"/>
      <c r="D154" s="12"/>
      <c r="E154" s="11"/>
      <c r="F154" s="12"/>
      <c r="G154" s="15"/>
      <c r="H154" s="12"/>
      <c r="I154" s="11"/>
    </row>
    <row r="155" spans="1:9" s="4" customFormat="1" ht="22.5" customHeight="1" x14ac:dyDescent="0.25">
      <c r="A155" s="11">
        <v>3.1</v>
      </c>
      <c r="B155" s="10" t="s">
        <v>229</v>
      </c>
      <c r="C155" s="11"/>
      <c r="D155" s="12"/>
      <c r="E155" s="11" t="s">
        <v>77</v>
      </c>
      <c r="F155" s="12" t="s">
        <v>12</v>
      </c>
      <c r="G155" s="22">
        <v>2</v>
      </c>
      <c r="H155" s="12"/>
      <c r="I155" s="11"/>
    </row>
    <row r="156" spans="1:9" s="4" customFormat="1" ht="22.5" customHeight="1" x14ac:dyDescent="0.25">
      <c r="A156" s="9" t="s">
        <v>28</v>
      </c>
      <c r="B156" s="10" t="s">
        <v>230</v>
      </c>
      <c r="C156" s="11"/>
      <c r="D156" s="12"/>
      <c r="E156" s="11" t="s">
        <v>93</v>
      </c>
      <c r="F156" s="12" t="s">
        <v>12</v>
      </c>
      <c r="G156" s="22">
        <v>1</v>
      </c>
      <c r="H156" s="12"/>
      <c r="I156" s="11" t="s">
        <v>200</v>
      </c>
    </row>
    <row r="157" spans="1:9" s="4" customFormat="1" ht="22.5" customHeight="1" x14ac:dyDescent="0.25">
      <c r="A157" s="11">
        <v>3.3</v>
      </c>
      <c r="B157" s="10" t="s">
        <v>94</v>
      </c>
      <c r="C157" s="11"/>
      <c r="D157" s="12"/>
      <c r="E157" s="11" t="s">
        <v>93</v>
      </c>
      <c r="F157" s="12" t="s">
        <v>12</v>
      </c>
      <c r="G157" s="22">
        <v>1</v>
      </c>
      <c r="H157" s="12"/>
      <c r="I157" s="11" t="s">
        <v>200</v>
      </c>
    </row>
    <row r="158" spans="1:9" s="4" customFormat="1" ht="22.5" customHeight="1" x14ac:dyDescent="0.25">
      <c r="A158" s="9" t="s">
        <v>36</v>
      </c>
      <c r="B158" s="10" t="s">
        <v>241</v>
      </c>
      <c r="C158" s="11"/>
      <c r="D158" s="12"/>
      <c r="E158" s="11" t="s">
        <v>93</v>
      </c>
      <c r="F158" s="12" t="s">
        <v>12</v>
      </c>
      <c r="G158" s="22">
        <v>2</v>
      </c>
      <c r="H158" s="12"/>
      <c r="I158" s="11" t="s">
        <v>200</v>
      </c>
    </row>
    <row r="159" spans="1:9" s="4" customFormat="1" ht="22.5" customHeight="1" x14ac:dyDescent="0.25">
      <c r="A159" s="11">
        <v>3.5</v>
      </c>
      <c r="B159" s="10" t="s">
        <v>242</v>
      </c>
      <c r="C159" s="11"/>
      <c r="D159" s="12"/>
      <c r="E159" s="11" t="s">
        <v>93</v>
      </c>
      <c r="F159" s="12" t="s">
        <v>12</v>
      </c>
      <c r="G159" s="22">
        <v>2</v>
      </c>
      <c r="H159" s="12"/>
      <c r="I159" s="11" t="s">
        <v>200</v>
      </c>
    </row>
    <row r="160" spans="1:9" s="4" customFormat="1" ht="22.5" customHeight="1" x14ac:dyDescent="0.25">
      <c r="A160" s="13">
        <v>4</v>
      </c>
      <c r="B160" s="14" t="s">
        <v>194</v>
      </c>
      <c r="C160" s="11"/>
      <c r="D160" s="12"/>
      <c r="E160" s="11"/>
      <c r="F160" s="12"/>
      <c r="G160" s="11"/>
      <c r="H160" s="12"/>
      <c r="I160" s="11"/>
    </row>
    <row r="161" spans="1:9" s="4" customFormat="1" ht="22.5" customHeight="1" x14ac:dyDescent="0.25">
      <c r="A161" s="9" t="s">
        <v>41</v>
      </c>
      <c r="B161" s="10" t="s">
        <v>10</v>
      </c>
      <c r="C161" s="11" t="s">
        <v>38</v>
      </c>
      <c r="D161" s="12"/>
      <c r="E161" s="11"/>
      <c r="F161" s="12" t="s">
        <v>13</v>
      </c>
      <c r="G161" s="15">
        <f>0.8*1.1</f>
        <v>0.88000000000000012</v>
      </c>
      <c r="H161" s="12"/>
      <c r="I161" s="29" t="s">
        <v>213</v>
      </c>
    </row>
    <row r="162" spans="1:9" s="4" customFormat="1" ht="22.5" customHeight="1" x14ac:dyDescent="0.25">
      <c r="A162" s="17" t="s">
        <v>42</v>
      </c>
      <c r="B162" s="18" t="s">
        <v>11</v>
      </c>
      <c r="C162" s="11" t="s">
        <v>39</v>
      </c>
      <c r="D162" s="19"/>
      <c r="E162" s="20"/>
      <c r="F162" s="19" t="s">
        <v>13</v>
      </c>
      <c r="G162" s="21">
        <f>(SUM(G150:G153)/1.01)*(1.7)*0.8*1.18</f>
        <v>323.19067200000001</v>
      </c>
      <c r="H162" s="19"/>
      <c r="I162" s="20"/>
    </row>
    <row r="163" spans="1:9" s="4" customFormat="1" ht="22.5" customHeight="1" x14ac:dyDescent="0.25">
      <c r="A163" s="9" t="s">
        <v>43</v>
      </c>
      <c r="B163" s="10" t="s">
        <v>54</v>
      </c>
      <c r="C163" s="11" t="s">
        <v>53</v>
      </c>
      <c r="D163" s="12"/>
      <c r="E163" s="11"/>
      <c r="F163" s="12" t="s">
        <v>13</v>
      </c>
      <c r="G163" s="15">
        <f>0.76*G136+1.85*G137</f>
        <v>16.850000000000001</v>
      </c>
      <c r="H163" s="12"/>
      <c r="I163" s="16"/>
    </row>
    <row r="164" spans="1:9" s="4" customFormat="1" ht="22.5" customHeight="1" thickBot="1" x14ac:dyDescent="0.3">
      <c r="A164" s="17" t="s">
        <v>45</v>
      </c>
      <c r="B164" s="10" t="s">
        <v>206</v>
      </c>
      <c r="C164" s="11"/>
      <c r="D164" s="12"/>
      <c r="E164" s="11" t="s">
        <v>195</v>
      </c>
      <c r="F164" s="12" t="s">
        <v>12</v>
      </c>
      <c r="G164" s="22">
        <v>5</v>
      </c>
      <c r="H164" s="12"/>
      <c r="I164" s="16" t="s">
        <v>215</v>
      </c>
    </row>
    <row r="165" spans="1:9" s="4" customFormat="1" ht="22.5" customHeight="1" thickBot="1" x14ac:dyDescent="0.3">
      <c r="A165" s="40" t="s">
        <v>80</v>
      </c>
      <c r="B165" s="41"/>
      <c r="C165" s="41"/>
      <c r="D165" s="41"/>
      <c r="E165" s="41"/>
      <c r="F165" s="41"/>
      <c r="G165" s="41"/>
      <c r="H165" s="41"/>
      <c r="I165" s="42"/>
    </row>
    <row r="166" spans="1:9" s="4" customFormat="1" ht="22.5" customHeight="1" x14ac:dyDescent="0.25">
      <c r="A166" s="5">
        <v>1</v>
      </c>
      <c r="B166" s="6" t="s">
        <v>50</v>
      </c>
      <c r="C166" s="7"/>
      <c r="D166" s="8"/>
      <c r="E166" s="7"/>
      <c r="F166" s="8"/>
      <c r="G166" s="7"/>
      <c r="H166" s="8"/>
      <c r="I166" s="7"/>
    </row>
    <row r="167" spans="1:9" s="4" customFormat="1" ht="22.5" customHeight="1" x14ac:dyDescent="0.25">
      <c r="A167" s="9" t="s">
        <v>16</v>
      </c>
      <c r="B167" s="10" t="s">
        <v>81</v>
      </c>
      <c r="C167" s="11" t="s">
        <v>223</v>
      </c>
      <c r="D167" s="12"/>
      <c r="E167" s="11" t="s">
        <v>62</v>
      </c>
      <c r="F167" s="12" t="s">
        <v>12</v>
      </c>
      <c r="G167" s="11">
        <v>2</v>
      </c>
      <c r="H167" s="12"/>
      <c r="I167" s="11"/>
    </row>
    <row r="168" spans="1:9" s="4" customFormat="1" ht="22.5" customHeight="1" x14ac:dyDescent="0.25">
      <c r="A168" s="9" t="s">
        <v>17</v>
      </c>
      <c r="B168" s="10" t="s">
        <v>82</v>
      </c>
      <c r="C168" s="11" t="s">
        <v>223</v>
      </c>
      <c r="D168" s="12"/>
      <c r="E168" s="11" t="s">
        <v>62</v>
      </c>
      <c r="F168" s="12" t="s">
        <v>12</v>
      </c>
      <c r="G168" s="11">
        <v>1</v>
      </c>
      <c r="H168" s="12"/>
      <c r="I168" s="11"/>
    </row>
    <row r="169" spans="1:9" s="4" customFormat="1" ht="22.5" customHeight="1" x14ac:dyDescent="0.25">
      <c r="A169" s="9" t="s">
        <v>18</v>
      </c>
      <c r="B169" s="10" t="s">
        <v>83</v>
      </c>
      <c r="C169" s="11" t="s">
        <v>223</v>
      </c>
      <c r="D169" s="12"/>
      <c r="E169" s="11" t="s">
        <v>62</v>
      </c>
      <c r="F169" s="12" t="s">
        <v>12</v>
      </c>
      <c r="G169" s="11">
        <v>5</v>
      </c>
      <c r="H169" s="12"/>
      <c r="I169" s="11"/>
    </row>
    <row r="170" spans="1:9" s="4" customFormat="1" ht="22.5" customHeight="1" x14ac:dyDescent="0.25">
      <c r="A170" s="9" t="s">
        <v>19</v>
      </c>
      <c r="B170" s="10" t="s">
        <v>84</v>
      </c>
      <c r="C170" s="11" t="s">
        <v>223</v>
      </c>
      <c r="D170" s="12"/>
      <c r="E170" s="11" t="s">
        <v>62</v>
      </c>
      <c r="F170" s="12" t="s">
        <v>12</v>
      </c>
      <c r="G170" s="11">
        <v>2</v>
      </c>
      <c r="H170" s="12"/>
      <c r="I170" s="11"/>
    </row>
    <row r="171" spans="1:9" s="4" customFormat="1" ht="22.5" customHeight="1" x14ac:dyDescent="0.25">
      <c r="A171" s="9" t="s">
        <v>20</v>
      </c>
      <c r="B171" s="10" t="s">
        <v>49</v>
      </c>
      <c r="C171" s="11" t="s">
        <v>14</v>
      </c>
      <c r="D171" s="12"/>
      <c r="E171" s="11"/>
      <c r="F171" s="12" t="s">
        <v>12</v>
      </c>
      <c r="G171" s="11">
        <v>3</v>
      </c>
      <c r="H171" s="12"/>
      <c r="I171" s="11"/>
    </row>
    <row r="172" spans="1:9" s="4" customFormat="1" ht="22.5" customHeight="1" x14ac:dyDescent="0.25">
      <c r="A172" s="9" t="s">
        <v>21</v>
      </c>
      <c r="B172" s="10" t="s">
        <v>15</v>
      </c>
      <c r="C172" s="11" t="s">
        <v>32</v>
      </c>
      <c r="D172" s="12"/>
      <c r="E172" s="11"/>
      <c r="F172" s="12" t="s">
        <v>12</v>
      </c>
      <c r="G172" s="11">
        <v>2</v>
      </c>
      <c r="H172" s="12"/>
      <c r="I172" s="11"/>
    </row>
    <row r="173" spans="1:9" s="4" customFormat="1" ht="22.5" customHeight="1" x14ac:dyDescent="0.25">
      <c r="A173" s="9" t="s">
        <v>22</v>
      </c>
      <c r="B173" s="10" t="s">
        <v>203</v>
      </c>
      <c r="C173" s="11"/>
      <c r="D173" s="12"/>
      <c r="E173" s="11"/>
      <c r="F173" s="12" t="s">
        <v>12</v>
      </c>
      <c r="G173" s="11">
        <v>2</v>
      </c>
      <c r="H173" s="12"/>
      <c r="I173" s="11"/>
    </row>
    <row r="174" spans="1:9" s="4" customFormat="1" ht="22.5" customHeight="1" x14ac:dyDescent="0.25">
      <c r="A174" s="13">
        <v>2</v>
      </c>
      <c r="B174" s="14" t="s">
        <v>40</v>
      </c>
      <c r="C174" s="11"/>
      <c r="D174" s="12"/>
      <c r="E174" s="11"/>
      <c r="F174" s="12"/>
      <c r="G174" s="11"/>
      <c r="H174" s="12"/>
      <c r="I174" s="11"/>
    </row>
    <row r="175" spans="1:9" s="4" customFormat="1" ht="22.5" customHeight="1" x14ac:dyDescent="0.25">
      <c r="A175" s="9" t="s">
        <v>7</v>
      </c>
      <c r="B175" s="10" t="s">
        <v>85</v>
      </c>
      <c r="C175" s="11"/>
      <c r="D175" s="12"/>
      <c r="E175" s="11"/>
      <c r="F175" s="12" t="s">
        <v>8</v>
      </c>
      <c r="G175" s="15">
        <f>(3.48+4.78)*1.01</f>
        <v>8.3425999999999991</v>
      </c>
      <c r="H175" s="12"/>
      <c r="I175" s="11" t="s">
        <v>9</v>
      </c>
    </row>
    <row r="176" spans="1:9" s="4" customFormat="1" ht="22.5" customHeight="1" x14ac:dyDescent="0.25">
      <c r="A176" s="9" t="s">
        <v>52</v>
      </c>
      <c r="B176" s="10" t="s">
        <v>79</v>
      </c>
      <c r="C176" s="11"/>
      <c r="D176" s="12"/>
      <c r="E176" s="11" t="s">
        <v>77</v>
      </c>
      <c r="F176" s="12" t="s">
        <v>8</v>
      </c>
      <c r="G176" s="15">
        <f>3.51*1.01</f>
        <v>3.5450999999999997</v>
      </c>
      <c r="H176" s="12"/>
      <c r="I176" s="11" t="s">
        <v>9</v>
      </c>
    </row>
    <row r="177" spans="1:9" s="4" customFormat="1" ht="22.5" customHeight="1" x14ac:dyDescent="0.25">
      <c r="A177" s="9" t="s">
        <v>59</v>
      </c>
      <c r="B177" s="10" t="s">
        <v>75</v>
      </c>
      <c r="C177" s="11"/>
      <c r="D177" s="12"/>
      <c r="E177" s="11" t="s">
        <v>95</v>
      </c>
      <c r="F177" s="12" t="s">
        <v>8</v>
      </c>
      <c r="G177" s="15">
        <f>(3.58+8.22)*1.01</f>
        <v>11.918000000000001</v>
      </c>
      <c r="H177" s="12"/>
      <c r="I177" s="11" t="s">
        <v>9</v>
      </c>
    </row>
    <row r="178" spans="1:9" s="4" customFormat="1" ht="22.5" customHeight="1" x14ac:dyDescent="0.25">
      <c r="A178" s="13">
        <v>3</v>
      </c>
      <c r="B178" s="14" t="s">
        <v>33</v>
      </c>
      <c r="C178" s="11"/>
      <c r="D178" s="12"/>
      <c r="E178" s="11"/>
      <c r="F178" s="12"/>
      <c r="G178" s="15"/>
      <c r="H178" s="12"/>
      <c r="I178" s="11"/>
    </row>
    <row r="179" spans="1:9" s="4" customFormat="1" ht="22.5" customHeight="1" x14ac:dyDescent="0.25">
      <c r="A179" s="9" t="s">
        <v>27</v>
      </c>
      <c r="B179" s="10" t="s">
        <v>87</v>
      </c>
      <c r="C179" s="11" t="s">
        <v>86</v>
      </c>
      <c r="D179" s="12"/>
      <c r="E179" s="11"/>
      <c r="F179" s="12" t="s">
        <v>12</v>
      </c>
      <c r="G179" s="22">
        <v>2</v>
      </c>
      <c r="H179" s="12"/>
      <c r="I179" s="11" t="s">
        <v>200</v>
      </c>
    </row>
    <row r="180" spans="1:9" s="4" customFormat="1" ht="22.5" customHeight="1" x14ac:dyDescent="0.25">
      <c r="A180" s="9" t="s">
        <v>28</v>
      </c>
      <c r="B180" s="10" t="s">
        <v>240</v>
      </c>
      <c r="C180" s="11"/>
      <c r="D180" s="12"/>
      <c r="E180" s="11" t="s">
        <v>77</v>
      </c>
      <c r="F180" s="12" t="s">
        <v>12</v>
      </c>
      <c r="G180" s="22">
        <v>2</v>
      </c>
      <c r="H180" s="12"/>
      <c r="I180" s="11" t="s">
        <v>200</v>
      </c>
    </row>
    <row r="181" spans="1:9" s="4" customFormat="1" ht="22.5" customHeight="1" x14ac:dyDescent="0.25">
      <c r="A181" s="9" t="s">
        <v>29</v>
      </c>
      <c r="B181" s="10" t="s">
        <v>239</v>
      </c>
      <c r="C181" s="11"/>
      <c r="D181" s="12"/>
      <c r="E181" s="11" t="s">
        <v>77</v>
      </c>
      <c r="F181" s="12" t="s">
        <v>12</v>
      </c>
      <c r="G181" s="22">
        <v>2</v>
      </c>
      <c r="H181" s="12"/>
      <c r="I181" s="11" t="s">
        <v>200</v>
      </c>
    </row>
    <row r="182" spans="1:9" s="4" customFormat="1" ht="22.5" customHeight="1" x14ac:dyDescent="0.25">
      <c r="A182" s="13">
        <v>4</v>
      </c>
      <c r="B182" s="14" t="s">
        <v>6</v>
      </c>
      <c r="C182" s="11"/>
      <c r="D182" s="12"/>
      <c r="E182" s="11"/>
      <c r="F182" s="12"/>
      <c r="G182" s="11"/>
      <c r="H182" s="12"/>
      <c r="I182" s="11"/>
    </row>
    <row r="183" spans="1:9" s="4" customFormat="1" ht="22.5" customHeight="1" x14ac:dyDescent="0.25">
      <c r="A183" s="17" t="s">
        <v>41</v>
      </c>
      <c r="B183" s="18" t="s">
        <v>11</v>
      </c>
      <c r="C183" s="11" t="s">
        <v>39</v>
      </c>
      <c r="D183" s="19"/>
      <c r="E183" s="20"/>
      <c r="F183" s="19" t="s">
        <v>13</v>
      </c>
      <c r="G183" s="21">
        <f>(SUM(G175:G177)/1.01)*(1.7)*0.8*1.18+(3.2*3.2*1.5*3)*1.18</f>
        <v>92.199536000000023</v>
      </c>
      <c r="H183" s="19"/>
      <c r="I183" s="20"/>
    </row>
    <row r="184" spans="1:9" s="4" customFormat="1" ht="22.5" customHeight="1" x14ac:dyDescent="0.25">
      <c r="A184" s="9" t="s">
        <v>42</v>
      </c>
      <c r="B184" s="10" t="s">
        <v>54</v>
      </c>
      <c r="C184" s="11" t="s">
        <v>53</v>
      </c>
      <c r="D184" s="12"/>
      <c r="E184" s="11"/>
      <c r="F184" s="12" t="s">
        <v>13</v>
      </c>
      <c r="G184" s="15">
        <f>1.85*G167+1.85</f>
        <v>5.5500000000000007</v>
      </c>
      <c r="H184" s="12"/>
      <c r="I184" s="16"/>
    </row>
    <row r="185" spans="1:9" s="4" customFormat="1" ht="22.5" customHeight="1" x14ac:dyDescent="0.25">
      <c r="A185" s="13">
        <v>5</v>
      </c>
      <c r="B185" s="14" t="s">
        <v>89</v>
      </c>
      <c r="C185" s="11"/>
      <c r="D185" s="12"/>
      <c r="E185" s="11"/>
      <c r="F185" s="12"/>
      <c r="G185" s="11"/>
      <c r="H185" s="12"/>
      <c r="I185" s="11"/>
    </row>
    <row r="186" spans="1:9" s="4" customFormat="1" ht="22.5" customHeight="1" x14ac:dyDescent="0.25">
      <c r="A186" s="9" t="s">
        <v>47</v>
      </c>
      <c r="B186" s="10" t="s">
        <v>191</v>
      </c>
      <c r="C186" s="11" t="s">
        <v>192</v>
      </c>
      <c r="D186" s="12"/>
      <c r="E186" s="11" t="s">
        <v>216</v>
      </c>
      <c r="F186" s="12" t="s">
        <v>12</v>
      </c>
      <c r="G186" s="22">
        <v>1</v>
      </c>
      <c r="H186" s="12"/>
      <c r="I186" s="16"/>
    </row>
    <row r="187" spans="1:9" s="4" customFormat="1" ht="22.5" customHeight="1" thickBot="1" x14ac:dyDescent="0.3">
      <c r="A187" s="9" t="s">
        <v>115</v>
      </c>
      <c r="B187" s="10" t="s">
        <v>197</v>
      </c>
      <c r="C187" s="11" t="s">
        <v>198</v>
      </c>
      <c r="D187" s="12"/>
      <c r="E187" s="11"/>
      <c r="F187" s="12" t="s">
        <v>12</v>
      </c>
      <c r="G187" s="22">
        <v>1</v>
      </c>
      <c r="H187" s="12"/>
      <c r="I187" s="29" t="s">
        <v>199</v>
      </c>
    </row>
    <row r="188" spans="1:9" s="4" customFormat="1" ht="22.5" customHeight="1" thickBot="1" x14ac:dyDescent="0.3">
      <c r="A188" s="40" t="s">
        <v>31</v>
      </c>
      <c r="B188" s="41"/>
      <c r="C188" s="41"/>
      <c r="D188" s="41"/>
      <c r="E188" s="41"/>
      <c r="F188" s="41"/>
      <c r="G188" s="41"/>
      <c r="H188" s="41"/>
      <c r="I188" s="42"/>
    </row>
    <row r="189" spans="1:9" s="4" customFormat="1" ht="22.5" customHeight="1" x14ac:dyDescent="0.25">
      <c r="A189" s="5">
        <v>1</v>
      </c>
      <c r="B189" s="6" t="s">
        <v>50</v>
      </c>
      <c r="C189" s="7"/>
      <c r="D189" s="8"/>
      <c r="E189" s="7"/>
      <c r="F189" s="8"/>
      <c r="G189" s="7"/>
      <c r="H189" s="8"/>
      <c r="I189" s="7"/>
    </row>
    <row r="190" spans="1:9" s="4" customFormat="1" ht="22.5" customHeight="1" x14ac:dyDescent="0.25">
      <c r="A190" s="9" t="s">
        <v>16</v>
      </c>
      <c r="B190" s="10" t="s">
        <v>64</v>
      </c>
      <c r="C190" s="11" t="s">
        <v>223</v>
      </c>
      <c r="D190" s="12"/>
      <c r="E190" s="11" t="s">
        <v>62</v>
      </c>
      <c r="F190" s="12" t="s">
        <v>12</v>
      </c>
      <c r="G190" s="11">
        <v>4</v>
      </c>
      <c r="H190" s="12"/>
      <c r="I190" s="11"/>
    </row>
    <row r="191" spans="1:9" s="4" customFormat="1" ht="22.5" customHeight="1" x14ac:dyDescent="0.25">
      <c r="A191" s="9" t="s">
        <v>17</v>
      </c>
      <c r="B191" s="10" t="s">
        <v>68</v>
      </c>
      <c r="C191" s="11" t="s">
        <v>223</v>
      </c>
      <c r="D191" s="12"/>
      <c r="E191" s="11" t="s">
        <v>62</v>
      </c>
      <c r="F191" s="12" t="s">
        <v>12</v>
      </c>
      <c r="G191" s="11">
        <v>2</v>
      </c>
      <c r="H191" s="12"/>
      <c r="I191" s="11"/>
    </row>
    <row r="192" spans="1:9" s="4" customFormat="1" ht="22.5" customHeight="1" x14ac:dyDescent="0.25">
      <c r="A192" s="9" t="s">
        <v>18</v>
      </c>
      <c r="B192" s="10" t="s">
        <v>69</v>
      </c>
      <c r="C192" s="11" t="s">
        <v>223</v>
      </c>
      <c r="D192" s="12"/>
      <c r="E192" s="11" t="s">
        <v>62</v>
      </c>
      <c r="F192" s="12" t="s">
        <v>12</v>
      </c>
      <c r="G192" s="11">
        <v>30</v>
      </c>
      <c r="H192" s="12"/>
      <c r="I192" s="11"/>
    </row>
    <row r="193" spans="1:9" s="4" customFormat="1" ht="22.5" customHeight="1" x14ac:dyDescent="0.25">
      <c r="A193" s="9" t="s">
        <v>19</v>
      </c>
      <c r="B193" s="10" t="s">
        <v>188</v>
      </c>
      <c r="C193" s="11" t="s">
        <v>223</v>
      </c>
      <c r="D193" s="12"/>
      <c r="E193" s="11" t="s">
        <v>62</v>
      </c>
      <c r="F193" s="12" t="s">
        <v>12</v>
      </c>
      <c r="G193" s="11">
        <v>4</v>
      </c>
      <c r="H193" s="12"/>
      <c r="I193" s="11"/>
    </row>
    <row r="194" spans="1:9" s="4" customFormat="1" ht="22.5" customHeight="1" x14ac:dyDescent="0.25">
      <c r="A194" s="9" t="s">
        <v>20</v>
      </c>
      <c r="B194" s="10" t="s">
        <v>49</v>
      </c>
      <c r="C194" s="11" t="s">
        <v>14</v>
      </c>
      <c r="D194" s="12"/>
      <c r="E194" s="11"/>
      <c r="F194" s="12" t="s">
        <v>12</v>
      </c>
      <c r="G194" s="11">
        <v>4</v>
      </c>
      <c r="H194" s="12"/>
      <c r="I194" s="11"/>
    </row>
    <row r="195" spans="1:9" s="4" customFormat="1" ht="22.5" customHeight="1" x14ac:dyDescent="0.25">
      <c r="A195" s="9" t="s">
        <v>21</v>
      </c>
      <c r="B195" s="10" t="s">
        <v>15</v>
      </c>
      <c r="C195" s="11" t="s">
        <v>32</v>
      </c>
      <c r="D195" s="12"/>
      <c r="E195" s="11"/>
      <c r="F195" s="12" t="s">
        <v>12</v>
      </c>
      <c r="G195" s="11">
        <v>4</v>
      </c>
      <c r="H195" s="12"/>
      <c r="I195" s="11"/>
    </row>
    <row r="196" spans="1:9" s="4" customFormat="1" ht="22.5" customHeight="1" x14ac:dyDescent="0.25">
      <c r="A196" s="9" t="s">
        <v>22</v>
      </c>
      <c r="B196" s="10" t="s">
        <v>203</v>
      </c>
      <c r="C196" s="11"/>
      <c r="D196" s="12"/>
      <c r="E196" s="11"/>
      <c r="F196" s="12" t="s">
        <v>12</v>
      </c>
      <c r="G196" s="11">
        <v>4</v>
      </c>
      <c r="H196" s="12"/>
      <c r="I196" s="11"/>
    </row>
    <row r="197" spans="1:9" s="4" customFormat="1" ht="22.5" customHeight="1" x14ac:dyDescent="0.25">
      <c r="A197" s="13">
        <v>2</v>
      </c>
      <c r="B197" s="14" t="s">
        <v>40</v>
      </c>
      <c r="C197" s="11"/>
      <c r="D197" s="12"/>
      <c r="E197" s="11"/>
      <c r="F197" s="12"/>
      <c r="G197" s="11"/>
      <c r="H197" s="12"/>
      <c r="I197" s="11"/>
    </row>
    <row r="198" spans="1:9" s="4" customFormat="1" ht="22.5" customHeight="1" x14ac:dyDescent="0.25">
      <c r="A198" s="9" t="s">
        <v>7</v>
      </c>
      <c r="B198" s="10" t="s">
        <v>210</v>
      </c>
      <c r="C198" s="11"/>
      <c r="D198" s="12"/>
      <c r="E198" s="11" t="s">
        <v>95</v>
      </c>
      <c r="F198" s="12" t="s">
        <v>8</v>
      </c>
      <c r="G198" s="15">
        <f>64.92*1.01</f>
        <v>65.569200000000009</v>
      </c>
      <c r="H198" s="12"/>
      <c r="I198" s="11" t="s">
        <v>9</v>
      </c>
    </row>
    <row r="199" spans="1:9" s="4" customFormat="1" ht="22.5" customHeight="1" x14ac:dyDescent="0.25">
      <c r="A199" s="9" t="s">
        <v>52</v>
      </c>
      <c r="B199" s="10" t="s">
        <v>211</v>
      </c>
      <c r="C199" s="11"/>
      <c r="D199" s="12"/>
      <c r="E199" s="11" t="s">
        <v>95</v>
      </c>
      <c r="F199" s="12" t="s">
        <v>8</v>
      </c>
      <c r="G199" s="15">
        <f>(31.9)*1.01</f>
        <v>32.219000000000001</v>
      </c>
      <c r="H199" s="12"/>
      <c r="I199" s="11" t="s">
        <v>61</v>
      </c>
    </row>
    <row r="200" spans="1:9" s="4" customFormat="1" ht="22.5" customHeight="1" x14ac:dyDescent="0.25">
      <c r="A200" s="13">
        <v>3</v>
      </c>
      <c r="B200" s="14" t="s">
        <v>33</v>
      </c>
      <c r="C200" s="11"/>
      <c r="D200" s="12"/>
      <c r="E200" s="11"/>
      <c r="F200" s="12"/>
      <c r="G200" s="15"/>
      <c r="H200" s="12"/>
      <c r="I200" s="11"/>
    </row>
    <row r="201" spans="1:9" s="4" customFormat="1" ht="22.5" customHeight="1" x14ac:dyDescent="0.25">
      <c r="A201" s="9" t="s">
        <v>27</v>
      </c>
      <c r="B201" s="10" t="s">
        <v>96</v>
      </c>
      <c r="C201" s="11"/>
      <c r="D201" s="12"/>
      <c r="E201" s="11"/>
      <c r="F201" s="12" t="s">
        <v>12</v>
      </c>
      <c r="G201" s="22">
        <v>2</v>
      </c>
      <c r="H201" s="12"/>
      <c r="I201" s="11"/>
    </row>
    <row r="202" spans="1:9" s="4" customFormat="1" ht="22.5" customHeight="1" x14ac:dyDescent="0.25">
      <c r="A202" s="9" t="s">
        <v>28</v>
      </c>
      <c r="B202" s="10" t="s">
        <v>97</v>
      </c>
      <c r="C202" s="11"/>
      <c r="D202" s="12"/>
      <c r="E202" s="11"/>
      <c r="F202" s="12" t="s">
        <v>12</v>
      </c>
      <c r="G202" s="22">
        <v>4</v>
      </c>
      <c r="H202" s="12"/>
      <c r="I202" s="11"/>
    </row>
    <row r="203" spans="1:9" s="4" customFormat="1" ht="22.5" customHeight="1" x14ac:dyDescent="0.25">
      <c r="A203" s="9" t="s">
        <v>29</v>
      </c>
      <c r="B203" s="10" t="s">
        <v>98</v>
      </c>
      <c r="C203" s="11" t="s">
        <v>86</v>
      </c>
      <c r="D203" s="12"/>
      <c r="E203" s="11"/>
      <c r="F203" s="12" t="s">
        <v>12</v>
      </c>
      <c r="G203" s="22">
        <v>2</v>
      </c>
      <c r="H203" s="12"/>
      <c r="I203" s="11"/>
    </row>
    <row r="204" spans="1:9" s="4" customFormat="1" ht="22.5" customHeight="1" x14ac:dyDescent="0.25">
      <c r="A204" s="9" t="s">
        <v>36</v>
      </c>
      <c r="B204" s="10" t="s">
        <v>99</v>
      </c>
      <c r="C204" s="11"/>
      <c r="D204" s="12"/>
      <c r="E204" s="11"/>
      <c r="F204" s="12" t="s">
        <v>12</v>
      </c>
      <c r="G204" s="22">
        <v>10</v>
      </c>
      <c r="H204" s="12"/>
      <c r="I204" s="11"/>
    </row>
    <row r="205" spans="1:9" s="4" customFormat="1" ht="22.5" customHeight="1" x14ac:dyDescent="0.25">
      <c r="A205" s="9" t="s">
        <v>48</v>
      </c>
      <c r="B205" s="10" t="s">
        <v>100</v>
      </c>
      <c r="C205" s="11"/>
      <c r="D205" s="12"/>
      <c r="E205" s="11"/>
      <c r="F205" s="12" t="s">
        <v>12</v>
      </c>
      <c r="G205" s="22">
        <v>2</v>
      </c>
      <c r="H205" s="12"/>
      <c r="I205" s="11"/>
    </row>
    <row r="206" spans="1:9" s="4" customFormat="1" ht="22.5" customHeight="1" x14ac:dyDescent="0.25">
      <c r="A206" s="9" t="s">
        <v>103</v>
      </c>
      <c r="B206" s="10" t="s">
        <v>101</v>
      </c>
      <c r="C206" s="11"/>
      <c r="D206" s="12"/>
      <c r="E206" s="11"/>
      <c r="F206" s="12" t="s">
        <v>12</v>
      </c>
      <c r="G206" s="22">
        <v>2</v>
      </c>
      <c r="H206" s="12"/>
      <c r="I206" s="11"/>
    </row>
    <row r="207" spans="1:9" s="4" customFormat="1" ht="22.5" customHeight="1" x14ac:dyDescent="0.25">
      <c r="A207" s="9" t="s">
        <v>104</v>
      </c>
      <c r="B207" s="10" t="s">
        <v>102</v>
      </c>
      <c r="C207" s="11"/>
      <c r="D207" s="12"/>
      <c r="E207" s="11"/>
      <c r="F207" s="12" t="s">
        <v>12</v>
      </c>
      <c r="G207" s="22">
        <v>2</v>
      </c>
      <c r="H207" s="12"/>
      <c r="I207" s="11"/>
    </row>
    <row r="208" spans="1:9" s="4" customFormat="1" ht="22.5" customHeight="1" x14ac:dyDescent="0.25">
      <c r="A208" s="9" t="s">
        <v>105</v>
      </c>
      <c r="B208" s="10" t="s">
        <v>196</v>
      </c>
      <c r="C208" s="11"/>
      <c r="D208" s="12"/>
      <c r="E208" s="11"/>
      <c r="F208" s="12" t="s">
        <v>12</v>
      </c>
      <c r="G208" s="22">
        <v>4</v>
      </c>
      <c r="H208" s="12"/>
      <c r="I208" s="11"/>
    </row>
    <row r="209" spans="1:9" s="4" customFormat="1" ht="22.5" customHeight="1" x14ac:dyDescent="0.25">
      <c r="A209" s="13">
        <v>4</v>
      </c>
      <c r="B209" s="14" t="s">
        <v>6</v>
      </c>
      <c r="C209" s="11"/>
      <c r="D209" s="12"/>
      <c r="E209" s="11"/>
      <c r="F209" s="12"/>
      <c r="G209" s="11"/>
      <c r="H209" s="12"/>
      <c r="I209" s="11"/>
    </row>
    <row r="210" spans="1:9" s="4" customFormat="1" ht="22.5" customHeight="1" x14ac:dyDescent="0.25">
      <c r="A210" s="17" t="s">
        <v>41</v>
      </c>
      <c r="B210" s="18" t="s">
        <v>11</v>
      </c>
      <c r="C210" s="11" t="s">
        <v>39</v>
      </c>
      <c r="D210" s="19"/>
      <c r="E210" s="20"/>
      <c r="F210" s="19" t="s">
        <v>13</v>
      </c>
      <c r="G210" s="21">
        <f>4*4*6*2+200</f>
        <v>392</v>
      </c>
      <c r="H210" s="19"/>
      <c r="I210" s="20"/>
    </row>
    <row r="211" spans="1:9" s="4" customFormat="1" ht="22.5" customHeight="1" x14ac:dyDescent="0.25">
      <c r="A211" s="9" t="s">
        <v>42</v>
      </c>
      <c r="B211" s="10" t="s">
        <v>54</v>
      </c>
      <c r="C211" s="11" t="s">
        <v>53</v>
      </c>
      <c r="D211" s="12"/>
      <c r="E211" s="11"/>
      <c r="F211" s="12" t="s">
        <v>13</v>
      </c>
      <c r="G211" s="15">
        <f>1.25*G190+5</f>
        <v>10</v>
      </c>
      <c r="H211" s="12"/>
      <c r="I211" s="16"/>
    </row>
    <row r="212" spans="1:9" s="4" customFormat="1" ht="22.5" customHeight="1" x14ac:dyDescent="0.25">
      <c r="A212" s="17" t="s">
        <v>43</v>
      </c>
      <c r="B212" s="10" t="s">
        <v>233</v>
      </c>
      <c r="C212" s="11" t="s">
        <v>38</v>
      </c>
      <c r="D212" s="12"/>
      <c r="E212" s="11"/>
      <c r="F212" s="19" t="s">
        <v>13</v>
      </c>
      <c r="G212" s="15">
        <v>2.38</v>
      </c>
      <c r="H212" s="12"/>
      <c r="I212" s="16"/>
    </row>
    <row r="213" spans="1:9" s="4" customFormat="1" ht="22.5" customHeight="1" x14ac:dyDescent="0.25">
      <c r="A213" s="9" t="s">
        <v>45</v>
      </c>
      <c r="B213" s="10" t="s">
        <v>234</v>
      </c>
      <c r="C213" s="11" t="s">
        <v>38</v>
      </c>
      <c r="D213" s="12"/>
      <c r="E213" s="11"/>
      <c r="F213" s="12" t="s">
        <v>13</v>
      </c>
      <c r="G213" s="15">
        <v>5.29</v>
      </c>
      <c r="H213" s="12"/>
      <c r="I213" s="16"/>
    </row>
    <row r="214" spans="1:9" s="4" customFormat="1" ht="22.5" customHeight="1" x14ac:dyDescent="0.25">
      <c r="A214" s="17" t="s">
        <v>46</v>
      </c>
      <c r="B214" s="10" t="s">
        <v>237</v>
      </c>
      <c r="C214" s="11" t="s">
        <v>235</v>
      </c>
      <c r="D214" s="12"/>
      <c r="E214" s="11"/>
      <c r="F214" s="12" t="s">
        <v>236</v>
      </c>
      <c r="G214" s="15">
        <v>929.04</v>
      </c>
      <c r="H214" s="12"/>
      <c r="I214" s="16"/>
    </row>
    <row r="215" spans="1:9" s="4" customFormat="1" ht="22.5" customHeight="1" x14ac:dyDescent="0.25">
      <c r="A215" s="9" t="s">
        <v>184</v>
      </c>
      <c r="B215" s="10" t="s">
        <v>238</v>
      </c>
      <c r="C215" s="11" t="s">
        <v>235</v>
      </c>
      <c r="D215" s="12"/>
      <c r="E215" s="11"/>
      <c r="F215" s="12" t="s">
        <v>236</v>
      </c>
      <c r="G215" s="15">
        <v>15.47</v>
      </c>
      <c r="H215" s="12"/>
      <c r="I215" s="16"/>
    </row>
    <row r="216" spans="1:9" s="4" customFormat="1" ht="22.5" customHeight="1" x14ac:dyDescent="0.25">
      <c r="A216" s="13">
        <v>5</v>
      </c>
      <c r="B216" s="14" t="s">
        <v>89</v>
      </c>
      <c r="C216" s="11"/>
      <c r="D216" s="12"/>
      <c r="E216" s="11"/>
      <c r="F216" s="12"/>
      <c r="G216" s="11"/>
      <c r="H216" s="12"/>
      <c r="I216" s="11"/>
    </row>
    <row r="217" spans="1:9" s="4" customFormat="1" ht="22.5" customHeight="1" thickBot="1" x14ac:dyDescent="0.3">
      <c r="A217" s="9" t="s">
        <v>47</v>
      </c>
      <c r="B217" s="10" t="s">
        <v>208</v>
      </c>
      <c r="C217" s="11" t="s">
        <v>207</v>
      </c>
      <c r="D217" s="12"/>
      <c r="E217" s="11"/>
      <c r="F217" s="12" t="s">
        <v>12</v>
      </c>
      <c r="G217" s="22">
        <v>1</v>
      </c>
      <c r="H217" s="12"/>
      <c r="I217" s="16"/>
    </row>
    <row r="218" spans="1:9" s="4" customFormat="1" ht="22.5" customHeight="1" thickBot="1" x14ac:dyDescent="0.3">
      <c r="A218" s="43" t="s">
        <v>73</v>
      </c>
      <c r="B218" s="41"/>
      <c r="C218" s="41"/>
      <c r="D218" s="41"/>
      <c r="E218" s="41"/>
      <c r="F218" s="41"/>
      <c r="G218" s="41"/>
      <c r="H218" s="41"/>
      <c r="I218" s="42"/>
    </row>
    <row r="219" spans="1:9" s="4" customFormat="1" ht="22.5" customHeight="1" thickBot="1" x14ac:dyDescent="0.3">
      <c r="A219" s="40" t="s">
        <v>106</v>
      </c>
      <c r="B219" s="41"/>
      <c r="C219" s="41"/>
      <c r="D219" s="41"/>
      <c r="E219" s="41"/>
      <c r="F219" s="41"/>
      <c r="G219" s="41"/>
      <c r="H219" s="41"/>
      <c r="I219" s="42"/>
    </row>
    <row r="220" spans="1:9" s="4" customFormat="1" ht="22.5" customHeight="1" x14ac:dyDescent="0.25">
      <c r="A220" s="5">
        <v>1</v>
      </c>
      <c r="B220" s="6" t="s">
        <v>217</v>
      </c>
      <c r="C220" s="7"/>
      <c r="D220" s="8"/>
      <c r="E220" s="7"/>
      <c r="F220" s="8"/>
      <c r="G220" s="7"/>
      <c r="H220" s="8"/>
      <c r="I220" s="7"/>
    </row>
    <row r="221" spans="1:9" s="4" customFormat="1" ht="22.5" customHeight="1" x14ac:dyDescent="0.25">
      <c r="A221" s="9" t="s">
        <v>16</v>
      </c>
      <c r="B221" s="10" t="s">
        <v>64</v>
      </c>
      <c r="C221" s="11" t="s">
        <v>223</v>
      </c>
      <c r="D221" s="12"/>
      <c r="E221" s="11" t="s">
        <v>62</v>
      </c>
      <c r="F221" s="12" t="s">
        <v>12</v>
      </c>
      <c r="G221" s="11">
        <f>6-2</f>
        <v>4</v>
      </c>
      <c r="H221" s="12"/>
      <c r="I221" s="11"/>
    </row>
    <row r="222" spans="1:9" s="4" customFormat="1" ht="22.5" customHeight="1" x14ac:dyDescent="0.25">
      <c r="A222" s="9" t="s">
        <v>17</v>
      </c>
      <c r="B222" s="10" t="s">
        <v>68</v>
      </c>
      <c r="C222" s="11" t="s">
        <v>223</v>
      </c>
      <c r="D222" s="12"/>
      <c r="E222" s="11" t="s">
        <v>62</v>
      </c>
      <c r="F222" s="12" t="s">
        <v>12</v>
      </c>
      <c r="G222" s="11">
        <f>8-3</f>
        <v>5</v>
      </c>
      <c r="H222" s="12"/>
      <c r="I222" s="11"/>
    </row>
    <row r="223" spans="1:9" s="4" customFormat="1" ht="22.5" customHeight="1" x14ac:dyDescent="0.25">
      <c r="A223" s="9" t="s">
        <v>18</v>
      </c>
      <c r="B223" s="10" t="s">
        <v>69</v>
      </c>
      <c r="C223" s="11" t="s">
        <v>223</v>
      </c>
      <c r="D223" s="12"/>
      <c r="E223" s="11" t="s">
        <v>62</v>
      </c>
      <c r="F223" s="12" t="s">
        <v>12</v>
      </c>
      <c r="G223" s="11">
        <f>30-3</f>
        <v>27</v>
      </c>
      <c r="H223" s="12"/>
      <c r="I223" s="11"/>
    </row>
    <row r="224" spans="1:9" s="4" customFormat="1" ht="22.5" customHeight="1" x14ac:dyDescent="0.25">
      <c r="A224" s="9" t="s">
        <v>19</v>
      </c>
      <c r="B224" s="10" t="s">
        <v>188</v>
      </c>
      <c r="C224" s="11" t="s">
        <v>223</v>
      </c>
      <c r="D224" s="12"/>
      <c r="E224" s="11" t="s">
        <v>62</v>
      </c>
      <c r="F224" s="12" t="s">
        <v>12</v>
      </c>
      <c r="G224" s="11">
        <f>6-2</f>
        <v>4</v>
      </c>
      <c r="H224" s="12"/>
      <c r="I224" s="11"/>
    </row>
    <row r="225" spans="1:10" s="4" customFormat="1" ht="22.5" customHeight="1" x14ac:dyDescent="0.25">
      <c r="A225" s="9" t="s">
        <v>20</v>
      </c>
      <c r="B225" s="10" t="s">
        <v>49</v>
      </c>
      <c r="C225" s="11" t="s">
        <v>14</v>
      </c>
      <c r="D225" s="12"/>
      <c r="E225" s="11"/>
      <c r="F225" s="12" t="s">
        <v>12</v>
      </c>
      <c r="G225" s="11">
        <f>13+26-4</f>
        <v>35</v>
      </c>
      <c r="H225" s="12"/>
      <c r="I225" s="11"/>
    </row>
    <row r="226" spans="1:10" s="4" customFormat="1" ht="22.5" customHeight="1" x14ac:dyDescent="0.25">
      <c r="A226" s="9" t="s">
        <v>21</v>
      </c>
      <c r="B226" s="10" t="s">
        <v>15</v>
      </c>
      <c r="C226" s="11" t="s">
        <v>32</v>
      </c>
      <c r="D226" s="12"/>
      <c r="E226" s="11"/>
      <c r="F226" s="12" t="s">
        <v>12</v>
      </c>
      <c r="G226" s="11">
        <f>6+9+4-2</f>
        <v>17</v>
      </c>
      <c r="H226" s="12"/>
      <c r="I226" s="11"/>
    </row>
    <row r="227" spans="1:10" s="4" customFormat="1" ht="22.5" customHeight="1" x14ac:dyDescent="0.25">
      <c r="A227" s="9" t="s">
        <v>22</v>
      </c>
      <c r="B227" s="10" t="s">
        <v>165</v>
      </c>
      <c r="C227" s="11" t="s">
        <v>14</v>
      </c>
      <c r="D227" s="12"/>
      <c r="E227" s="11"/>
      <c r="F227" s="12" t="s">
        <v>12</v>
      </c>
      <c r="G227" s="11">
        <f>2+1+4+2</f>
        <v>9</v>
      </c>
      <c r="H227" s="12"/>
      <c r="I227" s="11"/>
    </row>
    <row r="228" spans="1:10" s="4" customFormat="1" ht="22.5" customHeight="1" x14ac:dyDescent="0.25">
      <c r="A228" s="9" t="s">
        <v>23</v>
      </c>
      <c r="B228" s="10" t="s">
        <v>167</v>
      </c>
      <c r="C228" s="11"/>
      <c r="D228" s="12"/>
      <c r="E228" s="11" t="s">
        <v>168</v>
      </c>
      <c r="F228" s="12" t="s">
        <v>12</v>
      </c>
      <c r="G228" s="11">
        <f>2+1+2+2+2+4</f>
        <v>13</v>
      </c>
      <c r="H228" s="12"/>
      <c r="I228" s="11"/>
    </row>
    <row r="229" spans="1:10" s="4" customFormat="1" ht="22.5" customHeight="1" x14ac:dyDescent="0.25">
      <c r="A229" s="9" t="s">
        <v>24</v>
      </c>
      <c r="B229" s="10" t="s">
        <v>203</v>
      </c>
      <c r="C229" s="11"/>
      <c r="D229" s="12"/>
      <c r="E229" s="11"/>
      <c r="F229" s="12" t="s">
        <v>12</v>
      </c>
      <c r="G229" s="11">
        <f>6-2</f>
        <v>4</v>
      </c>
      <c r="H229" s="12"/>
      <c r="I229" s="11"/>
    </row>
    <row r="230" spans="1:10" s="4" customFormat="1" ht="22.5" customHeight="1" x14ac:dyDescent="0.25">
      <c r="A230" s="13">
        <v>2</v>
      </c>
      <c r="B230" s="14" t="s">
        <v>40</v>
      </c>
      <c r="C230" s="11"/>
      <c r="D230" s="12"/>
      <c r="E230" s="11"/>
      <c r="F230" s="12"/>
      <c r="G230" s="11"/>
      <c r="H230" s="12"/>
      <c r="I230" s="11"/>
    </row>
    <row r="231" spans="1:10" s="4" customFormat="1" ht="22.5" customHeight="1" x14ac:dyDescent="0.25">
      <c r="A231" s="9" t="s">
        <v>7</v>
      </c>
      <c r="B231" s="10" t="s">
        <v>44</v>
      </c>
      <c r="C231" s="11"/>
      <c r="D231" s="12"/>
      <c r="E231" s="11" t="s">
        <v>95</v>
      </c>
      <c r="F231" s="12" t="s">
        <v>8</v>
      </c>
      <c r="G231" s="15">
        <f>10.16*1.01</f>
        <v>10.2616</v>
      </c>
      <c r="H231" s="12"/>
      <c r="I231" s="11" t="s">
        <v>9</v>
      </c>
    </row>
    <row r="232" spans="1:10" s="4" customFormat="1" ht="22.5" customHeight="1" x14ac:dyDescent="0.25">
      <c r="A232" s="9" t="s">
        <v>52</v>
      </c>
      <c r="B232" s="10" t="s">
        <v>107</v>
      </c>
      <c r="C232" s="11"/>
      <c r="D232" s="12"/>
      <c r="E232" s="11" t="s">
        <v>95</v>
      </c>
      <c r="F232" s="12" t="s">
        <v>8</v>
      </c>
      <c r="G232" s="15">
        <f>(173.21+100.65+35.02)*1.01</f>
        <v>311.96879999999999</v>
      </c>
      <c r="H232" s="12"/>
      <c r="I232" s="11" t="s">
        <v>9</v>
      </c>
    </row>
    <row r="233" spans="1:10" s="4" customFormat="1" ht="22.5" customHeight="1" x14ac:dyDescent="0.25">
      <c r="A233" s="9" t="s">
        <v>59</v>
      </c>
      <c r="B233" s="10" t="s">
        <v>212</v>
      </c>
      <c r="C233" s="11"/>
      <c r="D233" s="12"/>
      <c r="E233" s="11" t="s">
        <v>95</v>
      </c>
      <c r="F233" s="12" t="s">
        <v>8</v>
      </c>
      <c r="G233" s="15">
        <f>(42.16)*1.01</f>
        <v>42.581599999999995</v>
      </c>
      <c r="H233" s="12"/>
      <c r="I233" s="11" t="s">
        <v>9</v>
      </c>
    </row>
    <row r="234" spans="1:10" s="4" customFormat="1" ht="22.5" customHeight="1" x14ac:dyDescent="0.25">
      <c r="A234" s="9" t="s">
        <v>60</v>
      </c>
      <c r="B234" s="10" t="s">
        <v>108</v>
      </c>
      <c r="C234" s="11"/>
      <c r="D234" s="12"/>
      <c r="E234" s="11" t="s">
        <v>95</v>
      </c>
      <c r="F234" s="12" t="s">
        <v>8</v>
      </c>
      <c r="G234" s="15">
        <f>(74.5+10.19+9.19)*1.01</f>
        <v>94.818799999999996</v>
      </c>
      <c r="H234" s="12"/>
      <c r="I234" s="11" t="s">
        <v>61</v>
      </c>
    </row>
    <row r="235" spans="1:10" s="4" customFormat="1" ht="22.5" customHeight="1" x14ac:dyDescent="0.25">
      <c r="A235" s="9" t="s">
        <v>88</v>
      </c>
      <c r="B235" s="10" t="s">
        <v>209</v>
      </c>
      <c r="C235" s="11"/>
      <c r="D235" s="12"/>
      <c r="E235" s="11" t="s">
        <v>95</v>
      </c>
      <c r="F235" s="12" t="s">
        <v>8</v>
      </c>
      <c r="G235" s="15">
        <f>(40)*1.01</f>
        <v>40.4</v>
      </c>
      <c r="H235" s="12"/>
      <c r="I235" s="11" t="s">
        <v>61</v>
      </c>
    </row>
    <row r="236" spans="1:10" s="4" customFormat="1" ht="22.5" customHeight="1" x14ac:dyDescent="0.25">
      <c r="A236" s="9" t="s">
        <v>130</v>
      </c>
      <c r="B236" s="10" t="s">
        <v>179</v>
      </c>
      <c r="C236" s="11" t="s">
        <v>124</v>
      </c>
      <c r="D236" s="12"/>
      <c r="E236" s="11"/>
      <c r="F236" s="12" t="s">
        <v>8</v>
      </c>
      <c r="G236" s="15">
        <f>(2+2)*1.01</f>
        <v>4.04</v>
      </c>
      <c r="H236" s="12"/>
      <c r="I236" s="11" t="s">
        <v>125</v>
      </c>
    </row>
    <row r="237" spans="1:10" s="4" customFormat="1" ht="22.5" customHeight="1" x14ac:dyDescent="0.25">
      <c r="A237" s="9" t="s">
        <v>131</v>
      </c>
      <c r="B237" s="10" t="s">
        <v>224</v>
      </c>
      <c r="C237" s="11" t="s">
        <v>124</v>
      </c>
      <c r="D237" s="12"/>
      <c r="E237" s="11"/>
      <c r="F237" s="12" t="s">
        <v>8</v>
      </c>
      <c r="G237" s="15">
        <f>(2+2)*1.01</f>
        <v>4.04</v>
      </c>
      <c r="H237" s="12"/>
      <c r="I237" s="11" t="s">
        <v>125</v>
      </c>
    </row>
    <row r="238" spans="1:10" s="4" customFormat="1" ht="22.5" customHeight="1" x14ac:dyDescent="0.25">
      <c r="A238" s="13">
        <v>3</v>
      </c>
      <c r="B238" s="14" t="s">
        <v>33</v>
      </c>
      <c r="C238" s="11"/>
      <c r="D238" s="12"/>
      <c r="E238" s="11"/>
      <c r="F238" s="12"/>
      <c r="G238" s="15"/>
      <c r="H238" s="12"/>
      <c r="I238" s="11"/>
      <c r="J238" s="4" t="s">
        <v>225</v>
      </c>
    </row>
    <row r="239" spans="1:10" s="4" customFormat="1" ht="22.5" customHeight="1" x14ac:dyDescent="0.25">
      <c r="A239" s="23" t="s">
        <v>27</v>
      </c>
      <c r="B239" s="24" t="s">
        <v>34</v>
      </c>
      <c r="C239" s="11"/>
      <c r="D239" s="12"/>
      <c r="E239" s="11"/>
      <c r="F239" s="12" t="s">
        <v>12</v>
      </c>
      <c r="G239" s="22">
        <f>2+2+4</f>
        <v>8</v>
      </c>
      <c r="H239" s="12"/>
      <c r="I239" s="11"/>
      <c r="J239" s="4">
        <v>4</v>
      </c>
    </row>
    <row r="240" spans="1:10" s="4" customFormat="1" ht="22.5" customHeight="1" x14ac:dyDescent="0.25">
      <c r="A240" s="23" t="s">
        <v>28</v>
      </c>
      <c r="B240" s="24" t="s">
        <v>35</v>
      </c>
      <c r="C240" s="11"/>
      <c r="D240" s="12"/>
      <c r="E240" s="11"/>
      <c r="F240" s="12" t="s">
        <v>12</v>
      </c>
      <c r="G240" s="22">
        <f>2+2+4</f>
        <v>8</v>
      </c>
      <c r="H240" s="12"/>
      <c r="I240" s="11"/>
      <c r="J240" s="4">
        <v>4</v>
      </c>
    </row>
    <row r="241" spans="1:10" s="4" customFormat="1" ht="22.5" customHeight="1" x14ac:dyDescent="0.25">
      <c r="A241" s="23" t="s">
        <v>29</v>
      </c>
      <c r="B241" s="24" t="s">
        <v>117</v>
      </c>
      <c r="C241" s="11"/>
      <c r="D241" s="12"/>
      <c r="E241" s="11"/>
      <c r="F241" s="12" t="s">
        <v>12</v>
      </c>
      <c r="G241" s="22">
        <v>23</v>
      </c>
      <c r="H241" s="12"/>
      <c r="I241" s="11"/>
      <c r="J241" s="4">
        <v>8</v>
      </c>
    </row>
    <row r="242" spans="1:10" s="4" customFormat="1" ht="22.5" customHeight="1" x14ac:dyDescent="0.25">
      <c r="A242" s="23" t="s">
        <v>36</v>
      </c>
      <c r="B242" s="24" t="s">
        <v>118</v>
      </c>
      <c r="C242" s="11"/>
      <c r="D242" s="12"/>
      <c r="E242" s="11"/>
      <c r="F242" s="12" t="s">
        <v>12</v>
      </c>
      <c r="G242" s="22">
        <v>23</v>
      </c>
      <c r="H242" s="12"/>
      <c r="I242" s="11"/>
      <c r="J242" s="4">
        <v>8</v>
      </c>
    </row>
    <row r="243" spans="1:10" s="4" customFormat="1" ht="22.5" customHeight="1" x14ac:dyDescent="0.25">
      <c r="A243" s="23" t="s">
        <v>48</v>
      </c>
      <c r="B243" s="24" t="s">
        <v>119</v>
      </c>
      <c r="C243" s="11"/>
      <c r="D243" s="12"/>
      <c r="E243" s="11"/>
      <c r="F243" s="12" t="s">
        <v>12</v>
      </c>
      <c r="G243" s="22">
        <f>1+1+4-2</f>
        <v>4</v>
      </c>
      <c r="H243" s="12"/>
      <c r="I243" s="11"/>
      <c r="J243" s="4">
        <v>4</v>
      </c>
    </row>
    <row r="244" spans="1:10" s="4" customFormat="1" ht="22.5" customHeight="1" x14ac:dyDescent="0.25">
      <c r="A244" s="23" t="s">
        <v>103</v>
      </c>
      <c r="B244" s="24" t="s">
        <v>129</v>
      </c>
      <c r="C244" s="11"/>
      <c r="D244" s="12"/>
      <c r="E244" s="11"/>
      <c r="F244" s="12" t="s">
        <v>12</v>
      </c>
      <c r="G244" s="22">
        <v>4</v>
      </c>
      <c r="H244" s="12"/>
      <c r="I244" s="11"/>
      <c r="J244" s="4">
        <v>2</v>
      </c>
    </row>
    <row r="245" spans="1:10" s="4" customFormat="1" ht="22.5" customHeight="1" x14ac:dyDescent="0.25">
      <c r="A245" s="23" t="s">
        <v>104</v>
      </c>
      <c r="B245" s="24" t="s">
        <v>169</v>
      </c>
      <c r="C245" s="11"/>
      <c r="D245" s="12"/>
      <c r="E245" s="11"/>
      <c r="F245" s="12" t="s">
        <v>12</v>
      </c>
      <c r="G245" s="22">
        <v>4</v>
      </c>
      <c r="H245" s="12"/>
      <c r="I245" s="11"/>
      <c r="J245" s="4">
        <v>4</v>
      </c>
    </row>
    <row r="246" spans="1:10" s="4" customFormat="1" ht="22.5" customHeight="1" x14ac:dyDescent="0.25">
      <c r="A246" s="23" t="s">
        <v>105</v>
      </c>
      <c r="B246" s="24" t="s">
        <v>201</v>
      </c>
      <c r="C246" s="11"/>
      <c r="D246" s="12"/>
      <c r="E246" s="11"/>
      <c r="F246" s="12" t="s">
        <v>12</v>
      </c>
      <c r="G246" s="22">
        <v>2</v>
      </c>
      <c r="H246" s="12"/>
      <c r="I246" s="11"/>
    </row>
    <row r="247" spans="1:10" s="4" customFormat="1" ht="22.5" customHeight="1" x14ac:dyDescent="0.25">
      <c r="A247" s="23" t="s">
        <v>132</v>
      </c>
      <c r="B247" s="24" t="s">
        <v>162</v>
      </c>
      <c r="C247" s="11"/>
      <c r="D247" s="12"/>
      <c r="E247" s="11"/>
      <c r="F247" s="12" t="s">
        <v>12</v>
      </c>
      <c r="G247" s="22">
        <v>2</v>
      </c>
      <c r="H247" s="12"/>
      <c r="I247" s="11"/>
    </row>
    <row r="248" spans="1:10" s="4" customFormat="1" ht="22.5" customHeight="1" x14ac:dyDescent="0.25">
      <c r="A248" s="23" t="s">
        <v>133</v>
      </c>
      <c r="B248" s="24" t="s">
        <v>161</v>
      </c>
      <c r="C248" s="11"/>
      <c r="D248" s="12"/>
      <c r="E248" s="11"/>
      <c r="F248" s="12" t="s">
        <v>12</v>
      </c>
      <c r="G248" s="22">
        <v>1</v>
      </c>
      <c r="H248" s="12"/>
      <c r="I248" s="11"/>
    </row>
    <row r="249" spans="1:10" s="33" customFormat="1" ht="22.5" customHeight="1" x14ac:dyDescent="0.25">
      <c r="A249" s="23" t="s">
        <v>134</v>
      </c>
      <c r="B249" s="24" t="s">
        <v>181</v>
      </c>
      <c r="C249" s="11"/>
      <c r="D249" s="12"/>
      <c r="E249" s="11"/>
      <c r="F249" s="12" t="s">
        <v>12</v>
      </c>
      <c r="G249" s="22">
        <f>2</f>
        <v>2</v>
      </c>
      <c r="H249" s="32"/>
      <c r="I249" s="31"/>
    </row>
    <row r="250" spans="1:10" s="33" customFormat="1" ht="22.5" customHeight="1" x14ac:dyDescent="0.25">
      <c r="A250" s="23" t="s">
        <v>135</v>
      </c>
      <c r="B250" s="24" t="s">
        <v>180</v>
      </c>
      <c r="C250" s="11"/>
      <c r="D250" s="12"/>
      <c r="E250" s="11"/>
      <c r="F250" s="12" t="s">
        <v>12</v>
      </c>
      <c r="G250" s="22">
        <v>5</v>
      </c>
      <c r="H250" s="32"/>
      <c r="I250" s="31"/>
    </row>
    <row r="251" spans="1:10" s="4" customFormat="1" ht="22.5" customHeight="1" x14ac:dyDescent="0.25">
      <c r="A251" s="23" t="s">
        <v>136</v>
      </c>
      <c r="B251" s="24" t="s">
        <v>159</v>
      </c>
      <c r="C251" s="11"/>
      <c r="D251" s="12"/>
      <c r="E251" s="11"/>
      <c r="F251" s="12" t="s">
        <v>12</v>
      </c>
      <c r="G251" s="22">
        <v>1</v>
      </c>
      <c r="H251" s="12"/>
      <c r="I251" s="11"/>
    </row>
    <row r="252" spans="1:10" s="4" customFormat="1" ht="22.5" customHeight="1" x14ac:dyDescent="0.25">
      <c r="A252" s="23" t="s">
        <v>137</v>
      </c>
      <c r="B252" s="24" t="s">
        <v>185</v>
      </c>
      <c r="C252" s="11"/>
      <c r="D252" s="12"/>
      <c r="E252" s="11"/>
      <c r="F252" s="12" t="s">
        <v>12</v>
      </c>
      <c r="G252" s="22">
        <v>2</v>
      </c>
      <c r="H252" s="12"/>
      <c r="I252" s="11"/>
      <c r="J252" s="4">
        <v>2</v>
      </c>
    </row>
    <row r="253" spans="1:10" s="4" customFormat="1" ht="22.5" customHeight="1" x14ac:dyDescent="0.25">
      <c r="A253" s="23" t="s">
        <v>138</v>
      </c>
      <c r="B253" s="24" t="s">
        <v>226</v>
      </c>
      <c r="C253" s="11"/>
      <c r="D253" s="12"/>
      <c r="E253" s="11"/>
      <c r="F253" s="12" t="s">
        <v>12</v>
      </c>
      <c r="G253" s="22">
        <v>4</v>
      </c>
      <c r="H253" s="12"/>
      <c r="I253" s="11"/>
    </row>
    <row r="254" spans="1:10" s="4" customFormat="1" ht="22.5" customHeight="1" x14ac:dyDescent="0.25">
      <c r="A254" s="23" t="s">
        <v>139</v>
      </c>
      <c r="B254" s="24" t="s">
        <v>158</v>
      </c>
      <c r="C254" s="11"/>
      <c r="D254" s="12"/>
      <c r="E254" s="11"/>
      <c r="F254" s="12" t="s">
        <v>12</v>
      </c>
      <c r="G254" s="22">
        <f>1</f>
        <v>1</v>
      </c>
      <c r="H254" s="12"/>
      <c r="I254" s="11"/>
    </row>
    <row r="255" spans="1:10" s="4" customFormat="1" ht="22.5" customHeight="1" x14ac:dyDescent="0.25">
      <c r="A255" s="23" t="s">
        <v>140</v>
      </c>
      <c r="B255" s="24" t="s">
        <v>160</v>
      </c>
      <c r="C255" s="11"/>
      <c r="D255" s="12"/>
      <c r="E255" s="11"/>
      <c r="F255" s="12" t="s">
        <v>12</v>
      </c>
      <c r="G255" s="22">
        <v>17</v>
      </c>
      <c r="H255" s="12"/>
      <c r="I255" s="11"/>
      <c r="J255" s="4">
        <v>12</v>
      </c>
    </row>
    <row r="256" spans="1:10" s="4" customFormat="1" ht="22.5" customHeight="1" x14ac:dyDescent="0.25">
      <c r="A256" s="23" t="s">
        <v>141</v>
      </c>
      <c r="B256" s="24" t="s">
        <v>120</v>
      </c>
      <c r="C256" s="11"/>
      <c r="D256" s="12"/>
      <c r="E256" s="11"/>
      <c r="F256" s="12" t="s">
        <v>12</v>
      </c>
      <c r="G256" s="22">
        <f>1+1+2+2-2</f>
        <v>4</v>
      </c>
      <c r="H256" s="12"/>
      <c r="I256" s="11"/>
    </row>
    <row r="257" spans="1:10" s="4" customFormat="1" ht="22.5" customHeight="1" x14ac:dyDescent="0.25">
      <c r="A257" s="23"/>
      <c r="B257" s="24" t="s">
        <v>121</v>
      </c>
      <c r="C257" s="11"/>
      <c r="D257" s="12"/>
      <c r="E257" s="11"/>
      <c r="F257" s="12"/>
      <c r="G257" s="22"/>
      <c r="H257" s="12"/>
      <c r="I257" s="11"/>
    </row>
    <row r="258" spans="1:10" s="4" customFormat="1" ht="22.5" customHeight="1" x14ac:dyDescent="0.25">
      <c r="A258" s="23" t="s">
        <v>142</v>
      </c>
      <c r="B258" s="24" t="s">
        <v>122</v>
      </c>
      <c r="C258" s="11"/>
      <c r="D258" s="12"/>
      <c r="E258" s="11"/>
      <c r="F258" s="12" t="s">
        <v>12</v>
      </c>
      <c r="G258" s="22">
        <v>14</v>
      </c>
      <c r="H258" s="12"/>
      <c r="I258" s="11"/>
      <c r="J258" s="4">
        <v>10</v>
      </c>
    </row>
    <row r="259" spans="1:10" s="4" customFormat="1" ht="22.5" customHeight="1" x14ac:dyDescent="0.25">
      <c r="A259" s="23"/>
      <c r="B259" s="24" t="s">
        <v>123</v>
      </c>
      <c r="C259" s="11"/>
      <c r="D259" s="12"/>
      <c r="E259" s="11"/>
      <c r="F259" s="12"/>
      <c r="G259" s="22"/>
      <c r="H259" s="12"/>
      <c r="I259" s="11"/>
    </row>
    <row r="260" spans="1:10" s="4" customFormat="1" ht="22.5" customHeight="1" x14ac:dyDescent="0.25">
      <c r="A260" s="23" t="s">
        <v>143</v>
      </c>
      <c r="B260" s="24" t="s">
        <v>182</v>
      </c>
      <c r="C260" s="11"/>
      <c r="D260" s="12"/>
      <c r="E260" s="11"/>
      <c r="F260" s="12" t="s">
        <v>12</v>
      </c>
      <c r="G260" s="22">
        <v>2</v>
      </c>
      <c r="H260" s="12"/>
      <c r="I260" s="11"/>
    </row>
    <row r="261" spans="1:10" s="4" customFormat="1" ht="22.5" customHeight="1" x14ac:dyDescent="0.25">
      <c r="A261" s="23" t="s">
        <v>144</v>
      </c>
      <c r="B261" s="24" t="s">
        <v>227</v>
      </c>
      <c r="C261" s="11"/>
      <c r="D261" s="12"/>
      <c r="E261" s="11"/>
      <c r="F261" s="12" t="s">
        <v>12</v>
      </c>
      <c r="G261" s="22">
        <v>2</v>
      </c>
      <c r="H261" s="12"/>
      <c r="I261" s="11"/>
    </row>
    <row r="262" spans="1:10" s="4" customFormat="1" ht="22.5" customHeight="1" x14ac:dyDescent="0.25">
      <c r="A262" s="23" t="s">
        <v>145</v>
      </c>
      <c r="B262" s="24" t="s">
        <v>171</v>
      </c>
      <c r="C262" s="11" t="s">
        <v>170</v>
      </c>
      <c r="D262" s="12"/>
      <c r="E262" s="11"/>
      <c r="F262" s="12" t="s">
        <v>12</v>
      </c>
      <c r="G262" s="22">
        <v>2</v>
      </c>
      <c r="H262" s="12"/>
      <c r="I262" s="11"/>
    </row>
    <row r="263" spans="1:10" s="4" customFormat="1" ht="22.5" customHeight="1" x14ac:dyDescent="0.25">
      <c r="A263" s="23" t="s">
        <v>146</v>
      </c>
      <c r="B263" s="24" t="s">
        <v>183</v>
      </c>
      <c r="C263" s="11" t="s">
        <v>170</v>
      </c>
      <c r="D263" s="12"/>
      <c r="E263" s="11"/>
      <c r="F263" s="12" t="s">
        <v>12</v>
      </c>
      <c r="G263" s="22">
        <v>2</v>
      </c>
      <c r="H263" s="12"/>
      <c r="I263" s="11"/>
    </row>
    <row r="264" spans="1:10" s="4" customFormat="1" ht="22.5" customHeight="1" x14ac:dyDescent="0.25">
      <c r="A264" s="23" t="s">
        <v>147</v>
      </c>
      <c r="B264" s="24" t="s">
        <v>127</v>
      </c>
      <c r="C264" s="11"/>
      <c r="D264" s="12"/>
      <c r="E264" s="11"/>
      <c r="F264" s="12" t="s">
        <v>12</v>
      </c>
      <c r="G264" s="22">
        <v>5</v>
      </c>
      <c r="H264" s="12"/>
      <c r="I264" s="11"/>
      <c r="J264" s="4">
        <v>4</v>
      </c>
    </row>
    <row r="265" spans="1:10" s="4" customFormat="1" ht="22.5" customHeight="1" x14ac:dyDescent="0.25">
      <c r="A265" s="23"/>
      <c r="B265" s="24" t="s">
        <v>128</v>
      </c>
      <c r="C265" s="11"/>
      <c r="D265" s="12"/>
      <c r="E265" s="11"/>
      <c r="F265" s="12"/>
      <c r="G265" s="22"/>
      <c r="H265" s="12"/>
      <c r="I265" s="11"/>
    </row>
    <row r="266" spans="1:10" s="4" customFormat="1" ht="22.5" customHeight="1" x14ac:dyDescent="0.25">
      <c r="A266" s="23" t="s">
        <v>148</v>
      </c>
      <c r="B266" s="24" t="s">
        <v>126</v>
      </c>
      <c r="C266" s="11"/>
      <c r="D266" s="12"/>
      <c r="E266" s="11"/>
      <c r="F266" s="12" t="s">
        <v>12</v>
      </c>
      <c r="G266" s="22">
        <v>6</v>
      </c>
      <c r="H266" s="12"/>
      <c r="I266" s="11"/>
      <c r="J266" s="4">
        <v>4</v>
      </c>
    </row>
    <row r="267" spans="1:10" s="4" customFormat="1" ht="22.5" customHeight="1" x14ac:dyDescent="0.25">
      <c r="A267" s="23" t="s">
        <v>149</v>
      </c>
      <c r="B267" s="24" t="s">
        <v>222</v>
      </c>
      <c r="C267" s="11"/>
      <c r="D267" s="12"/>
      <c r="E267" s="11"/>
      <c r="F267" s="12" t="s">
        <v>12</v>
      </c>
      <c r="G267" s="22">
        <v>3</v>
      </c>
      <c r="H267" s="12"/>
      <c r="I267" s="11"/>
    </row>
    <row r="268" spans="1:10" s="4" customFormat="1" ht="22.5" customHeight="1" x14ac:dyDescent="0.25">
      <c r="A268" s="13">
        <v>4</v>
      </c>
      <c r="B268" s="14" t="s">
        <v>109</v>
      </c>
      <c r="C268" s="11"/>
      <c r="D268" s="12"/>
      <c r="E268" s="11"/>
      <c r="F268" s="12"/>
      <c r="G268" s="11"/>
      <c r="H268" s="12"/>
      <c r="I268" s="11"/>
    </row>
    <row r="269" spans="1:10" s="4" customFormat="1" ht="22.5" customHeight="1" x14ac:dyDescent="0.25">
      <c r="A269" s="17" t="s">
        <v>41</v>
      </c>
      <c r="B269" s="18" t="s">
        <v>113</v>
      </c>
      <c r="C269" s="11" t="s">
        <v>218</v>
      </c>
      <c r="D269" s="19"/>
      <c r="E269" s="20"/>
      <c r="F269" s="19" t="s">
        <v>12</v>
      </c>
      <c r="G269" s="28">
        <v>7</v>
      </c>
      <c r="H269" s="12"/>
      <c r="I269" s="11"/>
      <c r="J269" s="4">
        <v>4</v>
      </c>
    </row>
    <row r="270" spans="1:10" s="4" customFormat="1" ht="22.5" customHeight="1" x14ac:dyDescent="0.25">
      <c r="A270" s="17"/>
      <c r="B270" s="18" t="s">
        <v>166</v>
      </c>
      <c r="C270" s="11"/>
      <c r="D270" s="19"/>
      <c r="E270" s="20"/>
      <c r="F270" s="19"/>
      <c r="G270" s="21"/>
      <c r="H270" s="12"/>
      <c r="I270" s="11"/>
    </row>
    <row r="271" spans="1:10" s="4" customFormat="1" ht="22.5" customHeight="1" x14ac:dyDescent="0.25">
      <c r="A271" s="17" t="s">
        <v>42</v>
      </c>
      <c r="B271" s="18" t="s">
        <v>110</v>
      </c>
      <c r="C271" s="11" t="s">
        <v>218</v>
      </c>
      <c r="D271" s="19"/>
      <c r="E271" s="20"/>
      <c r="F271" s="19" t="s">
        <v>12</v>
      </c>
      <c r="G271" s="28">
        <f>4</f>
        <v>4</v>
      </c>
      <c r="H271" s="12"/>
      <c r="I271" s="11"/>
    </row>
    <row r="272" spans="1:10" s="4" customFormat="1" ht="22.5" customHeight="1" x14ac:dyDescent="0.25">
      <c r="A272" s="17"/>
      <c r="B272" s="18" t="s">
        <v>166</v>
      </c>
      <c r="C272" s="11"/>
      <c r="D272" s="19"/>
      <c r="E272" s="20"/>
      <c r="F272" s="19"/>
      <c r="G272" s="21"/>
      <c r="H272" s="12"/>
      <c r="I272" s="11"/>
    </row>
    <row r="273" spans="1:9" s="4" customFormat="1" ht="22.5" customHeight="1" x14ac:dyDescent="0.25">
      <c r="A273" s="17" t="s">
        <v>43</v>
      </c>
      <c r="B273" s="18" t="s">
        <v>114</v>
      </c>
      <c r="C273" s="11" t="s">
        <v>112</v>
      </c>
      <c r="D273" s="19"/>
      <c r="E273" s="20"/>
      <c r="F273" s="19" t="s">
        <v>12</v>
      </c>
      <c r="G273" s="28">
        <v>3</v>
      </c>
      <c r="H273" s="12"/>
      <c r="I273" s="11"/>
    </row>
    <row r="274" spans="1:9" s="4" customFormat="1" ht="22.5" customHeight="1" x14ac:dyDescent="0.25">
      <c r="A274" s="17"/>
      <c r="B274" s="18" t="s">
        <v>219</v>
      </c>
      <c r="C274" s="11"/>
      <c r="D274" s="19"/>
      <c r="E274" s="20"/>
      <c r="F274" s="19"/>
      <c r="G274" s="21"/>
      <c r="H274" s="12"/>
      <c r="I274" s="11"/>
    </row>
    <row r="275" spans="1:9" s="4" customFormat="1" ht="22.5" customHeight="1" x14ac:dyDescent="0.25">
      <c r="A275" s="17"/>
      <c r="B275" s="18" t="s">
        <v>220</v>
      </c>
      <c r="C275" s="11"/>
      <c r="D275" s="19"/>
      <c r="E275" s="20"/>
      <c r="F275" s="19"/>
      <c r="G275" s="21"/>
      <c r="H275" s="12"/>
      <c r="I275" s="11"/>
    </row>
    <row r="276" spans="1:9" s="4" customFormat="1" ht="22.5" customHeight="1" x14ac:dyDescent="0.25">
      <c r="A276" s="17" t="s">
        <v>45</v>
      </c>
      <c r="B276" s="18" t="s">
        <v>114</v>
      </c>
      <c r="C276" s="11" t="s">
        <v>112</v>
      </c>
      <c r="D276" s="19"/>
      <c r="E276" s="20"/>
      <c r="F276" s="19" t="s">
        <v>12</v>
      </c>
      <c r="G276" s="28">
        <v>6</v>
      </c>
      <c r="H276" s="12"/>
      <c r="I276" s="11"/>
    </row>
    <row r="277" spans="1:9" s="4" customFormat="1" ht="22.5" customHeight="1" x14ac:dyDescent="0.25">
      <c r="A277" s="17"/>
      <c r="B277" s="18" t="s">
        <v>221</v>
      </c>
      <c r="C277" s="11"/>
      <c r="D277" s="19"/>
      <c r="E277" s="20"/>
      <c r="F277" s="19"/>
      <c r="G277" s="21"/>
      <c r="H277" s="12"/>
      <c r="I277" s="11"/>
    </row>
    <row r="278" spans="1:9" s="4" customFormat="1" ht="22.5" customHeight="1" x14ac:dyDescent="0.25">
      <c r="A278" s="13">
        <v>5</v>
      </c>
      <c r="B278" s="14" t="s">
        <v>6</v>
      </c>
      <c r="C278" s="11"/>
      <c r="D278" s="12"/>
      <c r="E278" s="11"/>
      <c r="F278" s="12"/>
      <c r="G278" s="11"/>
      <c r="H278" s="12"/>
      <c r="I278" s="11"/>
    </row>
    <row r="279" spans="1:9" s="4" customFormat="1" ht="22.5" customHeight="1" x14ac:dyDescent="0.25">
      <c r="A279" s="17" t="s">
        <v>47</v>
      </c>
      <c r="B279" s="18" t="s">
        <v>11</v>
      </c>
      <c r="C279" s="11" t="s">
        <v>39</v>
      </c>
      <c r="D279" s="19"/>
      <c r="E279" s="20"/>
      <c r="F279" s="19" t="s">
        <v>13</v>
      </c>
      <c r="G279" s="21">
        <f>4*4*6*2+(SUM(G231:G234)/1.01)*(1.7)*1.5*1.18+200</f>
        <v>1761.3357199999998</v>
      </c>
      <c r="H279" s="19"/>
      <c r="I279" s="20"/>
    </row>
    <row r="280" spans="1:9" s="4" customFormat="1" ht="22.5" customHeight="1" x14ac:dyDescent="0.25">
      <c r="A280" s="9" t="s">
        <v>115</v>
      </c>
      <c r="B280" s="10" t="s">
        <v>54</v>
      </c>
      <c r="C280" s="11" t="s">
        <v>53</v>
      </c>
      <c r="D280" s="12"/>
      <c r="E280" s="11"/>
      <c r="F280" s="12" t="s">
        <v>13</v>
      </c>
      <c r="G280" s="15">
        <f>0.76*G221</f>
        <v>3.04</v>
      </c>
      <c r="H280" s="12"/>
      <c r="I280" s="16"/>
    </row>
    <row r="281" spans="1:9" s="4" customFormat="1" ht="22.5" customHeight="1" x14ac:dyDescent="0.25">
      <c r="A281" s="9" t="s">
        <v>157</v>
      </c>
      <c r="B281" s="10" t="s">
        <v>172</v>
      </c>
      <c r="C281" s="11" t="s">
        <v>173</v>
      </c>
      <c r="D281" s="12"/>
      <c r="E281" s="11"/>
      <c r="F281" s="12" t="s">
        <v>13</v>
      </c>
      <c r="G281" s="15">
        <f>0.18*9</f>
        <v>1.6199999999999999</v>
      </c>
      <c r="H281" s="12"/>
      <c r="I281" s="29" t="s">
        <v>174</v>
      </c>
    </row>
    <row r="282" spans="1:9" s="4" customFormat="1" ht="22.5" customHeight="1" thickBot="1" x14ac:dyDescent="0.3">
      <c r="A282" s="9" t="s">
        <v>175</v>
      </c>
      <c r="B282" s="10" t="s">
        <v>177</v>
      </c>
      <c r="C282" s="11" t="s">
        <v>176</v>
      </c>
      <c r="D282" s="12"/>
      <c r="E282" s="11"/>
      <c r="F282" s="12" t="s">
        <v>37</v>
      </c>
      <c r="G282" s="15">
        <f>2.5*9</f>
        <v>22.5</v>
      </c>
      <c r="H282" s="12"/>
      <c r="I282" s="30" t="s">
        <v>178</v>
      </c>
    </row>
    <row r="283" spans="1:9" s="4" customFormat="1" ht="22.5" customHeight="1" thickBot="1" x14ac:dyDescent="0.3">
      <c r="A283" s="43" t="s">
        <v>90</v>
      </c>
      <c r="B283" s="41"/>
      <c r="C283" s="41"/>
      <c r="D283" s="41"/>
      <c r="E283" s="41"/>
      <c r="F283" s="41"/>
      <c r="G283" s="41"/>
      <c r="H283" s="41"/>
      <c r="I283" s="42"/>
    </row>
    <row r="284" spans="1:9" s="4" customFormat="1" ht="22.5" customHeight="1" thickBot="1" x14ac:dyDescent="0.3">
      <c r="A284" s="44" t="s">
        <v>106</v>
      </c>
      <c r="B284" s="45"/>
      <c r="C284" s="45"/>
      <c r="D284" s="45"/>
      <c r="E284" s="45"/>
      <c r="F284" s="45"/>
      <c r="G284" s="45"/>
      <c r="H284" s="45"/>
      <c r="I284" s="46"/>
    </row>
    <row r="285" spans="1:9" s="4" customFormat="1" ht="22.5" customHeight="1" x14ac:dyDescent="0.25">
      <c r="A285" s="5">
        <v>1</v>
      </c>
      <c r="B285" s="6" t="s">
        <v>217</v>
      </c>
      <c r="C285" s="7"/>
      <c r="D285" s="8"/>
      <c r="E285" s="7"/>
      <c r="F285" s="8"/>
      <c r="G285" s="7"/>
      <c r="H285" s="8"/>
      <c r="I285" s="7"/>
    </row>
    <row r="286" spans="1:9" s="4" customFormat="1" ht="22.5" customHeight="1" x14ac:dyDescent="0.25">
      <c r="A286" s="9" t="s">
        <v>16</v>
      </c>
      <c r="B286" s="10" t="s">
        <v>165</v>
      </c>
      <c r="C286" s="11" t="s">
        <v>14</v>
      </c>
      <c r="D286" s="12"/>
      <c r="E286" s="11"/>
      <c r="F286" s="12" t="s">
        <v>12</v>
      </c>
      <c r="G286" s="11">
        <v>19</v>
      </c>
      <c r="H286" s="12"/>
      <c r="I286" s="11"/>
    </row>
    <row r="287" spans="1:9" s="4" customFormat="1" ht="22.5" customHeight="1" x14ac:dyDescent="0.25">
      <c r="A287" s="9" t="s">
        <v>17</v>
      </c>
      <c r="B287" s="10" t="s">
        <v>302</v>
      </c>
      <c r="C287" s="11" t="s">
        <v>14</v>
      </c>
      <c r="D287" s="12"/>
      <c r="E287" s="11"/>
      <c r="F287" s="12" t="s">
        <v>12</v>
      </c>
      <c r="G287" s="11">
        <v>5</v>
      </c>
      <c r="H287" s="12"/>
      <c r="I287" s="11"/>
    </row>
    <row r="288" spans="1:9" s="4" customFormat="1" ht="22.5" customHeight="1" x14ac:dyDescent="0.25">
      <c r="A288" s="9" t="s">
        <v>18</v>
      </c>
      <c r="B288" s="10" t="s">
        <v>301</v>
      </c>
      <c r="C288" s="11" t="s">
        <v>14</v>
      </c>
      <c r="D288" s="12"/>
      <c r="E288" s="11"/>
      <c r="F288" s="12" t="s">
        <v>12</v>
      </c>
      <c r="G288" s="11">
        <v>10</v>
      </c>
      <c r="H288" s="12"/>
      <c r="I288" s="11"/>
    </row>
    <row r="289" spans="1:15" s="4" customFormat="1" ht="22.5" customHeight="1" x14ac:dyDescent="0.25">
      <c r="A289" s="9" t="s">
        <v>19</v>
      </c>
      <c r="B289" s="10" t="s">
        <v>49</v>
      </c>
      <c r="C289" s="11" t="s">
        <v>14</v>
      </c>
      <c r="D289" s="12"/>
      <c r="E289" s="11"/>
      <c r="F289" s="12" t="s">
        <v>12</v>
      </c>
      <c r="G289" s="11">
        <v>10</v>
      </c>
      <c r="H289" s="12"/>
      <c r="I289" s="11"/>
    </row>
    <row r="290" spans="1:15" s="4" customFormat="1" ht="22.5" customHeight="1" x14ac:dyDescent="0.25">
      <c r="A290" s="9" t="s">
        <v>20</v>
      </c>
      <c r="B290" s="10" t="s">
        <v>15</v>
      </c>
      <c r="C290" s="11" t="s">
        <v>32</v>
      </c>
      <c r="D290" s="12"/>
      <c r="E290" s="11"/>
      <c r="F290" s="12" t="s">
        <v>12</v>
      </c>
      <c r="G290" s="11">
        <v>5</v>
      </c>
      <c r="H290" s="12"/>
      <c r="I290" s="11"/>
    </row>
    <row r="291" spans="1:15" s="4" customFormat="1" ht="22.5" customHeight="1" x14ac:dyDescent="0.25">
      <c r="A291" s="13">
        <v>2</v>
      </c>
      <c r="B291" s="14" t="s">
        <v>40</v>
      </c>
      <c r="C291" s="11"/>
      <c r="D291" s="12"/>
      <c r="E291" s="11"/>
      <c r="F291" s="12"/>
      <c r="G291" s="11"/>
      <c r="H291" s="12"/>
      <c r="I291" s="11"/>
    </row>
    <row r="292" spans="1:15" s="4" customFormat="1" ht="22.5" customHeight="1" x14ac:dyDescent="0.25">
      <c r="A292" s="9" t="s">
        <v>7</v>
      </c>
      <c r="B292" s="10" t="s">
        <v>246</v>
      </c>
      <c r="C292" s="11"/>
      <c r="D292" s="12"/>
      <c r="E292" s="11" t="s">
        <v>247</v>
      </c>
      <c r="F292" s="12" t="s">
        <v>8</v>
      </c>
      <c r="G292" s="15">
        <f>SUM(J292:AB292)*1.01</f>
        <v>17.594200000000001</v>
      </c>
      <c r="H292" s="12"/>
      <c r="I292" s="11" t="s">
        <v>9</v>
      </c>
      <c r="J292" s="4">
        <v>17.420000000000002</v>
      </c>
      <c r="L292" s="27"/>
    </row>
    <row r="293" spans="1:15" s="4" customFormat="1" ht="22.5" customHeight="1" x14ac:dyDescent="0.25">
      <c r="A293" s="9" t="s">
        <v>52</v>
      </c>
      <c r="B293" s="10" t="s">
        <v>248</v>
      </c>
      <c r="C293" s="11"/>
      <c r="D293" s="12"/>
      <c r="E293" s="11" t="s">
        <v>247</v>
      </c>
      <c r="F293" s="12" t="s">
        <v>8</v>
      </c>
      <c r="G293" s="15">
        <f>SUM(J293:AB293)*1.01</f>
        <v>302.29007100000001</v>
      </c>
      <c r="H293" s="12"/>
      <c r="I293" s="11" t="s">
        <v>9</v>
      </c>
      <c r="J293" s="4">
        <v>39.097100000000005</v>
      </c>
      <c r="K293" s="4">
        <v>38.71</v>
      </c>
      <c r="L293" s="4">
        <v>120.52</v>
      </c>
      <c r="M293" s="4">
        <v>14.97</v>
      </c>
      <c r="N293" s="27">
        <v>86</v>
      </c>
    </row>
    <row r="294" spans="1:15" s="4" customFormat="1" ht="22.5" customHeight="1" x14ac:dyDescent="0.25">
      <c r="A294" s="9" t="s">
        <v>59</v>
      </c>
      <c r="B294" s="10" t="s">
        <v>249</v>
      </c>
      <c r="C294" s="11"/>
      <c r="D294" s="12"/>
      <c r="E294" s="11" t="s">
        <v>247</v>
      </c>
      <c r="F294" s="12" t="s">
        <v>8</v>
      </c>
      <c r="G294" s="15">
        <f t="shared" ref="G294:G298" si="0">SUM(J294:AB294)*1.01</f>
        <v>119.64460000000001</v>
      </c>
      <c r="H294" s="12"/>
      <c r="I294" s="11" t="s">
        <v>9</v>
      </c>
      <c r="J294" s="4">
        <v>35.65</v>
      </c>
      <c r="K294" s="27">
        <v>82.81</v>
      </c>
    </row>
    <row r="295" spans="1:15" s="4" customFormat="1" ht="22.5" customHeight="1" x14ac:dyDescent="0.25">
      <c r="A295" s="9" t="s">
        <v>60</v>
      </c>
      <c r="B295" s="10" t="s">
        <v>250</v>
      </c>
      <c r="C295" s="11"/>
      <c r="D295" s="12"/>
      <c r="E295" s="11" t="s">
        <v>247</v>
      </c>
      <c r="F295" s="12" t="s">
        <v>8</v>
      </c>
      <c r="G295" s="15">
        <f t="shared" si="0"/>
        <v>193.799103</v>
      </c>
      <c r="H295" s="12"/>
      <c r="I295" s="11" t="s">
        <v>9</v>
      </c>
      <c r="J295" s="4">
        <v>14.170300000000001</v>
      </c>
      <c r="K295" s="27">
        <v>160.41</v>
      </c>
      <c r="L295" s="4">
        <v>17.3</v>
      </c>
    </row>
    <row r="296" spans="1:15" s="4" customFormat="1" ht="22.5" customHeight="1" x14ac:dyDescent="0.25">
      <c r="A296" s="9" t="s">
        <v>88</v>
      </c>
      <c r="B296" s="10" t="s">
        <v>251</v>
      </c>
      <c r="C296" s="11"/>
      <c r="D296" s="12"/>
      <c r="E296" s="11" t="s">
        <v>247</v>
      </c>
      <c r="F296" s="12" t="s">
        <v>8</v>
      </c>
      <c r="G296" s="15">
        <f t="shared" si="0"/>
        <v>35.582299999999996</v>
      </c>
      <c r="H296" s="12"/>
      <c r="I296" s="11" t="s">
        <v>61</v>
      </c>
      <c r="J296" s="4">
        <v>15.6</v>
      </c>
      <c r="K296" s="27">
        <v>19.63</v>
      </c>
    </row>
    <row r="297" spans="1:15" s="4" customFormat="1" ht="22.5" customHeight="1" x14ac:dyDescent="0.25">
      <c r="A297" s="9" t="s">
        <v>130</v>
      </c>
      <c r="B297" s="10" t="s">
        <v>252</v>
      </c>
      <c r="C297" s="11"/>
      <c r="D297" s="12"/>
      <c r="E297" s="11" t="s">
        <v>247</v>
      </c>
      <c r="F297" s="12" t="s">
        <v>8</v>
      </c>
      <c r="G297" s="15">
        <f t="shared" si="0"/>
        <v>64.650099999999995</v>
      </c>
      <c r="H297" s="12"/>
      <c r="I297" s="11" t="s">
        <v>61</v>
      </c>
      <c r="J297" s="4">
        <v>33.65</v>
      </c>
      <c r="K297" s="27">
        <v>16.07</v>
      </c>
      <c r="L297" s="4">
        <v>14.29</v>
      </c>
    </row>
    <row r="298" spans="1:15" s="27" customFormat="1" ht="22.5" customHeight="1" x14ac:dyDescent="0.25">
      <c r="A298" s="9" t="s">
        <v>131</v>
      </c>
      <c r="B298" s="10" t="s">
        <v>72</v>
      </c>
      <c r="C298" s="11"/>
      <c r="D298" s="12"/>
      <c r="E298" s="11" t="s">
        <v>247</v>
      </c>
      <c r="F298" s="12" t="s">
        <v>8</v>
      </c>
      <c r="G298" s="15">
        <f t="shared" si="0"/>
        <v>26.290300000000002</v>
      </c>
      <c r="H298" s="12"/>
      <c r="I298" s="11" t="s">
        <v>61</v>
      </c>
      <c r="J298" s="27">
        <v>10.43</v>
      </c>
      <c r="K298" s="27">
        <v>15.6</v>
      </c>
      <c r="N298" s="4"/>
      <c r="O298" s="4"/>
    </row>
    <row r="299" spans="1:15" s="27" customFormat="1" ht="22.5" customHeight="1" x14ac:dyDescent="0.25">
      <c r="A299" s="13">
        <v>3</v>
      </c>
      <c r="B299" s="14" t="s">
        <v>33</v>
      </c>
      <c r="C299" s="11"/>
      <c r="D299" s="12"/>
      <c r="E299" s="11"/>
      <c r="F299" s="12"/>
      <c r="G299" s="15"/>
      <c r="H299" s="12"/>
      <c r="I299" s="11"/>
    </row>
    <row r="300" spans="1:15" s="27" customFormat="1" ht="22.5" customHeight="1" x14ac:dyDescent="0.25">
      <c r="A300" s="23" t="s">
        <v>27</v>
      </c>
      <c r="B300" s="24" t="s">
        <v>290</v>
      </c>
      <c r="C300" s="11"/>
      <c r="D300" s="12"/>
      <c r="E300" s="11" t="s">
        <v>247</v>
      </c>
      <c r="F300" s="12" t="s">
        <v>12</v>
      </c>
      <c r="G300" s="22">
        <f>SUM(J300:Y300)</f>
        <v>1</v>
      </c>
      <c r="H300" s="26"/>
      <c r="I300" s="25"/>
      <c r="J300" s="27">
        <v>1</v>
      </c>
    </row>
    <row r="301" spans="1:15" s="27" customFormat="1" ht="22.5" customHeight="1" x14ac:dyDescent="0.25">
      <c r="A301" s="23" t="s">
        <v>28</v>
      </c>
      <c r="B301" s="24" t="s">
        <v>291</v>
      </c>
      <c r="C301" s="11"/>
      <c r="D301" s="12"/>
      <c r="E301" s="11" t="s">
        <v>247</v>
      </c>
      <c r="F301" s="12" t="s">
        <v>12</v>
      </c>
      <c r="G301" s="22">
        <f t="shared" ref="G301:G348" si="1">SUM(J301:Y301)</f>
        <v>1</v>
      </c>
      <c r="H301" s="26"/>
      <c r="I301" s="25"/>
      <c r="J301" s="27">
        <v>1</v>
      </c>
    </row>
    <row r="302" spans="1:15" s="27" customFormat="1" ht="22.5" customHeight="1" x14ac:dyDescent="0.25">
      <c r="A302" s="23" t="s">
        <v>29</v>
      </c>
      <c r="B302" s="24" t="s">
        <v>280</v>
      </c>
      <c r="C302" s="11"/>
      <c r="D302" s="12"/>
      <c r="E302" s="11" t="s">
        <v>247</v>
      </c>
      <c r="F302" s="12" t="s">
        <v>12</v>
      </c>
      <c r="G302" s="22">
        <f>SUM(J302:Y302)</f>
        <v>2</v>
      </c>
      <c r="H302" s="26"/>
      <c r="I302" s="25"/>
      <c r="J302" s="27">
        <v>2</v>
      </c>
    </row>
    <row r="303" spans="1:15" s="27" customFormat="1" ht="22.5" customHeight="1" x14ac:dyDescent="0.25">
      <c r="A303" s="23" t="s">
        <v>36</v>
      </c>
      <c r="B303" s="24" t="s">
        <v>281</v>
      </c>
      <c r="C303" s="11"/>
      <c r="D303" s="12"/>
      <c r="E303" s="11" t="s">
        <v>247</v>
      </c>
      <c r="F303" s="12" t="s">
        <v>12</v>
      </c>
      <c r="G303" s="22">
        <f t="shared" ref="G303" si="2">SUM(J303:Y303)</f>
        <v>2</v>
      </c>
      <c r="H303" s="26"/>
      <c r="I303" s="25"/>
      <c r="J303" s="27">
        <v>2</v>
      </c>
    </row>
    <row r="304" spans="1:15" s="27" customFormat="1" ht="22.5" customHeight="1" x14ac:dyDescent="0.25">
      <c r="A304" s="23" t="s">
        <v>48</v>
      </c>
      <c r="B304" s="24" t="s">
        <v>257</v>
      </c>
      <c r="C304" s="11"/>
      <c r="D304" s="12"/>
      <c r="E304" s="11" t="s">
        <v>247</v>
      </c>
      <c r="F304" s="12" t="s">
        <v>12</v>
      </c>
      <c r="G304" s="22">
        <f>SUM(J304:Y304)</f>
        <v>50</v>
      </c>
      <c r="H304" s="26"/>
      <c r="I304" s="25"/>
      <c r="J304" s="27">
        <v>45</v>
      </c>
      <c r="K304" s="27">
        <v>2</v>
      </c>
      <c r="L304" s="27">
        <v>1</v>
      </c>
      <c r="M304" s="27">
        <v>1</v>
      </c>
      <c r="N304" s="27">
        <v>1</v>
      </c>
    </row>
    <row r="305" spans="1:14" s="27" customFormat="1" ht="22.5" customHeight="1" x14ac:dyDescent="0.25">
      <c r="A305" s="23" t="s">
        <v>103</v>
      </c>
      <c r="B305" s="24" t="s">
        <v>272</v>
      </c>
      <c r="C305" s="11"/>
      <c r="D305" s="12"/>
      <c r="E305" s="11" t="s">
        <v>247</v>
      </c>
      <c r="F305" s="12" t="s">
        <v>12</v>
      </c>
      <c r="G305" s="22">
        <f t="shared" ref="G305" si="3">SUM(J305:Y305)</f>
        <v>50</v>
      </c>
      <c r="H305" s="26"/>
      <c r="I305" s="25"/>
      <c r="J305" s="27">
        <v>45</v>
      </c>
      <c r="K305" s="27">
        <v>2</v>
      </c>
      <c r="L305" s="27">
        <v>1</v>
      </c>
      <c r="M305" s="27">
        <v>1</v>
      </c>
      <c r="N305" s="27">
        <v>1</v>
      </c>
    </row>
    <row r="306" spans="1:14" s="27" customFormat="1" ht="22.5" customHeight="1" x14ac:dyDescent="0.25">
      <c r="A306" s="23" t="s">
        <v>104</v>
      </c>
      <c r="B306" s="24" t="s">
        <v>271</v>
      </c>
      <c r="C306" s="11"/>
      <c r="D306" s="12"/>
      <c r="E306" s="11" t="s">
        <v>247</v>
      </c>
      <c r="F306" s="12" t="s">
        <v>12</v>
      </c>
      <c r="G306" s="22">
        <f t="shared" si="1"/>
        <v>10</v>
      </c>
      <c r="H306" s="26"/>
      <c r="I306" s="25"/>
      <c r="J306" s="27">
        <v>2</v>
      </c>
      <c r="K306" s="27">
        <v>1</v>
      </c>
      <c r="L306" s="27">
        <v>2</v>
      </c>
      <c r="M306" s="27">
        <v>4</v>
      </c>
      <c r="N306" s="27">
        <v>1</v>
      </c>
    </row>
    <row r="307" spans="1:14" s="27" customFormat="1" ht="22.5" customHeight="1" x14ac:dyDescent="0.25">
      <c r="A307" s="23" t="s">
        <v>105</v>
      </c>
      <c r="B307" s="24" t="s">
        <v>273</v>
      </c>
      <c r="C307" s="11"/>
      <c r="D307" s="12"/>
      <c r="E307" s="11" t="s">
        <v>247</v>
      </c>
      <c r="F307" s="12" t="s">
        <v>12</v>
      </c>
      <c r="G307" s="22">
        <f t="shared" si="1"/>
        <v>10</v>
      </c>
      <c r="H307" s="26"/>
      <c r="I307" s="25"/>
      <c r="J307" s="27">
        <v>2</v>
      </c>
      <c r="K307" s="27">
        <v>1</v>
      </c>
      <c r="L307" s="27">
        <v>2</v>
      </c>
      <c r="M307" s="27">
        <v>4</v>
      </c>
      <c r="N307" s="27">
        <v>1</v>
      </c>
    </row>
    <row r="308" spans="1:14" s="27" customFormat="1" ht="22.5" customHeight="1" x14ac:dyDescent="0.25">
      <c r="A308" s="23" t="s">
        <v>132</v>
      </c>
      <c r="B308" s="24" t="s">
        <v>258</v>
      </c>
      <c r="C308" s="11"/>
      <c r="D308" s="12"/>
      <c r="E308" s="11" t="s">
        <v>247</v>
      </c>
      <c r="F308" s="12" t="s">
        <v>12</v>
      </c>
      <c r="G308" s="22">
        <f t="shared" si="1"/>
        <v>5</v>
      </c>
      <c r="H308" s="26"/>
      <c r="I308" s="25"/>
      <c r="J308" s="27">
        <v>5</v>
      </c>
    </row>
    <row r="309" spans="1:14" s="27" customFormat="1" ht="22.5" customHeight="1" x14ac:dyDescent="0.25">
      <c r="A309" s="23" t="s">
        <v>133</v>
      </c>
      <c r="B309" s="24" t="s">
        <v>274</v>
      </c>
      <c r="C309" s="11"/>
      <c r="D309" s="12"/>
      <c r="E309" s="11" t="s">
        <v>247</v>
      </c>
      <c r="F309" s="12" t="s">
        <v>12</v>
      </c>
      <c r="G309" s="22">
        <f t="shared" si="1"/>
        <v>5</v>
      </c>
      <c r="H309" s="26"/>
      <c r="I309" s="25"/>
      <c r="J309" s="27">
        <v>5</v>
      </c>
    </row>
    <row r="310" spans="1:14" s="27" customFormat="1" ht="22.5" customHeight="1" x14ac:dyDescent="0.25">
      <c r="A310" s="23" t="s">
        <v>134</v>
      </c>
      <c r="B310" s="24" t="s">
        <v>269</v>
      </c>
      <c r="C310" s="11"/>
      <c r="D310" s="12"/>
      <c r="E310" s="11" t="s">
        <v>247</v>
      </c>
      <c r="F310" s="12" t="s">
        <v>12</v>
      </c>
      <c r="G310" s="22">
        <f>SUM(J310:Y310)</f>
        <v>4</v>
      </c>
      <c r="H310" s="26"/>
      <c r="I310" s="25"/>
      <c r="J310" s="27">
        <v>4</v>
      </c>
    </row>
    <row r="311" spans="1:14" s="27" customFormat="1" ht="22.5" customHeight="1" x14ac:dyDescent="0.25">
      <c r="A311" s="23" t="s">
        <v>135</v>
      </c>
      <c r="B311" s="24" t="s">
        <v>278</v>
      </c>
      <c r="C311" s="11"/>
      <c r="D311" s="12"/>
      <c r="E311" s="11" t="s">
        <v>247</v>
      </c>
      <c r="F311" s="12" t="s">
        <v>12</v>
      </c>
      <c r="G311" s="22">
        <f t="shared" ref="G311" si="4">SUM(J311:Y311)</f>
        <v>1</v>
      </c>
      <c r="H311" s="26"/>
      <c r="I311" s="25"/>
      <c r="J311" s="27">
        <v>1</v>
      </c>
    </row>
    <row r="312" spans="1:14" s="27" customFormat="1" ht="22.5" customHeight="1" x14ac:dyDescent="0.25">
      <c r="A312" s="23" t="s">
        <v>136</v>
      </c>
      <c r="B312" s="24" t="s">
        <v>293</v>
      </c>
      <c r="C312" s="11"/>
      <c r="D312" s="12"/>
      <c r="E312" s="11" t="s">
        <v>247</v>
      </c>
      <c r="F312" s="12" t="s">
        <v>12</v>
      </c>
      <c r="G312" s="22">
        <f t="shared" ref="G312:G330" si="5">SUM(J312:Y312)</f>
        <v>1</v>
      </c>
      <c r="H312" s="26"/>
      <c r="I312" s="25"/>
      <c r="J312" s="27">
        <v>1</v>
      </c>
    </row>
    <row r="313" spans="1:14" s="27" customFormat="1" ht="22.5" customHeight="1" x14ac:dyDescent="0.25">
      <c r="A313" s="23" t="s">
        <v>137</v>
      </c>
      <c r="B313" s="24" t="s">
        <v>265</v>
      </c>
      <c r="C313" s="11"/>
      <c r="D313" s="12"/>
      <c r="E313" s="11" t="s">
        <v>247</v>
      </c>
      <c r="F313" s="12" t="s">
        <v>12</v>
      </c>
      <c r="G313" s="22">
        <f t="shared" si="5"/>
        <v>7</v>
      </c>
      <c r="H313" s="26"/>
      <c r="I313" s="25"/>
      <c r="J313" s="27">
        <v>7</v>
      </c>
    </row>
    <row r="314" spans="1:14" s="27" customFormat="1" ht="22.5" customHeight="1" x14ac:dyDescent="0.25">
      <c r="A314" s="23" t="s">
        <v>138</v>
      </c>
      <c r="B314" s="24" t="s">
        <v>285</v>
      </c>
      <c r="C314" s="11"/>
      <c r="D314" s="12"/>
      <c r="E314" s="11" t="s">
        <v>247</v>
      </c>
      <c r="F314" s="12" t="s">
        <v>12</v>
      </c>
      <c r="G314" s="22">
        <f t="shared" si="5"/>
        <v>1</v>
      </c>
      <c r="H314" s="26"/>
      <c r="I314" s="25"/>
      <c r="J314" s="27">
        <v>1</v>
      </c>
    </row>
    <row r="315" spans="1:14" s="27" customFormat="1" ht="22.5" customHeight="1" x14ac:dyDescent="0.25">
      <c r="A315" s="23" t="s">
        <v>139</v>
      </c>
      <c r="B315" s="24" t="s">
        <v>286</v>
      </c>
      <c r="C315" s="11"/>
      <c r="D315" s="12"/>
      <c r="E315" s="11" t="s">
        <v>247</v>
      </c>
      <c r="F315" s="12" t="s">
        <v>12</v>
      </c>
      <c r="G315" s="22">
        <f t="shared" si="5"/>
        <v>1</v>
      </c>
      <c r="H315" s="26"/>
      <c r="I315" s="25"/>
      <c r="J315" s="27">
        <v>1</v>
      </c>
    </row>
    <row r="316" spans="1:14" s="27" customFormat="1" ht="22.5" customHeight="1" x14ac:dyDescent="0.25">
      <c r="A316" s="23" t="s">
        <v>140</v>
      </c>
      <c r="B316" s="24" t="s">
        <v>264</v>
      </c>
      <c r="C316" s="11"/>
      <c r="D316" s="12"/>
      <c r="E316" s="11" t="s">
        <v>247</v>
      </c>
      <c r="F316" s="12" t="s">
        <v>12</v>
      </c>
      <c r="G316" s="22">
        <f t="shared" si="5"/>
        <v>7</v>
      </c>
      <c r="H316" s="26"/>
      <c r="I316" s="25"/>
      <c r="J316" s="27">
        <v>6</v>
      </c>
      <c r="K316" s="27">
        <v>1</v>
      </c>
    </row>
    <row r="317" spans="1:14" s="27" customFormat="1" ht="22.5" customHeight="1" x14ac:dyDescent="0.25">
      <c r="A317" s="23" t="s">
        <v>141</v>
      </c>
      <c r="B317" s="24" t="s">
        <v>270</v>
      </c>
      <c r="C317" s="11"/>
      <c r="D317" s="12"/>
      <c r="E317" s="11" t="s">
        <v>247</v>
      </c>
      <c r="F317" s="12" t="s">
        <v>12</v>
      </c>
      <c r="G317" s="22">
        <f t="shared" si="5"/>
        <v>4</v>
      </c>
      <c r="H317" s="26"/>
      <c r="I317" s="25"/>
      <c r="J317" s="27">
        <v>3</v>
      </c>
      <c r="K317" s="27">
        <v>1</v>
      </c>
    </row>
    <row r="318" spans="1:14" s="27" customFormat="1" ht="22.5" customHeight="1" x14ac:dyDescent="0.25">
      <c r="A318" s="23" t="s">
        <v>142</v>
      </c>
      <c r="B318" s="24" t="s">
        <v>263</v>
      </c>
      <c r="C318" s="11"/>
      <c r="D318" s="12"/>
      <c r="E318" s="11" t="s">
        <v>247</v>
      </c>
      <c r="F318" s="12" t="s">
        <v>12</v>
      </c>
      <c r="G318" s="22">
        <f t="shared" si="5"/>
        <v>1</v>
      </c>
      <c r="H318" s="26"/>
      <c r="I318" s="25"/>
      <c r="J318" s="27">
        <v>1</v>
      </c>
    </row>
    <row r="319" spans="1:14" s="27" customFormat="1" ht="22.5" customHeight="1" x14ac:dyDescent="0.25">
      <c r="A319" s="23" t="s">
        <v>143</v>
      </c>
      <c r="B319" s="24" t="s">
        <v>262</v>
      </c>
      <c r="C319" s="11"/>
      <c r="D319" s="12"/>
      <c r="E319" s="11" t="s">
        <v>247</v>
      </c>
      <c r="F319" s="12" t="s">
        <v>12</v>
      </c>
      <c r="G319" s="22">
        <f t="shared" si="5"/>
        <v>1</v>
      </c>
      <c r="H319" s="26"/>
      <c r="I319" s="25"/>
      <c r="J319" s="27">
        <v>1</v>
      </c>
    </row>
    <row r="320" spans="1:14" s="27" customFormat="1" ht="22.5" customHeight="1" x14ac:dyDescent="0.25">
      <c r="A320" s="23" t="s">
        <v>144</v>
      </c>
      <c r="B320" s="24" t="s">
        <v>297</v>
      </c>
      <c r="C320" s="11"/>
      <c r="D320" s="12"/>
      <c r="E320" s="11" t="s">
        <v>247</v>
      </c>
      <c r="F320" s="12" t="s">
        <v>12</v>
      </c>
      <c r="G320" s="22">
        <f t="shared" si="5"/>
        <v>1</v>
      </c>
      <c r="H320" s="26"/>
      <c r="I320" s="25"/>
      <c r="J320" s="27">
        <v>1</v>
      </c>
    </row>
    <row r="321" spans="1:13" s="27" customFormat="1" ht="22.5" customHeight="1" x14ac:dyDescent="0.25">
      <c r="A321" s="23" t="s">
        <v>145</v>
      </c>
      <c r="B321" s="24" t="s">
        <v>261</v>
      </c>
      <c r="C321" s="11"/>
      <c r="D321" s="12"/>
      <c r="E321" s="11" t="s">
        <v>247</v>
      </c>
      <c r="F321" s="12" t="s">
        <v>12</v>
      </c>
      <c r="G321" s="22">
        <f t="shared" si="5"/>
        <v>6</v>
      </c>
      <c r="H321" s="26"/>
      <c r="I321" s="25"/>
      <c r="J321" s="27">
        <v>3</v>
      </c>
      <c r="K321" s="27">
        <v>1</v>
      </c>
      <c r="L321" s="27">
        <v>1</v>
      </c>
      <c r="M321" s="27">
        <v>1</v>
      </c>
    </row>
    <row r="322" spans="1:13" s="27" customFormat="1" ht="22.5" customHeight="1" x14ac:dyDescent="0.25">
      <c r="A322" s="23" t="s">
        <v>146</v>
      </c>
      <c r="B322" s="24" t="s">
        <v>292</v>
      </c>
      <c r="C322" s="11"/>
      <c r="D322" s="12"/>
      <c r="E322" s="11" t="s">
        <v>247</v>
      </c>
      <c r="F322" s="12" t="s">
        <v>12</v>
      </c>
      <c r="G322" s="22">
        <f t="shared" si="5"/>
        <v>2</v>
      </c>
      <c r="H322" s="26"/>
      <c r="I322" s="25"/>
      <c r="J322" s="27">
        <v>1</v>
      </c>
      <c r="K322" s="27">
        <v>1</v>
      </c>
    </row>
    <row r="323" spans="1:13" s="27" customFormat="1" ht="22.5" customHeight="1" x14ac:dyDescent="0.25">
      <c r="A323" s="23" t="s">
        <v>147</v>
      </c>
      <c r="B323" s="24" t="s">
        <v>277</v>
      </c>
      <c r="C323" s="11"/>
      <c r="D323" s="12"/>
      <c r="E323" s="11" t="s">
        <v>247</v>
      </c>
      <c r="F323" s="12" t="s">
        <v>12</v>
      </c>
      <c r="G323" s="22">
        <f t="shared" si="5"/>
        <v>1</v>
      </c>
      <c r="H323" s="26"/>
      <c r="I323" s="25"/>
      <c r="J323" s="27">
        <v>1</v>
      </c>
    </row>
    <row r="324" spans="1:13" s="27" customFormat="1" ht="22.5" customHeight="1" x14ac:dyDescent="0.25">
      <c r="A324" s="23" t="s">
        <v>148</v>
      </c>
      <c r="B324" s="24" t="s">
        <v>276</v>
      </c>
      <c r="C324" s="11"/>
      <c r="D324" s="12"/>
      <c r="E324" s="11" t="s">
        <v>247</v>
      </c>
      <c r="F324" s="12" t="s">
        <v>12</v>
      </c>
      <c r="G324" s="22">
        <f t="shared" si="5"/>
        <v>2</v>
      </c>
      <c r="H324" s="26"/>
      <c r="I324" s="25"/>
      <c r="J324" s="27">
        <v>1</v>
      </c>
      <c r="K324" s="27">
        <v>1</v>
      </c>
    </row>
    <row r="325" spans="1:13" s="27" customFormat="1" ht="22.5" customHeight="1" x14ac:dyDescent="0.25">
      <c r="A325" s="23" t="s">
        <v>149</v>
      </c>
      <c r="B325" s="24" t="s">
        <v>267</v>
      </c>
      <c r="C325" s="11"/>
      <c r="D325" s="12"/>
      <c r="E325" s="11" t="s">
        <v>247</v>
      </c>
      <c r="F325" s="12" t="s">
        <v>12</v>
      </c>
      <c r="G325" s="22">
        <f t="shared" si="5"/>
        <v>2</v>
      </c>
      <c r="H325" s="26"/>
      <c r="I325" s="25"/>
      <c r="J325" s="27">
        <v>2</v>
      </c>
    </row>
    <row r="326" spans="1:13" s="27" customFormat="1" ht="22.5" customHeight="1" x14ac:dyDescent="0.25">
      <c r="A326" s="23" t="s">
        <v>150</v>
      </c>
      <c r="B326" s="24" t="s">
        <v>268</v>
      </c>
      <c r="C326" s="11"/>
      <c r="D326" s="12"/>
      <c r="E326" s="11" t="s">
        <v>247</v>
      </c>
      <c r="F326" s="12" t="s">
        <v>12</v>
      </c>
      <c r="G326" s="22">
        <f t="shared" si="5"/>
        <v>1</v>
      </c>
      <c r="H326" s="26"/>
      <c r="I326" s="25"/>
      <c r="J326" s="27">
        <v>1</v>
      </c>
    </row>
    <row r="327" spans="1:13" s="27" customFormat="1" ht="22.5" customHeight="1" x14ac:dyDescent="0.25">
      <c r="A327" s="23" t="s">
        <v>151</v>
      </c>
      <c r="B327" s="24" t="s">
        <v>303</v>
      </c>
      <c r="C327" s="11"/>
      <c r="D327" s="12"/>
      <c r="E327" s="11" t="s">
        <v>247</v>
      </c>
      <c r="F327" s="12" t="s">
        <v>12</v>
      </c>
      <c r="G327" s="22">
        <f t="shared" si="5"/>
        <v>1</v>
      </c>
      <c r="H327" s="26"/>
      <c r="I327" s="25"/>
      <c r="J327" s="27">
        <v>1</v>
      </c>
    </row>
    <row r="328" spans="1:13" s="27" customFormat="1" ht="22.5" customHeight="1" x14ac:dyDescent="0.25">
      <c r="A328" s="23" t="s">
        <v>152</v>
      </c>
      <c r="B328" s="24" t="s">
        <v>294</v>
      </c>
      <c r="C328" s="11"/>
      <c r="D328" s="12"/>
      <c r="E328" s="11" t="s">
        <v>247</v>
      </c>
      <c r="F328" s="12" t="s">
        <v>12</v>
      </c>
      <c r="G328" s="22">
        <f t="shared" si="5"/>
        <v>1</v>
      </c>
      <c r="H328" s="26"/>
      <c r="I328" s="25"/>
      <c r="J328" s="27">
        <v>1</v>
      </c>
    </row>
    <row r="329" spans="1:13" s="27" customFormat="1" ht="22.5" customHeight="1" x14ac:dyDescent="0.25">
      <c r="A329" s="23" t="s">
        <v>153</v>
      </c>
      <c r="B329" s="24" t="s">
        <v>289</v>
      </c>
      <c r="C329" s="11"/>
      <c r="D329" s="12"/>
      <c r="E329" s="11" t="s">
        <v>247</v>
      </c>
      <c r="F329" s="12" t="s">
        <v>12</v>
      </c>
      <c r="G329" s="22">
        <f t="shared" si="5"/>
        <v>1</v>
      </c>
      <c r="H329" s="26"/>
      <c r="I329" s="25"/>
      <c r="J329" s="27">
        <v>1</v>
      </c>
    </row>
    <row r="330" spans="1:13" s="27" customFormat="1" ht="22.5" customHeight="1" x14ac:dyDescent="0.25">
      <c r="A330" s="23" t="s">
        <v>243</v>
      </c>
      <c r="B330" s="24" t="s">
        <v>279</v>
      </c>
      <c r="C330" s="11"/>
      <c r="D330" s="12"/>
      <c r="E330" s="11" t="s">
        <v>247</v>
      </c>
      <c r="F330" s="12" t="s">
        <v>12</v>
      </c>
      <c r="G330" s="22">
        <f t="shared" si="5"/>
        <v>1</v>
      </c>
      <c r="H330" s="26"/>
      <c r="I330" s="25"/>
      <c r="J330" s="27">
        <v>1</v>
      </c>
    </row>
    <row r="331" spans="1:13" s="27" customFormat="1" ht="22.5" customHeight="1" x14ac:dyDescent="0.25">
      <c r="A331" s="23" t="s">
        <v>154</v>
      </c>
      <c r="B331" s="24" t="s">
        <v>295</v>
      </c>
      <c r="C331" s="11"/>
      <c r="D331" s="12"/>
      <c r="E331" s="11" t="s">
        <v>247</v>
      </c>
      <c r="F331" s="12" t="s">
        <v>12</v>
      </c>
      <c r="G331" s="22">
        <f t="shared" ref="G331" si="6">SUM(J331:Y331)</f>
        <v>1</v>
      </c>
      <c r="H331" s="26"/>
      <c r="I331" s="25"/>
      <c r="J331" s="27">
        <v>1</v>
      </c>
    </row>
    <row r="332" spans="1:13" s="27" customFormat="1" ht="22.5" customHeight="1" x14ac:dyDescent="0.25">
      <c r="A332" s="23" t="s">
        <v>155</v>
      </c>
      <c r="B332" s="24" t="s">
        <v>266</v>
      </c>
      <c r="C332" s="11"/>
      <c r="D332" s="12"/>
      <c r="E332" s="11" t="s">
        <v>247</v>
      </c>
      <c r="F332" s="12" t="s">
        <v>12</v>
      </c>
      <c r="G332" s="22">
        <f>SUM(J332:Y332)</f>
        <v>1</v>
      </c>
      <c r="H332" s="26"/>
      <c r="I332" s="25"/>
      <c r="J332" s="27">
        <v>1</v>
      </c>
    </row>
    <row r="333" spans="1:13" s="27" customFormat="1" ht="22.5" customHeight="1" x14ac:dyDescent="0.25">
      <c r="A333" s="23" t="s">
        <v>156</v>
      </c>
      <c r="B333" s="24" t="s">
        <v>300</v>
      </c>
      <c r="C333" s="11"/>
      <c r="D333" s="12"/>
      <c r="E333" s="11" t="s">
        <v>247</v>
      </c>
      <c r="F333" s="12" t="s">
        <v>12</v>
      </c>
      <c r="G333" s="22">
        <f t="shared" ref="G333" si="7">SUM(J333:Y333)</f>
        <v>2</v>
      </c>
      <c r="H333" s="26"/>
      <c r="I333" s="25"/>
      <c r="J333" s="27">
        <v>2</v>
      </c>
    </row>
    <row r="334" spans="1:13" s="27" customFormat="1" ht="22.5" customHeight="1" x14ac:dyDescent="0.25">
      <c r="A334" s="23" t="s">
        <v>186</v>
      </c>
      <c r="B334" s="24" t="s">
        <v>259</v>
      </c>
      <c r="C334" s="11"/>
      <c r="D334" s="12"/>
      <c r="E334" s="11" t="s">
        <v>247</v>
      </c>
      <c r="F334" s="12" t="s">
        <v>12</v>
      </c>
      <c r="G334" s="22">
        <f>SUM(J334:Y334)</f>
        <v>30</v>
      </c>
      <c r="H334" s="26"/>
      <c r="I334" s="25"/>
      <c r="J334" s="27">
        <v>3</v>
      </c>
      <c r="K334" s="27">
        <v>8</v>
      </c>
      <c r="L334" s="27">
        <v>14</v>
      </c>
      <c r="M334" s="27">
        <v>5</v>
      </c>
    </row>
    <row r="335" spans="1:13" s="27" customFormat="1" ht="22.5" customHeight="1" x14ac:dyDescent="0.25">
      <c r="A335" s="23" t="s">
        <v>187</v>
      </c>
      <c r="B335" s="24" t="s">
        <v>299</v>
      </c>
      <c r="C335" s="11"/>
      <c r="D335" s="12"/>
      <c r="E335" s="11" t="s">
        <v>247</v>
      </c>
      <c r="F335" s="12" t="s">
        <v>12</v>
      </c>
      <c r="G335" s="22">
        <f t="shared" ref="G335:G336" si="8">SUM(J335:Y335)</f>
        <v>9</v>
      </c>
      <c r="H335" s="26"/>
      <c r="I335" s="25"/>
      <c r="J335" s="27">
        <v>1</v>
      </c>
      <c r="K335" s="27">
        <v>8</v>
      </c>
    </row>
    <row r="336" spans="1:13" s="27" customFormat="1" ht="22.5" customHeight="1" x14ac:dyDescent="0.25">
      <c r="A336" s="23" t="s">
        <v>244</v>
      </c>
      <c r="B336" s="24" t="s">
        <v>260</v>
      </c>
      <c r="C336" s="11"/>
      <c r="D336" s="12"/>
      <c r="E336" s="11" t="s">
        <v>247</v>
      </c>
      <c r="F336" s="12" t="s">
        <v>12</v>
      </c>
      <c r="G336" s="22">
        <f t="shared" si="8"/>
        <v>16</v>
      </c>
      <c r="H336" s="26"/>
      <c r="I336" s="25"/>
      <c r="J336" s="27">
        <v>2</v>
      </c>
      <c r="K336" s="27">
        <v>12</v>
      </c>
      <c r="L336" s="27">
        <v>1</v>
      </c>
      <c r="M336" s="27">
        <v>1</v>
      </c>
    </row>
    <row r="337" spans="1:14" s="27" customFormat="1" ht="22.5" customHeight="1" x14ac:dyDescent="0.25">
      <c r="A337" s="23" t="s">
        <v>245</v>
      </c>
      <c r="B337" s="24" t="s">
        <v>288</v>
      </c>
      <c r="C337" s="11" t="s">
        <v>287</v>
      </c>
      <c r="D337" s="12"/>
      <c r="E337" s="11"/>
      <c r="F337" s="12" t="s">
        <v>12</v>
      </c>
      <c r="G337" s="22">
        <f>SUM(J337:Y337)</f>
        <v>1</v>
      </c>
      <c r="H337" s="26"/>
      <c r="I337" s="25"/>
      <c r="J337" s="27">
        <v>1</v>
      </c>
    </row>
    <row r="338" spans="1:14" s="27" customFormat="1" ht="22.5" customHeight="1" x14ac:dyDescent="0.25">
      <c r="A338" s="23" t="s">
        <v>304</v>
      </c>
      <c r="B338" s="24" t="s">
        <v>296</v>
      </c>
      <c r="C338" s="11" t="s">
        <v>287</v>
      </c>
      <c r="D338" s="12"/>
      <c r="E338" s="11"/>
      <c r="F338" s="12" t="s">
        <v>12</v>
      </c>
      <c r="G338" s="22">
        <f>SUM(J338:Y338)</f>
        <v>3</v>
      </c>
      <c r="H338" s="26"/>
      <c r="I338" s="25"/>
      <c r="J338" s="27">
        <v>1</v>
      </c>
      <c r="K338" s="27">
        <v>1</v>
      </c>
      <c r="L338" s="27">
        <v>1</v>
      </c>
    </row>
    <row r="339" spans="1:14" s="27" customFormat="1" ht="22.5" customHeight="1" x14ac:dyDescent="0.25">
      <c r="A339" s="23" t="s">
        <v>305</v>
      </c>
      <c r="B339" s="24" t="s">
        <v>255</v>
      </c>
      <c r="C339" s="11"/>
      <c r="D339" s="12"/>
      <c r="E339" s="11" t="s">
        <v>253</v>
      </c>
      <c r="F339" s="12" t="s">
        <v>12</v>
      </c>
      <c r="G339" s="22">
        <f t="shared" ref="G339" si="9">SUM(J339:Y339)</f>
        <v>18</v>
      </c>
      <c r="H339" s="26"/>
      <c r="I339" s="25"/>
      <c r="J339" s="27">
        <v>18</v>
      </c>
    </row>
    <row r="340" spans="1:14" s="27" customFormat="1" ht="22.5" customHeight="1" x14ac:dyDescent="0.25">
      <c r="A340" s="23" t="s">
        <v>306</v>
      </c>
      <c r="B340" s="24" t="s">
        <v>275</v>
      </c>
      <c r="C340" s="11"/>
      <c r="D340" s="12"/>
      <c r="E340" s="11" t="s">
        <v>253</v>
      </c>
      <c r="F340" s="12" t="s">
        <v>12</v>
      </c>
      <c r="G340" s="22">
        <f>SUM(J340:Y340)</f>
        <v>4</v>
      </c>
      <c r="H340" s="26"/>
      <c r="I340" s="25"/>
      <c r="J340" s="27">
        <v>2</v>
      </c>
      <c r="K340" s="27">
        <v>1</v>
      </c>
      <c r="L340" s="27">
        <v>1</v>
      </c>
    </row>
    <row r="341" spans="1:14" s="27" customFormat="1" ht="22.5" customHeight="1" x14ac:dyDescent="0.25">
      <c r="A341" s="23" t="s">
        <v>307</v>
      </c>
      <c r="B341" s="24" t="s">
        <v>256</v>
      </c>
      <c r="C341" s="11"/>
      <c r="D341" s="12"/>
      <c r="E341" s="11" t="s">
        <v>253</v>
      </c>
      <c r="F341" s="12" t="s">
        <v>12</v>
      </c>
      <c r="G341" s="22">
        <f t="shared" ref="G341:G342" si="10">SUM(J341:Y341)</f>
        <v>5</v>
      </c>
      <c r="H341" s="26"/>
      <c r="I341" s="25"/>
      <c r="J341" s="27">
        <v>5</v>
      </c>
    </row>
    <row r="342" spans="1:14" s="27" customFormat="1" ht="22.5" customHeight="1" x14ac:dyDescent="0.25">
      <c r="A342" s="23" t="s">
        <v>308</v>
      </c>
      <c r="B342" s="24" t="s">
        <v>254</v>
      </c>
      <c r="C342" s="11" t="s">
        <v>86</v>
      </c>
      <c r="D342" s="12"/>
      <c r="E342" s="11"/>
      <c r="F342" s="12" t="s">
        <v>12</v>
      </c>
      <c r="G342" s="22">
        <f t="shared" si="10"/>
        <v>1</v>
      </c>
      <c r="H342" s="26"/>
      <c r="I342" s="25"/>
      <c r="J342" s="27">
        <v>1</v>
      </c>
    </row>
    <row r="343" spans="1:14" s="4" customFormat="1" ht="22.5" customHeight="1" x14ac:dyDescent="0.25">
      <c r="A343" s="13">
        <v>4</v>
      </c>
      <c r="B343" s="14" t="s">
        <v>109</v>
      </c>
      <c r="C343" s="11"/>
      <c r="D343" s="12"/>
      <c r="E343" s="11"/>
      <c r="F343" s="12"/>
      <c r="G343" s="22"/>
      <c r="H343" s="12"/>
      <c r="I343" s="11"/>
    </row>
    <row r="344" spans="1:14" s="4" customFormat="1" ht="22.5" customHeight="1" x14ac:dyDescent="0.25">
      <c r="A344" s="17" t="s">
        <v>41</v>
      </c>
      <c r="B344" s="18" t="s">
        <v>282</v>
      </c>
      <c r="C344" s="11" t="s">
        <v>218</v>
      </c>
      <c r="D344" s="19"/>
      <c r="E344" s="20"/>
      <c r="F344" s="19" t="s">
        <v>12</v>
      </c>
      <c r="G344" s="22">
        <f t="shared" si="1"/>
        <v>1</v>
      </c>
      <c r="H344" s="12"/>
      <c r="I344" s="11"/>
      <c r="J344" s="4">
        <v>1</v>
      </c>
    </row>
    <row r="345" spans="1:14" s="4" customFormat="1" ht="22.5" customHeight="1" x14ac:dyDescent="0.25">
      <c r="A345" s="17"/>
      <c r="B345" s="18" t="s">
        <v>166</v>
      </c>
      <c r="C345" s="11"/>
      <c r="D345" s="19"/>
      <c r="E345" s="20"/>
      <c r="F345" s="19"/>
      <c r="G345" s="22"/>
      <c r="H345" s="12"/>
      <c r="I345" s="11"/>
    </row>
    <row r="346" spans="1:14" s="4" customFormat="1" ht="22.5" customHeight="1" x14ac:dyDescent="0.25">
      <c r="A346" s="17" t="s">
        <v>42</v>
      </c>
      <c r="B346" s="18" t="s">
        <v>283</v>
      </c>
      <c r="C346" s="11" t="s">
        <v>218</v>
      </c>
      <c r="D346" s="19"/>
      <c r="E346" s="20"/>
      <c r="F346" s="19" t="s">
        <v>12</v>
      </c>
      <c r="G346" s="22">
        <f t="shared" si="1"/>
        <v>3</v>
      </c>
      <c r="H346" s="12"/>
      <c r="I346" s="11"/>
      <c r="J346" s="4">
        <v>1</v>
      </c>
      <c r="K346" s="4">
        <v>2</v>
      </c>
    </row>
    <row r="347" spans="1:14" s="4" customFormat="1" ht="22.5" customHeight="1" x14ac:dyDescent="0.25">
      <c r="A347" s="17"/>
      <c r="B347" s="18" t="s">
        <v>166</v>
      </c>
      <c r="C347" s="11"/>
      <c r="D347" s="19"/>
      <c r="E347" s="20"/>
      <c r="F347" s="19"/>
      <c r="G347" s="22"/>
      <c r="H347" s="12"/>
      <c r="I347" s="11"/>
    </row>
    <row r="348" spans="1:14" s="4" customFormat="1" ht="22.5" customHeight="1" x14ac:dyDescent="0.25">
      <c r="A348" s="17" t="s">
        <v>43</v>
      </c>
      <c r="B348" s="18" t="s">
        <v>284</v>
      </c>
      <c r="C348" s="11" t="s">
        <v>218</v>
      </c>
      <c r="D348" s="19"/>
      <c r="E348" s="20"/>
      <c r="F348" s="19" t="s">
        <v>12</v>
      </c>
      <c r="G348" s="22">
        <f t="shared" si="1"/>
        <v>14</v>
      </c>
      <c r="H348" s="12"/>
      <c r="I348" s="11"/>
      <c r="J348" s="4">
        <v>10</v>
      </c>
      <c r="K348" s="4">
        <v>1</v>
      </c>
      <c r="L348" s="4">
        <v>1</v>
      </c>
      <c r="M348" s="4">
        <v>1</v>
      </c>
      <c r="N348" s="4">
        <v>1</v>
      </c>
    </row>
    <row r="349" spans="1:14" s="4" customFormat="1" ht="22.5" customHeight="1" x14ac:dyDescent="0.25">
      <c r="A349" s="17"/>
      <c r="B349" s="18" t="s">
        <v>111</v>
      </c>
      <c r="C349" s="11"/>
      <c r="D349" s="19"/>
      <c r="E349" s="20"/>
      <c r="F349" s="19"/>
      <c r="G349" s="22"/>
      <c r="H349" s="12"/>
      <c r="I349" s="11"/>
    </row>
    <row r="350" spans="1:14" s="4" customFormat="1" ht="22.5" customHeight="1" x14ac:dyDescent="0.25">
      <c r="A350" s="17" t="s">
        <v>43</v>
      </c>
      <c r="B350" s="18" t="s">
        <v>284</v>
      </c>
      <c r="C350" s="11" t="s">
        <v>218</v>
      </c>
      <c r="D350" s="19"/>
      <c r="E350" s="20"/>
      <c r="F350" s="19" t="s">
        <v>12</v>
      </c>
      <c r="G350" s="22">
        <f t="shared" ref="G350" si="11">SUM(J350:Y350)</f>
        <v>1</v>
      </c>
      <c r="H350" s="12"/>
      <c r="I350" s="11"/>
      <c r="J350" s="4">
        <v>1</v>
      </c>
    </row>
    <row r="351" spans="1:14" s="4" customFormat="1" ht="22.5" customHeight="1" x14ac:dyDescent="0.25">
      <c r="A351" s="17"/>
      <c r="B351" s="18" t="s">
        <v>166</v>
      </c>
      <c r="C351" s="11"/>
      <c r="D351" s="19"/>
      <c r="E351" s="20"/>
      <c r="F351" s="19"/>
      <c r="G351" s="22"/>
      <c r="H351" s="12"/>
      <c r="I351" s="11"/>
    </row>
    <row r="352" spans="1:14" s="4" customFormat="1" ht="22.5" customHeight="1" x14ac:dyDescent="0.25">
      <c r="A352" s="13">
        <v>5</v>
      </c>
      <c r="B352" s="14" t="s">
        <v>6</v>
      </c>
      <c r="C352" s="11"/>
      <c r="D352" s="12"/>
      <c r="E352" s="11"/>
      <c r="F352" s="12"/>
      <c r="G352" s="11"/>
      <c r="H352" s="12"/>
      <c r="I352" s="11"/>
    </row>
    <row r="353" spans="1:9" s="4" customFormat="1" ht="22.5" customHeight="1" x14ac:dyDescent="0.25">
      <c r="A353" s="9" t="s">
        <v>47</v>
      </c>
      <c r="B353" s="10" t="s">
        <v>298</v>
      </c>
      <c r="C353" s="11" t="s">
        <v>39</v>
      </c>
      <c r="D353" s="12"/>
      <c r="E353" s="11"/>
      <c r="F353" s="12" t="s">
        <v>13</v>
      </c>
      <c r="G353" s="15"/>
      <c r="H353" s="12"/>
      <c r="I353" s="11"/>
    </row>
    <row r="354" spans="1:9" s="4" customFormat="1" ht="22.5" customHeight="1" x14ac:dyDescent="0.25"/>
    <row r="355" spans="1:9" s="4" customFormat="1" ht="22.5" customHeight="1" x14ac:dyDescent="0.25"/>
    <row r="356" spans="1:9" s="4" customFormat="1" ht="22.5" customHeight="1" x14ac:dyDescent="0.25"/>
    <row r="357" spans="1:9" s="4" customFormat="1" ht="22.5" customHeight="1" x14ac:dyDescent="0.25"/>
    <row r="358" spans="1:9" s="4" customFormat="1" ht="22.5" customHeight="1" x14ac:dyDescent="0.25"/>
    <row r="359" spans="1:9" s="4" customFormat="1" ht="22.5" customHeight="1" x14ac:dyDescent="0.25"/>
    <row r="360" spans="1:9" s="4" customFormat="1" ht="22.5" customHeight="1" x14ac:dyDescent="0.25"/>
    <row r="361" spans="1:9" s="4" customFormat="1" ht="22.5" customHeight="1" x14ac:dyDescent="0.25"/>
    <row r="362" spans="1:9" s="4" customFormat="1" ht="22.5" customHeight="1" x14ac:dyDescent="0.25"/>
    <row r="363" spans="1:9" s="4" customFormat="1" ht="22.5" customHeight="1" x14ac:dyDescent="0.25"/>
    <row r="364" spans="1:9" s="4" customFormat="1" ht="22.5" customHeight="1" x14ac:dyDescent="0.25"/>
    <row r="365" spans="1:9" s="4" customFormat="1" ht="22.5" customHeight="1" x14ac:dyDescent="0.25"/>
    <row r="366" spans="1:9" s="4" customFormat="1" ht="22.5" customHeight="1" x14ac:dyDescent="0.25"/>
    <row r="367" spans="1:9" s="4" customFormat="1" ht="22.5" customHeight="1" x14ac:dyDescent="0.25"/>
    <row r="368" spans="1:9" s="4" customFormat="1" ht="22.5" customHeight="1" x14ac:dyDescent="0.25"/>
    <row r="369" s="4" customFormat="1" ht="22.5" customHeight="1" x14ac:dyDescent="0.25"/>
    <row r="370" s="4" customFormat="1" ht="22.5" customHeight="1" x14ac:dyDescent="0.25"/>
    <row r="371" s="4" customFormat="1" ht="22.5" customHeight="1" x14ac:dyDescent="0.25"/>
    <row r="372" s="4" customFormat="1" ht="22.5" customHeight="1" x14ac:dyDescent="0.25"/>
    <row r="373" s="4" customFormat="1" ht="22.5" customHeight="1" x14ac:dyDescent="0.25"/>
    <row r="374" s="4" customFormat="1" ht="22.5" customHeight="1" x14ac:dyDescent="0.25"/>
    <row r="375" s="4" customFormat="1" ht="22.5" customHeight="1" x14ac:dyDescent="0.25"/>
    <row r="376" s="4" customFormat="1" ht="22.5" customHeight="1" x14ac:dyDescent="0.25"/>
    <row r="377" s="4" customFormat="1" ht="22.5" customHeight="1" x14ac:dyDescent="0.25"/>
    <row r="378" s="4" customFormat="1" ht="22.5" customHeight="1" x14ac:dyDescent="0.25"/>
    <row r="379" s="4" customFormat="1" ht="22.5" customHeight="1" x14ac:dyDescent="0.25"/>
    <row r="380" s="4" customFormat="1" ht="22.5" customHeight="1" x14ac:dyDescent="0.25"/>
    <row r="381" s="4" customFormat="1" ht="22.5" customHeight="1" x14ac:dyDescent="0.25"/>
    <row r="382" s="4" customFormat="1" ht="22.5" customHeight="1" x14ac:dyDescent="0.25"/>
    <row r="383" s="4" customFormat="1" ht="22.5" customHeight="1" x14ac:dyDescent="0.25"/>
    <row r="384" s="4" customFormat="1" ht="22.5" customHeight="1" x14ac:dyDescent="0.25"/>
    <row r="385" s="4" customFormat="1" ht="22.5" customHeight="1" x14ac:dyDescent="0.25"/>
    <row r="386" s="4" customFormat="1" ht="22.5" customHeight="1" x14ac:dyDescent="0.25"/>
    <row r="387" s="4" customFormat="1" ht="22.5" customHeight="1" x14ac:dyDescent="0.25"/>
    <row r="388" s="4" customFormat="1" ht="22.5" customHeight="1" x14ac:dyDescent="0.25"/>
    <row r="389" s="4" customFormat="1" ht="22.5" customHeight="1" x14ac:dyDescent="0.25"/>
    <row r="390" s="4" customFormat="1" ht="22.5" customHeight="1" x14ac:dyDescent="0.25"/>
    <row r="391" s="4" customFormat="1" ht="22.5" customHeight="1" x14ac:dyDescent="0.25"/>
    <row r="392" s="4" customFormat="1" ht="22.5" customHeight="1" x14ac:dyDescent="0.25"/>
    <row r="393" s="4" customFormat="1" ht="22.5" customHeight="1" x14ac:dyDescent="0.25"/>
    <row r="394" s="4" customFormat="1" ht="22.5" customHeight="1" x14ac:dyDescent="0.25"/>
    <row r="395" s="4" customFormat="1" ht="22.5" customHeight="1" x14ac:dyDescent="0.25"/>
    <row r="396" s="4" customFormat="1" ht="22.5" customHeight="1" x14ac:dyDescent="0.25"/>
    <row r="397" s="4" customFormat="1" ht="22.5" customHeight="1" x14ac:dyDescent="0.25"/>
    <row r="398" s="4" customFormat="1" ht="22.5" customHeight="1" x14ac:dyDescent="0.25"/>
    <row r="399" s="4" customFormat="1" ht="22.5" customHeight="1" x14ac:dyDescent="0.25"/>
    <row r="400" s="4" customFormat="1" ht="22.5" customHeight="1" x14ac:dyDescent="0.25"/>
    <row r="401" s="4" customFormat="1" ht="22.5" customHeight="1" x14ac:dyDescent="0.25"/>
    <row r="402" s="4" customFormat="1" ht="22.5" customHeight="1" x14ac:dyDescent="0.25"/>
    <row r="403" s="4" customFormat="1" ht="22.5" customHeight="1" x14ac:dyDescent="0.25"/>
    <row r="404" s="4" customFormat="1" ht="22.5" customHeight="1" x14ac:dyDescent="0.25"/>
    <row r="405" s="4" customFormat="1" ht="22.5" customHeight="1" x14ac:dyDescent="0.25"/>
    <row r="406" s="4" customFormat="1" ht="22.5" customHeight="1" x14ac:dyDescent="0.25"/>
    <row r="407" s="4" customFormat="1" ht="22.5" customHeight="1" x14ac:dyDescent="0.25"/>
    <row r="408" s="4" customFormat="1" ht="22.5" customHeight="1" x14ac:dyDescent="0.25"/>
    <row r="409" s="4" customFormat="1" ht="22.5" customHeight="1" x14ac:dyDescent="0.25"/>
    <row r="410" s="4" customFormat="1" ht="22.5" customHeight="1" x14ac:dyDescent="0.25"/>
    <row r="411" s="4" customFormat="1" ht="22.5" customHeight="1" x14ac:dyDescent="0.25"/>
    <row r="412" s="4" customFormat="1" ht="22.5" customHeight="1" x14ac:dyDescent="0.25"/>
    <row r="413" s="4" customFormat="1" ht="22.5" customHeight="1" x14ac:dyDescent="0.25"/>
    <row r="414" s="4" customFormat="1" ht="22.5" customHeight="1" x14ac:dyDescent="0.25"/>
    <row r="415" s="4" customFormat="1" ht="22.5" customHeight="1" x14ac:dyDescent="0.25"/>
    <row r="416" s="4" customFormat="1" ht="22.5" customHeight="1" x14ac:dyDescent="0.25"/>
    <row r="417" s="4" customFormat="1" ht="22.5" customHeight="1" x14ac:dyDescent="0.25"/>
    <row r="418" s="4" customFormat="1" ht="22.5" customHeight="1" x14ac:dyDescent="0.25"/>
    <row r="419" s="4" customFormat="1" ht="22.5" customHeight="1" x14ac:dyDescent="0.25"/>
    <row r="420" s="4" customFormat="1" ht="22.5" customHeight="1" x14ac:dyDescent="0.25"/>
    <row r="421" s="4" customFormat="1" ht="22.5" customHeight="1" x14ac:dyDescent="0.25"/>
    <row r="422" s="4" customFormat="1" ht="22.5" customHeight="1" x14ac:dyDescent="0.25"/>
    <row r="423" s="4" customFormat="1" ht="22.5" customHeight="1" x14ac:dyDescent="0.25"/>
    <row r="424" s="4" customFormat="1" ht="22.5" customHeight="1" x14ac:dyDescent="0.25"/>
    <row r="425" s="4" customFormat="1" ht="22.5" customHeight="1" x14ac:dyDescent="0.25"/>
    <row r="426" s="4" customFormat="1" ht="22.5" customHeight="1" x14ac:dyDescent="0.25"/>
    <row r="427" s="4" customFormat="1" ht="22.5" customHeight="1" x14ac:dyDescent="0.25"/>
    <row r="428" s="4" customFormat="1" ht="22.5" customHeight="1" x14ac:dyDescent="0.25"/>
    <row r="429" s="4" customFormat="1" ht="22.5" customHeight="1" x14ac:dyDescent="0.25"/>
    <row r="430" s="4" customFormat="1" ht="22.5" customHeight="1" x14ac:dyDescent="0.25"/>
    <row r="431" s="4" customFormat="1" ht="22.5" customHeight="1" x14ac:dyDescent="0.25"/>
    <row r="432" s="4" customFormat="1" ht="22.5" customHeight="1" x14ac:dyDescent="0.25"/>
    <row r="433" s="4" customFormat="1" ht="22.5" customHeight="1" x14ac:dyDescent="0.25"/>
    <row r="434" s="4" customFormat="1" ht="22.5" customHeight="1" x14ac:dyDescent="0.25"/>
    <row r="435" s="4" customFormat="1" ht="22.5" customHeight="1" x14ac:dyDescent="0.25"/>
    <row r="436" s="4" customFormat="1" ht="22.5" customHeight="1" x14ac:dyDescent="0.25"/>
    <row r="437" s="4" customFormat="1" ht="22.5" customHeight="1" x14ac:dyDescent="0.25"/>
    <row r="438" s="4" customFormat="1" ht="22.5" customHeight="1" x14ac:dyDescent="0.25"/>
    <row r="439" s="4" customFormat="1" ht="22.5" customHeight="1" x14ac:dyDescent="0.25"/>
    <row r="440" s="4" customFormat="1" ht="22.5" customHeight="1" x14ac:dyDescent="0.25"/>
    <row r="441" s="4" customFormat="1" ht="22.5" customHeight="1" x14ac:dyDescent="0.25"/>
    <row r="442" s="4" customFormat="1" ht="22.5" customHeight="1" x14ac:dyDescent="0.25"/>
    <row r="443" s="4" customFormat="1" ht="22.5" customHeight="1" x14ac:dyDescent="0.25"/>
    <row r="444" s="4" customFormat="1" ht="22.5" customHeight="1" x14ac:dyDescent="0.25"/>
    <row r="445" s="4" customFormat="1" ht="22.5" customHeight="1" x14ac:dyDescent="0.25"/>
    <row r="446" s="4" customFormat="1" ht="22.5" customHeight="1" x14ac:dyDescent="0.25"/>
    <row r="447" s="4" customFormat="1" ht="22.5" customHeight="1" x14ac:dyDescent="0.25"/>
    <row r="448" s="4" customFormat="1" ht="22.5" customHeight="1" x14ac:dyDescent="0.25"/>
    <row r="449" s="4" customFormat="1" ht="22.5" customHeight="1" x14ac:dyDescent="0.25"/>
    <row r="450" s="4" customFormat="1" ht="22.5" customHeight="1" x14ac:dyDescent="0.25"/>
    <row r="451" s="4" customFormat="1" ht="22.5" customHeight="1" x14ac:dyDescent="0.25"/>
    <row r="452" s="4" customFormat="1" ht="22.5" customHeight="1" x14ac:dyDescent="0.25"/>
    <row r="453" s="4" customFormat="1" ht="22.5" customHeight="1" x14ac:dyDescent="0.25"/>
    <row r="454" s="4" customFormat="1" ht="22.5" customHeight="1" x14ac:dyDescent="0.25"/>
    <row r="455" s="4" customFormat="1" ht="22.5" customHeight="1" x14ac:dyDescent="0.25"/>
    <row r="456" s="4" customFormat="1" ht="22.5" customHeight="1" x14ac:dyDescent="0.25"/>
    <row r="457" s="4" customFormat="1" ht="22.5" customHeight="1" x14ac:dyDescent="0.25"/>
    <row r="458" s="4" customFormat="1" ht="22.5" customHeight="1" x14ac:dyDescent="0.25"/>
    <row r="459" s="4" customFormat="1" ht="22.5" customHeight="1" x14ac:dyDescent="0.25"/>
    <row r="460" s="4" customFormat="1" ht="22.5" customHeight="1" x14ac:dyDescent="0.25"/>
    <row r="461" s="4" customFormat="1" ht="22.5" customHeight="1" x14ac:dyDescent="0.25"/>
    <row r="462" s="4" customFormat="1" ht="22.5" customHeight="1" x14ac:dyDescent="0.25"/>
    <row r="463" s="4" customFormat="1" ht="22.5" customHeight="1" x14ac:dyDescent="0.25"/>
    <row r="464" s="4" customFormat="1" ht="22.5" customHeight="1" x14ac:dyDescent="0.25"/>
    <row r="465" s="4" customFormat="1" ht="22.5" customHeight="1" x14ac:dyDescent="0.25"/>
    <row r="466" s="4" customFormat="1" ht="22.5" customHeight="1" x14ac:dyDescent="0.25"/>
    <row r="467" s="4" customFormat="1" ht="22.5" customHeight="1" x14ac:dyDescent="0.25"/>
    <row r="468" s="4" customFormat="1" ht="22.5" customHeight="1" x14ac:dyDescent="0.25"/>
    <row r="469" s="4" customFormat="1" ht="22.5" customHeight="1" x14ac:dyDescent="0.25"/>
    <row r="470" s="4" customFormat="1" ht="22.5" customHeight="1" x14ac:dyDescent="0.25"/>
    <row r="471" s="4" customFormat="1" ht="22.5" customHeight="1" x14ac:dyDescent="0.25"/>
    <row r="472" s="4" customFormat="1" ht="22.5" customHeight="1" x14ac:dyDescent="0.25"/>
    <row r="473" s="4" customFormat="1" ht="22.5" customHeight="1" x14ac:dyDescent="0.25"/>
    <row r="474" s="4" customFormat="1" ht="22.5" customHeight="1" x14ac:dyDescent="0.25"/>
    <row r="475" s="4" customFormat="1" ht="22.5" customHeight="1" x14ac:dyDescent="0.25"/>
    <row r="476" s="4" customFormat="1" ht="22.5" customHeight="1" x14ac:dyDescent="0.25"/>
    <row r="477" s="4" customFormat="1" ht="22.5" customHeight="1" x14ac:dyDescent="0.25"/>
    <row r="478" s="4" customFormat="1" ht="22.5" customHeight="1" x14ac:dyDescent="0.25"/>
    <row r="479" s="4" customFormat="1" ht="22.5" customHeight="1" x14ac:dyDescent="0.25"/>
    <row r="480" s="4" customFormat="1" ht="22.5" customHeight="1" x14ac:dyDescent="0.25"/>
    <row r="481" s="4" customFormat="1" ht="22.5" customHeight="1" x14ac:dyDescent="0.25"/>
    <row r="482" s="4" customFormat="1" ht="22.5" customHeight="1" x14ac:dyDescent="0.25"/>
    <row r="483" s="4" customFormat="1" ht="22.5" customHeight="1" x14ac:dyDescent="0.25"/>
    <row r="484" s="4" customFormat="1" ht="22.5" customHeight="1" x14ac:dyDescent="0.25"/>
    <row r="485" s="4" customFormat="1" ht="22.5" customHeight="1" x14ac:dyDescent="0.25"/>
    <row r="486" s="4" customFormat="1" ht="22.5" customHeight="1" x14ac:dyDescent="0.25"/>
    <row r="487" s="4" customFormat="1" ht="22.5" customHeight="1" x14ac:dyDescent="0.25"/>
    <row r="488" s="4" customFormat="1" ht="22.5" customHeight="1" x14ac:dyDescent="0.25"/>
    <row r="489" s="4" customFormat="1" ht="22.5" customHeight="1" x14ac:dyDescent="0.25"/>
    <row r="490" s="4" customFormat="1" ht="22.5" customHeight="1" x14ac:dyDescent="0.25"/>
    <row r="491" s="4" customFormat="1" ht="22.5" customHeight="1" x14ac:dyDescent="0.25"/>
    <row r="492" s="4" customFormat="1" ht="22.5" customHeight="1" x14ac:dyDescent="0.25"/>
    <row r="493" s="4" customFormat="1" ht="22.5" customHeight="1" x14ac:dyDescent="0.25"/>
    <row r="494" s="4" customFormat="1" ht="22.5" customHeight="1" x14ac:dyDescent="0.25"/>
    <row r="495" s="4" customFormat="1" ht="22.5" customHeight="1" x14ac:dyDescent="0.25"/>
    <row r="496" s="4" customFormat="1" ht="22.5" customHeight="1" x14ac:dyDescent="0.25"/>
    <row r="497" s="4" customFormat="1" ht="22.5" customHeight="1" x14ac:dyDescent="0.25"/>
    <row r="498" s="4" customFormat="1" ht="22.5" customHeight="1" x14ac:dyDescent="0.25"/>
    <row r="499" s="4" customFormat="1" ht="22.5" customHeight="1" x14ac:dyDescent="0.25"/>
    <row r="500" s="4" customFormat="1" ht="22.5" customHeight="1" x14ac:dyDescent="0.25"/>
    <row r="501" s="4" customFormat="1" ht="22.5" customHeight="1" x14ac:dyDescent="0.25"/>
    <row r="502" s="4" customFormat="1" ht="22.5" customHeight="1" x14ac:dyDescent="0.25"/>
    <row r="503" s="4" customFormat="1" ht="22.5" customHeight="1" x14ac:dyDescent="0.25"/>
    <row r="504" s="4" customFormat="1" ht="22.5" customHeight="1" x14ac:dyDescent="0.25"/>
    <row r="505" s="4" customFormat="1" ht="22.5" customHeight="1" x14ac:dyDescent="0.25"/>
    <row r="506" s="4" customFormat="1" ht="22.5" customHeight="1" x14ac:dyDescent="0.25"/>
    <row r="507" s="4" customFormat="1" ht="22.5" customHeight="1" x14ac:dyDescent="0.25"/>
    <row r="508" s="4" customFormat="1" ht="22.5" customHeight="1" x14ac:dyDescent="0.25"/>
    <row r="509" s="4" customFormat="1" ht="22.5" customHeight="1" x14ac:dyDescent="0.25"/>
    <row r="510" s="4" customFormat="1" ht="22.5" customHeight="1" x14ac:dyDescent="0.25"/>
    <row r="511" s="4" customFormat="1" ht="22.5" customHeight="1" x14ac:dyDescent="0.25"/>
    <row r="512" s="4" customFormat="1" ht="22.5" customHeight="1" x14ac:dyDescent="0.25"/>
    <row r="513" s="4" customFormat="1" ht="22.5" customHeight="1" x14ac:dyDescent="0.25"/>
    <row r="514" s="4" customFormat="1" ht="22.5" customHeight="1" x14ac:dyDescent="0.25"/>
    <row r="515" s="4" customFormat="1" ht="22.5" customHeight="1" x14ac:dyDescent="0.25"/>
    <row r="516" s="4" customFormat="1" ht="22.5" customHeight="1" x14ac:dyDescent="0.25"/>
    <row r="517" s="4" customFormat="1" ht="22.5" customHeight="1" x14ac:dyDescent="0.25"/>
    <row r="518" s="4" customFormat="1" ht="22.5" customHeight="1" x14ac:dyDescent="0.25"/>
    <row r="519" s="4" customFormat="1" ht="22.5" customHeight="1" x14ac:dyDescent="0.25"/>
    <row r="520" s="4" customFormat="1" ht="22.5" customHeight="1" x14ac:dyDescent="0.25"/>
    <row r="521" s="4" customFormat="1" ht="22.5" customHeight="1" x14ac:dyDescent="0.25"/>
    <row r="522" s="4" customFormat="1" ht="22.5" customHeight="1" x14ac:dyDescent="0.25"/>
    <row r="523" s="4" customFormat="1" ht="22.5" customHeight="1" x14ac:dyDescent="0.25"/>
    <row r="524" s="4" customFormat="1" ht="22.5" customHeight="1" x14ac:dyDescent="0.25"/>
    <row r="525" s="4" customFormat="1" ht="22.5" customHeight="1" x14ac:dyDescent="0.25"/>
    <row r="526" s="4" customFormat="1" ht="22.5" customHeight="1" x14ac:dyDescent="0.25"/>
    <row r="527" s="4" customFormat="1" ht="22.5" customHeight="1" x14ac:dyDescent="0.25"/>
    <row r="528" s="4" customFormat="1" ht="22.5" customHeight="1" x14ac:dyDescent="0.25"/>
    <row r="529" s="4" customFormat="1" ht="22.5" customHeight="1" x14ac:dyDescent="0.25"/>
    <row r="530" s="4" customFormat="1" ht="22.5" customHeight="1" x14ac:dyDescent="0.25"/>
    <row r="531" s="4" customFormat="1" ht="22.5" customHeight="1" x14ac:dyDescent="0.25"/>
    <row r="532" s="4" customFormat="1" ht="22.5" customHeight="1" x14ac:dyDescent="0.25"/>
    <row r="533" s="4" customFormat="1" ht="22.5" customHeight="1" x14ac:dyDescent="0.25"/>
    <row r="534" s="4" customFormat="1" ht="22.5" customHeight="1" x14ac:dyDescent="0.25"/>
    <row r="535" s="4" customFormat="1" ht="22.5" customHeight="1" x14ac:dyDescent="0.25"/>
    <row r="536" s="4" customFormat="1" ht="22.5" customHeight="1" x14ac:dyDescent="0.25"/>
    <row r="537" s="4" customFormat="1" ht="22.5" customHeight="1" x14ac:dyDescent="0.25"/>
    <row r="538" s="4" customFormat="1" ht="22.5" customHeight="1" x14ac:dyDescent="0.25"/>
    <row r="539" s="4" customFormat="1" ht="22.5" customHeight="1" x14ac:dyDescent="0.25"/>
    <row r="540" s="4" customFormat="1" ht="22.5" customHeight="1" x14ac:dyDescent="0.25"/>
    <row r="541" s="4" customFormat="1" ht="22.5" customHeight="1" x14ac:dyDescent="0.25"/>
    <row r="542" s="4" customFormat="1" ht="22.5" customHeight="1" x14ac:dyDescent="0.25"/>
    <row r="543" s="4" customFormat="1" ht="22.5" customHeight="1" x14ac:dyDescent="0.25"/>
    <row r="544" s="4" customFormat="1" ht="22.5" customHeight="1" x14ac:dyDescent="0.25"/>
    <row r="545" spans="1:9" s="4" customFormat="1" ht="22.5" customHeight="1" x14ac:dyDescent="0.25"/>
    <row r="546" spans="1:9" s="4" customFormat="1" ht="22.5" customHeight="1" x14ac:dyDescent="0.25"/>
    <row r="547" spans="1:9" s="4" customFormat="1" ht="22.5" customHeight="1" x14ac:dyDescent="0.25"/>
    <row r="548" spans="1:9" s="4" customFormat="1" ht="22.5" customHeight="1" x14ac:dyDescent="0.25"/>
    <row r="549" spans="1:9" s="4" customFormat="1" ht="22.5" customHeight="1" x14ac:dyDescent="0.25"/>
    <row r="550" spans="1:9" s="4" customFormat="1" ht="22.5" customHeight="1" x14ac:dyDescent="0.25"/>
    <row r="551" spans="1:9" s="4" customFormat="1" ht="22.5" customHeight="1" x14ac:dyDescent="0.25"/>
    <row r="552" spans="1:9" s="4" customFormat="1" ht="22.5" customHeight="1" x14ac:dyDescent="0.25"/>
    <row r="553" spans="1:9" ht="22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</row>
    <row r="554" spans="1:9" ht="22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</row>
    <row r="555" spans="1:9" ht="22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</row>
  </sheetData>
  <mergeCells count="15">
    <mergeCell ref="A90:I90"/>
    <mergeCell ref="A3:I3"/>
    <mergeCell ref="A4:I4"/>
    <mergeCell ref="A27:I27"/>
    <mergeCell ref="A35:I35"/>
    <mergeCell ref="A66:I66"/>
    <mergeCell ref="A219:I219"/>
    <mergeCell ref="A283:I283"/>
    <mergeCell ref="A284:I284"/>
    <mergeCell ref="A91:I91"/>
    <mergeCell ref="A114:I114"/>
    <mergeCell ref="A134:I134"/>
    <mergeCell ref="A165:I165"/>
    <mergeCell ref="A188:I188"/>
    <mergeCell ref="A218:I2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</vt:lpstr>
      <vt:lpstr>Лист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2017-11-09T08:33:21Z</dcterms:modified>
</cp:coreProperties>
</file>