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Гос закупки\Документация\Перфильева Т.А\временные файлы\сокольники\"/>
    </mc:Choice>
  </mc:AlternateContent>
  <bookViews>
    <workbookView xWindow="0" yWindow="0" windowWidth="17145" windowHeight="5640"/>
  </bookViews>
  <sheets>
    <sheet name="3" sheetId="5" r:id="rId1"/>
    <sheet name="Source" sheetId="1" state="hidden" r:id="rId2"/>
    <sheet name="SourceObSm" sheetId="2" state="hidden" r:id="rId3"/>
    <sheet name="SmtRes" sheetId="3" state="hidden" r:id="rId4"/>
    <sheet name="EtalonRes" sheetId="4" state="hidden" r:id="rId5"/>
  </sheets>
  <definedNames>
    <definedName name="_xlnm.Print_Titles" localSheetId="0">'3'!$21:$21</definedName>
    <definedName name="_xlnm.Print_Area" localSheetId="0">'3'!$A$1:$K$214</definedName>
  </definedNames>
  <calcPr calcId="152511"/>
</workbook>
</file>

<file path=xl/calcChain.xml><?xml version="1.0" encoding="utf-8"?>
<calcChain xmlns="http://schemas.openxmlformats.org/spreadsheetml/2006/main">
  <c r="A1" i="4" l="1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1" i="3"/>
  <c r="CX1" i="3"/>
  <c r="CY1" i="3"/>
  <c r="CZ1" i="3"/>
  <c r="DA1" i="3"/>
  <c r="A2" i="3"/>
  <c r="CX2" i="3"/>
  <c r="CY2" i="3"/>
  <c r="CZ2" i="3"/>
  <c r="DA2" i="3"/>
  <c r="A3" i="3"/>
  <c r="CX3" i="3"/>
  <c r="CY3" i="3"/>
  <c r="CZ3" i="3"/>
  <c r="DA3" i="3"/>
  <c r="A4" i="3"/>
  <c r="CX4" i="3"/>
  <c r="CY4" i="3"/>
  <c r="CZ4" i="3"/>
  <c r="DA4" i="3"/>
  <c r="A5" i="3"/>
  <c r="CY5" i="3"/>
  <c r="CZ5" i="3"/>
  <c r="DA5" i="3"/>
  <c r="A6" i="3"/>
  <c r="CY6" i="3"/>
  <c r="CZ6" i="3"/>
  <c r="DA6" i="3"/>
  <c r="A7" i="3"/>
  <c r="CX7" i="3"/>
  <c r="CY7" i="3"/>
  <c r="CZ7" i="3"/>
  <c r="DA7" i="3"/>
  <c r="A8" i="3"/>
  <c r="CX8" i="3"/>
  <c r="CY8" i="3"/>
  <c r="CZ8" i="3"/>
  <c r="DA8" i="3"/>
  <c r="A9" i="3"/>
  <c r="CX9" i="3"/>
  <c r="CY9" i="3"/>
  <c r="CZ9" i="3"/>
  <c r="DA9" i="3"/>
  <c r="A10" i="3"/>
  <c r="CX10" i="3"/>
  <c r="CY10" i="3"/>
  <c r="CZ10" i="3"/>
  <c r="DA10" i="3"/>
  <c r="A11" i="3"/>
  <c r="CX11" i="3"/>
  <c r="CY11" i="3"/>
  <c r="CZ11" i="3"/>
  <c r="DA11" i="3"/>
  <c r="A12" i="3"/>
  <c r="CX12" i="3"/>
  <c r="CY12" i="3"/>
  <c r="CZ12" i="3"/>
  <c r="DA12" i="3"/>
  <c r="A13" i="3"/>
  <c r="CX13" i="3"/>
  <c r="CY13" i="3"/>
  <c r="CZ13" i="3"/>
  <c r="DA13" i="3"/>
  <c r="A14" i="3"/>
  <c r="CX14" i="3"/>
  <c r="CY14" i="3"/>
  <c r="CZ14" i="3"/>
  <c r="DA14" i="3"/>
  <c r="A15" i="3"/>
  <c r="CX15" i="3"/>
  <c r="CY15" i="3"/>
  <c r="CZ15" i="3"/>
  <c r="DA15" i="3"/>
  <c r="A16" i="3"/>
  <c r="CX16" i="3"/>
  <c r="CY16" i="3"/>
  <c r="CZ16" i="3"/>
  <c r="DA16" i="3"/>
  <c r="A17" i="3"/>
  <c r="CX17" i="3"/>
  <c r="CY17" i="3"/>
  <c r="CZ17" i="3"/>
  <c r="DA17" i="3"/>
  <c r="A18" i="3"/>
  <c r="CX18" i="3"/>
  <c r="CY18" i="3"/>
  <c r="CZ18" i="3"/>
  <c r="DA18" i="3"/>
  <c r="A19" i="3"/>
  <c r="CX19" i="3"/>
  <c r="CY19" i="3"/>
  <c r="CZ19" i="3"/>
  <c r="DA19" i="3"/>
  <c r="A20" i="3"/>
  <c r="CX20" i="3"/>
  <c r="CY20" i="3"/>
  <c r="CZ20" i="3"/>
  <c r="DA20" i="3"/>
  <c r="A21" i="3"/>
  <c r="CX21" i="3"/>
  <c r="CY21" i="3"/>
  <c r="CZ21" i="3"/>
  <c r="DA21" i="3"/>
  <c r="A22" i="3"/>
  <c r="CX22" i="3"/>
  <c r="CY22" i="3"/>
  <c r="CZ22" i="3"/>
  <c r="DA22" i="3"/>
  <c r="A23" i="3"/>
  <c r="CX23" i="3"/>
  <c r="CY23" i="3"/>
  <c r="CZ23" i="3"/>
  <c r="DA23" i="3"/>
  <c r="A24" i="3"/>
  <c r="CX24" i="3"/>
  <c r="CY24" i="3"/>
  <c r="CZ24" i="3"/>
  <c r="DA24" i="3"/>
  <c r="A25" i="3"/>
  <c r="CX25" i="3"/>
  <c r="CY25" i="3"/>
  <c r="CZ25" i="3"/>
  <c r="DA25" i="3"/>
  <c r="A26" i="3"/>
  <c r="CX26" i="3"/>
  <c r="CY26" i="3"/>
  <c r="CZ26" i="3"/>
  <c r="DA26" i="3"/>
  <c r="A27" i="3"/>
  <c r="CX27" i="3"/>
  <c r="CY27" i="3"/>
  <c r="CZ27" i="3"/>
  <c r="DA27" i="3"/>
  <c r="A28" i="3"/>
  <c r="CX28" i="3"/>
  <c r="CY28" i="3"/>
  <c r="CZ28" i="3"/>
  <c r="DA28" i="3"/>
  <c r="A29" i="3"/>
  <c r="CX29" i="3"/>
  <c r="CY29" i="3"/>
  <c r="CZ29" i="3"/>
  <c r="DA29" i="3"/>
  <c r="A30" i="3"/>
  <c r="CX30" i="3"/>
  <c r="CY30" i="3"/>
  <c r="CZ30" i="3"/>
  <c r="DA30" i="3"/>
  <c r="A31" i="3"/>
  <c r="CX31" i="3"/>
  <c r="CY31" i="3"/>
  <c r="CZ31" i="3"/>
  <c r="DA31" i="3"/>
  <c r="A32" i="3"/>
  <c r="CX32" i="3"/>
  <c r="CY32" i="3"/>
  <c r="CZ32" i="3"/>
  <c r="DA32" i="3"/>
  <c r="A33" i="3"/>
  <c r="CX33" i="3"/>
  <c r="CY33" i="3"/>
  <c r="CZ33" i="3"/>
  <c r="DA33" i="3"/>
  <c r="A34" i="3"/>
  <c r="CX34" i="3"/>
  <c r="CY34" i="3"/>
  <c r="CZ34" i="3"/>
  <c r="DA34" i="3"/>
  <c r="A35" i="3"/>
  <c r="CX35" i="3"/>
  <c r="CY35" i="3"/>
  <c r="CZ35" i="3"/>
  <c r="DA35" i="3"/>
  <c r="A36" i="3"/>
  <c r="CX36" i="3"/>
  <c r="CY36" i="3"/>
  <c r="CZ36" i="3"/>
  <c r="DA36" i="3"/>
  <c r="A37" i="3"/>
  <c r="CY37" i="3"/>
  <c r="CZ37" i="3"/>
  <c r="DA37" i="3"/>
  <c r="A38" i="3"/>
  <c r="CY38" i="3"/>
  <c r="CZ38" i="3"/>
  <c r="DA38" i="3"/>
  <c r="A39" i="3"/>
  <c r="CX39" i="3"/>
  <c r="CY39" i="3"/>
  <c r="CZ39" i="3"/>
  <c r="DA39" i="3"/>
  <c r="A40" i="3"/>
  <c r="CX40" i="3"/>
  <c r="CY40" i="3"/>
  <c r="CZ40" i="3"/>
  <c r="DA40" i="3"/>
  <c r="A41" i="3"/>
  <c r="CX41" i="3"/>
  <c r="CY41" i="3"/>
  <c r="CZ41" i="3"/>
  <c r="DA41" i="3"/>
  <c r="A42" i="3"/>
  <c r="CX42" i="3"/>
  <c r="CY42" i="3"/>
  <c r="CZ42" i="3"/>
  <c r="DA42" i="3"/>
  <c r="A43" i="3"/>
  <c r="CX43" i="3"/>
  <c r="CY43" i="3"/>
  <c r="CZ43" i="3"/>
  <c r="DA43" i="3"/>
  <c r="A44" i="3"/>
  <c r="CX44" i="3"/>
  <c r="CY44" i="3"/>
  <c r="CZ44" i="3"/>
  <c r="DA44" i="3"/>
  <c r="A45" i="3"/>
  <c r="CX45" i="3"/>
  <c r="CY45" i="3"/>
  <c r="CZ45" i="3"/>
  <c r="DA45" i="3"/>
  <c r="A46" i="3"/>
  <c r="CX46" i="3"/>
  <c r="CY46" i="3"/>
  <c r="CZ46" i="3"/>
  <c r="DA46" i="3"/>
  <c r="A47" i="3"/>
  <c r="CX47" i="3"/>
  <c r="CY47" i="3"/>
  <c r="CZ47" i="3"/>
  <c r="DA47" i="3"/>
  <c r="A48" i="3"/>
  <c r="CX48" i="3"/>
  <c r="CY48" i="3"/>
  <c r="CZ48" i="3"/>
  <c r="DA48" i="3"/>
  <c r="A49" i="3"/>
  <c r="CX49" i="3"/>
  <c r="CY49" i="3"/>
  <c r="CZ49" i="3"/>
  <c r="DA49" i="3"/>
  <c r="A50" i="3"/>
  <c r="CX50" i="3"/>
  <c r="CY50" i="3"/>
  <c r="CZ50" i="3"/>
  <c r="DA50" i="3"/>
  <c r="A51" i="3"/>
  <c r="CX51" i="3"/>
  <c r="CY51" i="3"/>
  <c r="CZ51" i="3"/>
  <c r="DA51" i="3"/>
  <c r="A52" i="3"/>
  <c r="CX52" i="3"/>
  <c r="CY52" i="3"/>
  <c r="CZ52" i="3"/>
  <c r="DA52" i="3"/>
  <c r="A53" i="3"/>
  <c r="CX53" i="3"/>
  <c r="CY53" i="3"/>
  <c r="CZ53" i="3"/>
  <c r="DA53" i="3"/>
  <c r="A54" i="3"/>
  <c r="CX54" i="3"/>
  <c r="CY54" i="3"/>
  <c r="CZ54" i="3"/>
  <c r="DA54" i="3"/>
  <c r="A55" i="3"/>
  <c r="CX55" i="3"/>
  <c r="CY55" i="3"/>
  <c r="CZ55" i="3"/>
  <c r="DA55" i="3"/>
  <c r="A56" i="3"/>
  <c r="CX56" i="3"/>
  <c r="CY56" i="3"/>
  <c r="CZ56" i="3"/>
  <c r="DA56" i="3"/>
  <c r="A57" i="3"/>
  <c r="CX57" i="3"/>
  <c r="CY57" i="3"/>
  <c r="CZ57" i="3"/>
  <c r="DA57" i="3"/>
  <c r="A58" i="3"/>
  <c r="CX58" i="3"/>
  <c r="CY58" i="3"/>
  <c r="CZ58" i="3"/>
  <c r="DA58" i="3"/>
  <c r="A59" i="3"/>
  <c r="CX59" i="3"/>
  <c r="CY59" i="3"/>
  <c r="CZ59" i="3"/>
  <c r="DA59" i="3"/>
  <c r="A60" i="3"/>
  <c r="CX60" i="3"/>
  <c r="CY60" i="3"/>
  <c r="CZ60" i="3"/>
  <c r="DA60" i="3"/>
  <c r="A61" i="3"/>
  <c r="CX61" i="3"/>
  <c r="CY61" i="3"/>
  <c r="CZ61" i="3"/>
  <c r="DA61" i="3"/>
  <c r="A62" i="3"/>
  <c r="CX62" i="3"/>
  <c r="CY62" i="3"/>
  <c r="CZ62" i="3"/>
  <c r="DA62" i="3"/>
  <c r="A63" i="3"/>
  <c r="CX63" i="3"/>
  <c r="CY63" i="3"/>
  <c r="CZ63" i="3"/>
  <c r="DA63" i="3"/>
  <c r="A64" i="3"/>
  <c r="CX64" i="3"/>
  <c r="CY64" i="3"/>
  <c r="CZ64" i="3"/>
  <c r="DA64" i="3"/>
  <c r="A65" i="3"/>
  <c r="CX65" i="3"/>
  <c r="CY65" i="3"/>
  <c r="CZ65" i="3"/>
  <c r="DA65" i="3"/>
  <c r="A66" i="3"/>
  <c r="CX66" i="3"/>
  <c r="CY66" i="3"/>
  <c r="CZ66" i="3"/>
  <c r="DA66" i="3"/>
  <c r="A67" i="3"/>
  <c r="CX67" i="3"/>
  <c r="CY67" i="3"/>
  <c r="CZ67" i="3"/>
  <c r="DA67" i="3"/>
  <c r="A68" i="3"/>
  <c r="CX68" i="3"/>
  <c r="CY68" i="3"/>
  <c r="CZ68" i="3"/>
  <c r="DA68" i="3"/>
  <c r="A69" i="3"/>
  <c r="CX69" i="3"/>
  <c r="CY69" i="3"/>
  <c r="CZ69" i="3"/>
  <c r="DA69" i="3"/>
  <c r="A70" i="3"/>
  <c r="CX70" i="3"/>
  <c r="CY70" i="3"/>
  <c r="CZ70" i="3"/>
  <c r="DA70" i="3"/>
  <c r="A71" i="3"/>
  <c r="CX71" i="3"/>
  <c r="CY71" i="3"/>
  <c r="CZ71" i="3"/>
  <c r="DA71" i="3"/>
  <c r="A72" i="3"/>
  <c r="CX72" i="3"/>
  <c r="CY72" i="3"/>
  <c r="CZ72" i="3"/>
  <c r="DA72" i="3"/>
  <c r="A73" i="3"/>
  <c r="CX73" i="3"/>
  <c r="CY73" i="3"/>
  <c r="CZ73" i="3"/>
  <c r="DA73" i="3"/>
  <c r="A74" i="3"/>
  <c r="CX74" i="3"/>
  <c r="CY74" i="3"/>
  <c r="CZ74" i="3"/>
  <c r="DA74" i="3"/>
  <c r="A75" i="3"/>
  <c r="CX75" i="3"/>
  <c r="CY75" i="3"/>
  <c r="CZ75" i="3"/>
  <c r="DA75" i="3"/>
  <c r="A76" i="3"/>
  <c r="CX76" i="3"/>
  <c r="CY76" i="3"/>
  <c r="CZ76" i="3"/>
  <c r="DA76" i="3"/>
  <c r="A77" i="3"/>
  <c r="CX77" i="3"/>
  <c r="CY77" i="3"/>
  <c r="CZ77" i="3"/>
  <c r="DA77" i="3"/>
  <c r="A78" i="3"/>
  <c r="CX78" i="3"/>
  <c r="CY78" i="3"/>
  <c r="CZ78" i="3"/>
  <c r="DA78" i="3"/>
  <c r="A79" i="3"/>
  <c r="CX79" i="3"/>
  <c r="CY79" i="3"/>
  <c r="CZ79" i="3"/>
  <c r="DA79" i="3"/>
  <c r="A80" i="3"/>
  <c r="CX80" i="3"/>
  <c r="CY80" i="3"/>
  <c r="CZ80" i="3"/>
  <c r="DA80" i="3"/>
  <c r="A81" i="3"/>
  <c r="CX81" i="3"/>
  <c r="CY81" i="3"/>
  <c r="CZ81" i="3"/>
  <c r="DA81" i="3"/>
  <c r="A82" i="3"/>
  <c r="CX82" i="3"/>
  <c r="CY82" i="3"/>
  <c r="CZ82" i="3"/>
  <c r="DA82" i="3"/>
  <c r="A83" i="3"/>
  <c r="CX83" i="3"/>
  <c r="CY83" i="3"/>
  <c r="CZ83" i="3"/>
  <c r="DA83" i="3"/>
  <c r="A84" i="3"/>
  <c r="CX84" i="3"/>
  <c r="CY84" i="3"/>
  <c r="CZ84" i="3"/>
  <c r="DA84" i="3"/>
  <c r="A85" i="3"/>
  <c r="CX85" i="3"/>
  <c r="CY85" i="3"/>
  <c r="CZ85" i="3"/>
  <c r="DA85" i="3"/>
  <c r="A86" i="3"/>
  <c r="CX86" i="3"/>
  <c r="CY86" i="3"/>
  <c r="CZ86" i="3"/>
  <c r="DA86" i="3"/>
  <c r="A87" i="3"/>
  <c r="CX87" i="3"/>
  <c r="CY87" i="3"/>
  <c r="CZ87" i="3"/>
  <c r="DA87" i="3"/>
  <c r="A88" i="3"/>
  <c r="CX88" i="3"/>
  <c r="CY88" i="3"/>
  <c r="CZ88" i="3"/>
  <c r="DA88" i="3"/>
  <c r="A89" i="3"/>
  <c r="CX89" i="3"/>
  <c r="CY89" i="3"/>
  <c r="CZ89" i="3"/>
  <c r="DA89" i="3"/>
  <c r="A90" i="3"/>
  <c r="CX90" i="3"/>
  <c r="CY90" i="3"/>
  <c r="CZ90" i="3"/>
  <c r="DA90" i="3"/>
  <c r="A91" i="3"/>
  <c r="CX91" i="3"/>
  <c r="CY91" i="3"/>
  <c r="CZ91" i="3"/>
  <c r="DA91" i="3"/>
  <c r="A92" i="3"/>
  <c r="CX92" i="3"/>
  <c r="CY92" i="3"/>
  <c r="CZ92" i="3"/>
  <c r="DA92" i="3"/>
  <c r="A93" i="3"/>
  <c r="CX93" i="3"/>
  <c r="CY93" i="3"/>
  <c r="CZ93" i="3"/>
  <c r="DA93" i="3"/>
  <c r="A94" i="3"/>
  <c r="CX94" i="3"/>
  <c r="CY94" i="3"/>
  <c r="CZ94" i="3"/>
  <c r="DA94" i="3"/>
  <c r="A95" i="3"/>
  <c r="CX95" i="3"/>
  <c r="CY95" i="3"/>
  <c r="CZ95" i="3"/>
  <c r="DA95" i="3"/>
  <c r="A96" i="3"/>
  <c r="CX96" i="3"/>
  <c r="CY96" i="3"/>
  <c r="CZ96" i="3"/>
  <c r="DA96" i="3"/>
  <c r="A97" i="3"/>
  <c r="CX97" i="3"/>
  <c r="CY97" i="3"/>
  <c r="CZ97" i="3"/>
  <c r="DA97" i="3"/>
  <c r="A98" i="3"/>
  <c r="CX98" i="3"/>
  <c r="CY98" i="3"/>
  <c r="CZ98" i="3"/>
  <c r="DA98" i="3"/>
  <c r="A99" i="3"/>
  <c r="CX99" i="3"/>
  <c r="CY99" i="3"/>
  <c r="CZ99" i="3"/>
  <c r="DA99" i="3"/>
  <c r="A100" i="3"/>
  <c r="CX100" i="3"/>
  <c r="CY100" i="3"/>
  <c r="CZ100" i="3"/>
  <c r="DA100" i="3"/>
  <c r="A101" i="3"/>
  <c r="CX101" i="3"/>
  <c r="CY101" i="3"/>
  <c r="CZ101" i="3"/>
  <c r="DA101" i="3"/>
  <c r="A102" i="3"/>
  <c r="CX102" i="3"/>
  <c r="CY102" i="3"/>
  <c r="CZ102" i="3"/>
  <c r="DA102" i="3"/>
  <c r="A103" i="3"/>
  <c r="CX103" i="3"/>
  <c r="CY103" i="3"/>
  <c r="CZ103" i="3"/>
  <c r="DA103" i="3"/>
  <c r="A104" i="3"/>
  <c r="CX104" i="3"/>
  <c r="CY104" i="3"/>
  <c r="CZ104" i="3"/>
  <c r="DA104" i="3"/>
  <c r="A105" i="3"/>
  <c r="CX105" i="3"/>
  <c r="CY105" i="3"/>
  <c r="CZ105" i="3"/>
  <c r="DA105" i="3"/>
  <c r="A106" i="3"/>
  <c r="CX106" i="3"/>
  <c r="CY106" i="3"/>
  <c r="CZ106" i="3"/>
  <c r="DA106" i="3"/>
  <c r="A107" i="3"/>
  <c r="CX107" i="3"/>
  <c r="CY107" i="3"/>
  <c r="CZ107" i="3"/>
  <c r="DA107" i="3"/>
  <c r="A108" i="3"/>
  <c r="CX108" i="3"/>
  <c r="CY108" i="3"/>
  <c r="CZ108" i="3"/>
  <c r="DA108" i="3"/>
  <c r="A109" i="3"/>
  <c r="CX109" i="3"/>
  <c r="CY109" i="3"/>
  <c r="CZ109" i="3"/>
  <c r="DA109" i="3"/>
  <c r="A110" i="3"/>
  <c r="CX110" i="3"/>
  <c r="CY110" i="3"/>
  <c r="CZ110" i="3"/>
  <c r="DA110" i="3"/>
  <c r="A111" i="3"/>
  <c r="CX111" i="3"/>
  <c r="CY111" i="3"/>
  <c r="CZ111" i="3"/>
  <c r="DA111" i="3"/>
  <c r="A112" i="3"/>
  <c r="CX112" i="3"/>
  <c r="CY112" i="3"/>
  <c r="CZ112" i="3"/>
  <c r="DA112" i="3"/>
  <c r="A113" i="3"/>
  <c r="CX113" i="3"/>
  <c r="CY113" i="3"/>
  <c r="CZ113" i="3"/>
  <c r="DA113" i="3"/>
  <c r="A114" i="3"/>
  <c r="CX114" i="3"/>
  <c r="CY114" i="3"/>
  <c r="CZ114" i="3"/>
  <c r="DA114" i="3"/>
  <c r="A115" i="3"/>
  <c r="CX115" i="3"/>
  <c r="CY115" i="3"/>
  <c r="CZ115" i="3"/>
  <c r="DA115" i="3"/>
  <c r="A116" i="3"/>
  <c r="CX116" i="3"/>
  <c r="CY116" i="3"/>
  <c r="CZ116" i="3"/>
  <c r="DA116" i="3"/>
  <c r="A117" i="3"/>
  <c r="CX117" i="3"/>
  <c r="CY117" i="3"/>
  <c r="CZ117" i="3"/>
  <c r="DA117" i="3"/>
  <c r="A118" i="3"/>
  <c r="CX118" i="3"/>
  <c r="CY118" i="3"/>
  <c r="CZ118" i="3"/>
  <c r="DA118" i="3"/>
  <c r="A119" i="3"/>
  <c r="CX119" i="3"/>
  <c r="CY119" i="3"/>
  <c r="CZ119" i="3"/>
  <c r="DA119" i="3"/>
  <c r="A120" i="3"/>
  <c r="CX120" i="3"/>
  <c r="CY120" i="3"/>
  <c r="CZ120" i="3"/>
  <c r="DA120" i="3"/>
  <c r="A121" i="3"/>
  <c r="CX121" i="3"/>
  <c r="CY121" i="3"/>
  <c r="CZ121" i="3"/>
  <c r="DA121" i="3"/>
  <c r="A122" i="3"/>
  <c r="CX122" i="3"/>
  <c r="CY122" i="3"/>
  <c r="CZ122" i="3"/>
  <c r="DA122" i="3"/>
  <c r="A123" i="3"/>
  <c r="CX123" i="3"/>
  <c r="CY123" i="3"/>
  <c r="CZ123" i="3"/>
  <c r="DA123" i="3"/>
  <c r="A124" i="3"/>
  <c r="CX124" i="3"/>
  <c r="CY124" i="3"/>
  <c r="CZ124" i="3"/>
  <c r="DA124" i="3"/>
  <c r="A125" i="3"/>
  <c r="CX125" i="3"/>
  <c r="CY125" i="3"/>
  <c r="CZ125" i="3"/>
  <c r="DA125" i="3"/>
  <c r="A126" i="3"/>
  <c r="CX126" i="3"/>
  <c r="CY126" i="3"/>
  <c r="CZ126" i="3"/>
  <c r="DA126" i="3"/>
  <c r="A127" i="3"/>
  <c r="CX127" i="3"/>
  <c r="CY127" i="3"/>
  <c r="CZ127" i="3"/>
  <c r="DA127" i="3"/>
  <c r="A128" i="3"/>
  <c r="CX128" i="3"/>
  <c r="CY128" i="3"/>
  <c r="CZ128" i="3"/>
  <c r="DA128" i="3"/>
  <c r="A129" i="3"/>
  <c r="CX129" i="3"/>
  <c r="CY129" i="3"/>
  <c r="CZ129" i="3"/>
  <c r="DA129" i="3"/>
  <c r="A130" i="3"/>
  <c r="CX130" i="3"/>
  <c r="CY130" i="3"/>
  <c r="CZ130" i="3"/>
  <c r="DA130" i="3"/>
  <c r="A131" i="3"/>
  <c r="CX131" i="3"/>
  <c r="CY131" i="3"/>
  <c r="CZ131" i="3"/>
  <c r="DA131" i="3"/>
  <c r="A132" i="3"/>
  <c r="CX132" i="3"/>
  <c r="CY132" i="3"/>
  <c r="CZ132" i="3"/>
  <c r="DA132" i="3"/>
  <c r="A133" i="3"/>
  <c r="CX133" i="3"/>
  <c r="CY133" i="3"/>
  <c r="CZ133" i="3"/>
  <c r="DA133" i="3"/>
  <c r="A134" i="3"/>
  <c r="CX134" i="3"/>
  <c r="CY134" i="3"/>
  <c r="CZ134" i="3"/>
  <c r="DA134" i="3"/>
  <c r="A135" i="3"/>
  <c r="CX135" i="3"/>
  <c r="CY135" i="3"/>
  <c r="CZ135" i="3"/>
  <c r="DA135" i="3"/>
  <c r="A136" i="3"/>
  <c r="CX136" i="3"/>
  <c r="CY136" i="3"/>
  <c r="CZ136" i="3"/>
  <c r="DA136" i="3"/>
  <c r="A137" i="3"/>
  <c r="CX137" i="3"/>
  <c r="CY137" i="3"/>
  <c r="CZ137" i="3"/>
  <c r="DA137" i="3"/>
  <c r="A138" i="3"/>
  <c r="CX138" i="3"/>
  <c r="CY138" i="3"/>
  <c r="CZ138" i="3"/>
  <c r="DA138" i="3"/>
  <c r="A139" i="3"/>
  <c r="CX139" i="3"/>
  <c r="CY139" i="3"/>
  <c r="CZ139" i="3"/>
  <c r="DA139" i="3"/>
  <c r="A140" i="3"/>
  <c r="CX140" i="3"/>
  <c r="CY140" i="3"/>
  <c r="CZ140" i="3"/>
  <c r="DA140" i="3"/>
  <c r="A141" i="3"/>
  <c r="CX141" i="3"/>
  <c r="CY141" i="3"/>
  <c r="CZ141" i="3"/>
  <c r="DA141" i="3"/>
  <c r="A142" i="3"/>
  <c r="CX142" i="3"/>
  <c r="CY142" i="3"/>
  <c r="CZ142" i="3"/>
  <c r="DA142" i="3"/>
  <c r="A143" i="3"/>
  <c r="CX143" i="3"/>
  <c r="CY143" i="3"/>
  <c r="CZ143" i="3"/>
  <c r="DA143" i="3"/>
  <c r="A144" i="3"/>
  <c r="CX144" i="3"/>
  <c r="CY144" i="3"/>
  <c r="CZ144" i="3"/>
  <c r="DA144" i="3"/>
  <c r="A145" i="3"/>
  <c r="CX145" i="3"/>
  <c r="CY145" i="3"/>
  <c r="CZ145" i="3"/>
  <c r="DA145" i="3"/>
  <c r="A146" i="3"/>
  <c r="CX146" i="3"/>
  <c r="CY146" i="3"/>
  <c r="CZ146" i="3"/>
  <c r="DA146" i="3"/>
  <c r="A147" i="3"/>
  <c r="CX147" i="3"/>
  <c r="CY147" i="3"/>
  <c r="CZ147" i="3"/>
  <c r="DA147" i="3"/>
  <c r="A148" i="3"/>
  <c r="CX148" i="3"/>
  <c r="CY148" i="3"/>
  <c r="CZ148" i="3"/>
  <c r="DA148" i="3"/>
  <c r="A149" i="3"/>
  <c r="CX149" i="3"/>
  <c r="CY149" i="3"/>
  <c r="CZ149" i="3"/>
  <c r="DA149" i="3"/>
  <c r="A150" i="3"/>
  <c r="CX150" i="3"/>
  <c r="CY150" i="3"/>
  <c r="CZ150" i="3"/>
  <c r="DA150" i="3"/>
  <c r="A151" i="3"/>
  <c r="CX151" i="3"/>
  <c r="CY151" i="3"/>
  <c r="CZ151" i="3"/>
  <c r="DA151" i="3"/>
  <c r="A152" i="3"/>
  <c r="CX152" i="3"/>
  <c r="CY152" i="3"/>
  <c r="CZ152" i="3"/>
  <c r="DA152" i="3"/>
  <c r="A153" i="3"/>
  <c r="CX153" i="3"/>
  <c r="CY153" i="3"/>
  <c r="CZ153" i="3"/>
  <c r="DA153" i="3"/>
  <c r="A154" i="3"/>
  <c r="CX154" i="3"/>
  <c r="CY154" i="3"/>
  <c r="CZ154" i="3"/>
  <c r="DA154" i="3"/>
  <c r="A155" i="3"/>
  <c r="CX155" i="3"/>
  <c r="CY155" i="3"/>
  <c r="CZ155" i="3"/>
  <c r="DA155" i="3"/>
  <c r="A156" i="3"/>
  <c r="CX156" i="3"/>
  <c r="CY156" i="3"/>
  <c r="CZ156" i="3"/>
  <c r="DA156" i="3"/>
  <c r="A157" i="3"/>
  <c r="CX157" i="3"/>
  <c r="CY157" i="3"/>
  <c r="CZ157" i="3"/>
  <c r="DA157" i="3"/>
  <c r="A158" i="3"/>
  <c r="CX158" i="3"/>
  <c r="CY158" i="3"/>
  <c r="CZ158" i="3"/>
  <c r="DA158" i="3"/>
  <c r="A159" i="3"/>
  <c r="CX159" i="3"/>
  <c r="CY159" i="3"/>
  <c r="CZ159" i="3"/>
  <c r="DA159" i="3"/>
  <c r="A160" i="3"/>
  <c r="CX160" i="3"/>
  <c r="CY160" i="3"/>
  <c r="CZ160" i="3"/>
  <c r="DA160" i="3"/>
  <c r="A161" i="3"/>
  <c r="CX161" i="3"/>
  <c r="CY161" i="3"/>
  <c r="CZ161" i="3"/>
  <c r="DA161" i="3"/>
  <c r="A162" i="3"/>
  <c r="CX162" i="3"/>
  <c r="CY162" i="3"/>
  <c r="CZ162" i="3"/>
  <c r="DA162" i="3"/>
  <c r="A163" i="3"/>
  <c r="CX163" i="3"/>
  <c r="CY163" i="3"/>
  <c r="CZ163" i="3"/>
  <c r="DA163" i="3"/>
  <c r="A164" i="3"/>
  <c r="CX164" i="3"/>
  <c r="CY164" i="3"/>
  <c r="CZ164" i="3"/>
  <c r="DA164" i="3"/>
  <c r="A165" i="3"/>
  <c r="CX165" i="3"/>
  <c r="CY165" i="3"/>
  <c r="CZ165" i="3"/>
  <c r="DA165" i="3"/>
  <c r="A166" i="3"/>
  <c r="CX166" i="3"/>
  <c r="CY166" i="3"/>
  <c r="CZ166" i="3"/>
  <c r="DA166" i="3"/>
  <c r="A167" i="3"/>
  <c r="CX167" i="3"/>
  <c r="CY167" i="3"/>
  <c r="CZ167" i="3"/>
  <c r="DA167" i="3"/>
  <c r="A168" i="3"/>
  <c r="CX168" i="3"/>
  <c r="CY168" i="3"/>
  <c r="CZ168" i="3"/>
  <c r="DA168" i="3"/>
  <c r="A169" i="3"/>
  <c r="CY169" i="3"/>
  <c r="CZ169" i="3"/>
  <c r="DA169" i="3"/>
  <c r="A170" i="3"/>
  <c r="CY170" i="3"/>
  <c r="CZ170" i="3"/>
  <c r="DA170" i="3"/>
  <c r="A171" i="3"/>
  <c r="CY171" i="3"/>
  <c r="CZ171" i="3"/>
  <c r="DA171" i="3"/>
  <c r="A172" i="3"/>
  <c r="CY172" i="3"/>
  <c r="CZ172" i="3"/>
  <c r="DA172" i="3"/>
  <c r="A173" i="3"/>
  <c r="CY173" i="3"/>
  <c r="CZ173" i="3"/>
  <c r="DA173" i="3"/>
  <c r="A174" i="3"/>
  <c r="CY174" i="3"/>
  <c r="CZ174" i="3"/>
  <c r="DA174" i="3"/>
  <c r="A175" i="3"/>
  <c r="CY175" i="3"/>
  <c r="CZ175" i="3"/>
  <c r="DA175" i="3"/>
  <c r="A176" i="3"/>
  <c r="CY176" i="3"/>
  <c r="CZ176" i="3"/>
  <c r="DA176" i="3"/>
  <c r="A177" i="3"/>
  <c r="CY177" i="3"/>
  <c r="CZ177" i="3"/>
  <c r="DA177" i="3"/>
  <c r="A178" i="3"/>
  <c r="CX178" i="3"/>
  <c r="CY178" i="3"/>
  <c r="CZ178" i="3"/>
  <c r="DA178" i="3"/>
  <c r="A179" i="3"/>
  <c r="CX179" i="3"/>
  <c r="CY179" i="3"/>
  <c r="CZ179" i="3"/>
  <c r="DA179" i="3"/>
  <c r="A180" i="3"/>
  <c r="CX180" i="3"/>
  <c r="CY180" i="3"/>
  <c r="CZ180" i="3"/>
  <c r="DA180" i="3"/>
  <c r="A181" i="3"/>
  <c r="CX181" i="3"/>
  <c r="CY181" i="3"/>
  <c r="CZ181" i="3"/>
  <c r="DA181" i="3"/>
  <c r="A182" i="3"/>
  <c r="CX182" i="3"/>
  <c r="CY182" i="3"/>
  <c r="CZ182" i="3"/>
  <c r="DA182" i="3"/>
  <c r="A183" i="3"/>
  <c r="CY183" i="3"/>
  <c r="CZ183" i="3"/>
  <c r="DA183" i="3"/>
  <c r="A184" i="3"/>
  <c r="CY184" i="3"/>
  <c r="CZ184" i="3"/>
  <c r="DA184" i="3"/>
  <c r="A185" i="3"/>
  <c r="CY185" i="3"/>
  <c r="CZ185" i="3"/>
  <c r="DA185" i="3"/>
  <c r="A186" i="3"/>
  <c r="CY186" i="3"/>
  <c r="CZ186" i="3"/>
  <c r="DA186" i="3"/>
  <c r="A187" i="3"/>
  <c r="CY187" i="3"/>
  <c r="CZ187" i="3"/>
  <c r="DA187" i="3"/>
  <c r="A188" i="3"/>
  <c r="CY188" i="3"/>
  <c r="CZ188" i="3"/>
  <c r="DA188" i="3"/>
  <c r="A189" i="3"/>
  <c r="CY189" i="3"/>
  <c r="CZ189" i="3"/>
  <c r="DA189" i="3"/>
  <c r="A190" i="3"/>
  <c r="CY190" i="3"/>
  <c r="CZ190" i="3"/>
  <c r="DA190" i="3"/>
  <c r="A191" i="3"/>
  <c r="CX191" i="3"/>
  <c r="CY191" i="3"/>
  <c r="CZ191" i="3"/>
  <c r="DA191" i="3"/>
  <c r="A192" i="3"/>
  <c r="CX192" i="3"/>
  <c r="CY192" i="3"/>
  <c r="CZ192" i="3"/>
  <c r="DA192" i="3"/>
  <c r="A193" i="3"/>
  <c r="CX193" i="3"/>
  <c r="CY193" i="3"/>
  <c r="CZ193" i="3"/>
  <c r="DA193" i="3"/>
  <c r="A194" i="3"/>
  <c r="CX194" i="3"/>
  <c r="CY194" i="3"/>
  <c r="CZ194" i="3"/>
  <c r="DA194" i="3"/>
  <c r="A195" i="3"/>
  <c r="CX195" i="3"/>
  <c r="CY195" i="3"/>
  <c r="CZ195" i="3"/>
  <c r="DA195" i="3"/>
  <c r="A196" i="3"/>
  <c r="CX196" i="3"/>
  <c r="CY196" i="3"/>
  <c r="CZ196" i="3"/>
  <c r="DA196" i="3"/>
  <c r="A197" i="3"/>
  <c r="CX197" i="3"/>
  <c r="CY197" i="3"/>
  <c r="CZ197" i="3"/>
  <c r="DA197" i="3"/>
  <c r="A198" i="3"/>
  <c r="CX198" i="3"/>
  <c r="CY198" i="3"/>
  <c r="CZ198" i="3"/>
  <c r="DA198" i="3"/>
  <c r="A199" i="3"/>
  <c r="CX199" i="3"/>
  <c r="CY199" i="3"/>
  <c r="CZ199" i="3"/>
  <c r="DA199" i="3"/>
  <c r="A200" i="3"/>
  <c r="CX200" i="3"/>
  <c r="CY200" i="3"/>
  <c r="CZ200" i="3"/>
  <c r="DA200" i="3"/>
  <c r="A201" i="3"/>
  <c r="CX201" i="3"/>
  <c r="CY201" i="3"/>
  <c r="CZ201" i="3"/>
  <c r="DA201" i="3"/>
  <c r="A202" i="3"/>
  <c r="CX202" i="3"/>
  <c r="CY202" i="3"/>
  <c r="CZ202" i="3"/>
  <c r="DA202" i="3"/>
  <c r="A203" i="3"/>
  <c r="CX203" i="3"/>
  <c r="CY203" i="3"/>
  <c r="CZ203" i="3"/>
  <c r="DA203" i="3"/>
  <c r="A204" i="3"/>
  <c r="CX204" i="3"/>
  <c r="CY204" i="3"/>
  <c r="CZ204" i="3"/>
  <c r="DA204" i="3"/>
  <c r="A205" i="3"/>
  <c r="CX205" i="3"/>
  <c r="CY205" i="3"/>
  <c r="CZ205" i="3"/>
  <c r="DA205" i="3"/>
  <c r="A206" i="3"/>
  <c r="CX206" i="3"/>
  <c r="CY206" i="3"/>
  <c r="CZ206" i="3"/>
  <c r="DA206" i="3"/>
  <c r="A207" i="3"/>
  <c r="CX207" i="3"/>
  <c r="CY207" i="3"/>
  <c r="CZ207" i="3"/>
  <c r="DA207" i="3"/>
  <c r="A208" i="3"/>
  <c r="CX208" i="3"/>
  <c r="CY208" i="3"/>
  <c r="CZ208" i="3"/>
  <c r="DA208" i="3"/>
  <c r="A209" i="3"/>
  <c r="CX209" i="3"/>
  <c r="CY209" i="3"/>
  <c r="CZ209" i="3"/>
  <c r="DA209" i="3"/>
  <c r="A210" i="3"/>
  <c r="CX210" i="3"/>
  <c r="CY210" i="3"/>
  <c r="CZ210" i="3"/>
  <c r="DA210" i="3"/>
  <c r="A211" i="3"/>
  <c r="CX211" i="3"/>
  <c r="CY211" i="3"/>
  <c r="CZ211" i="3"/>
  <c r="DA211" i="3"/>
  <c r="A212" i="3"/>
  <c r="CX212" i="3"/>
  <c r="CY212" i="3"/>
  <c r="CZ212" i="3"/>
  <c r="DA212" i="3"/>
  <c r="A213" i="3"/>
  <c r="CX213" i="3"/>
  <c r="CY213" i="3"/>
  <c r="CZ213" i="3"/>
  <c r="DA213" i="3"/>
  <c r="A214" i="3"/>
  <c r="CX214" i="3"/>
  <c r="CY214" i="3"/>
  <c r="CZ214" i="3"/>
  <c r="DA214" i="3"/>
  <c r="A215" i="3"/>
  <c r="CX215" i="3"/>
  <c r="CY215" i="3"/>
  <c r="CZ215" i="3"/>
  <c r="DA215" i="3"/>
  <c r="A216" i="3"/>
  <c r="CX216" i="3"/>
  <c r="CY216" i="3"/>
  <c r="CZ216" i="3"/>
  <c r="DA216" i="3"/>
  <c r="A217" i="3"/>
  <c r="CX217" i="3"/>
  <c r="CY217" i="3"/>
  <c r="CZ217" i="3"/>
  <c r="DA217" i="3"/>
  <c r="A218" i="3"/>
  <c r="CX218" i="3"/>
  <c r="CY218" i="3"/>
  <c r="CZ218" i="3"/>
  <c r="DA218" i="3"/>
  <c r="A219" i="3"/>
  <c r="CX219" i="3"/>
  <c r="CY219" i="3"/>
  <c r="CZ219" i="3"/>
  <c r="DA219" i="3"/>
  <c r="A220" i="3"/>
  <c r="CX220" i="3"/>
  <c r="CY220" i="3"/>
  <c r="CZ220" i="3"/>
  <c r="DA220" i="3"/>
  <c r="A221" i="3"/>
  <c r="CX221" i="3"/>
  <c r="CY221" i="3"/>
  <c r="CZ221" i="3"/>
  <c r="DA221" i="3"/>
  <c r="A222" i="3"/>
  <c r="CX222" i="3"/>
  <c r="CY222" i="3"/>
  <c r="CZ222" i="3"/>
  <c r="DA222" i="3"/>
  <c r="A223" i="3"/>
  <c r="CX223" i="3"/>
  <c r="CY223" i="3"/>
  <c r="CZ223" i="3"/>
  <c r="DA223" i="3"/>
  <c r="A224" i="3"/>
  <c r="CX224" i="3"/>
  <c r="CY224" i="3"/>
  <c r="CZ224" i="3"/>
  <c r="DA224" i="3"/>
  <c r="A225" i="3"/>
  <c r="CX225" i="3"/>
  <c r="CY225" i="3"/>
  <c r="CZ225" i="3"/>
  <c r="DA225" i="3"/>
  <c r="A226" i="3"/>
  <c r="CX226" i="3"/>
  <c r="CY226" i="3"/>
  <c r="CZ226" i="3"/>
  <c r="DA226" i="3"/>
  <c r="A227" i="3"/>
  <c r="CX227" i="3"/>
  <c r="CY227" i="3"/>
  <c r="CZ227" i="3"/>
  <c r="DA227" i="3"/>
  <c r="A228" i="3"/>
  <c r="CX228" i="3"/>
  <c r="CY228" i="3"/>
  <c r="CZ228" i="3"/>
  <c r="DA228" i="3"/>
  <c r="A229" i="3"/>
  <c r="CX229" i="3"/>
  <c r="CY229" i="3"/>
  <c r="CZ229" i="3"/>
  <c r="DA229" i="3"/>
  <c r="A230" i="3"/>
  <c r="CX230" i="3"/>
  <c r="CY230" i="3"/>
  <c r="CZ230" i="3"/>
  <c r="DA230" i="3"/>
  <c r="A231" i="3"/>
  <c r="CX231" i="3"/>
  <c r="CY231" i="3"/>
  <c r="CZ231" i="3"/>
  <c r="DA231" i="3"/>
  <c r="A232" i="3"/>
  <c r="CX232" i="3"/>
  <c r="CY232" i="3"/>
  <c r="CZ232" i="3"/>
  <c r="DA232" i="3"/>
  <c r="A233" i="3"/>
  <c r="CX233" i="3"/>
  <c r="CY233" i="3"/>
  <c r="CZ233" i="3"/>
  <c r="DA233" i="3"/>
  <c r="A234" i="3"/>
  <c r="CX234" i="3"/>
  <c r="CY234" i="3"/>
  <c r="CZ234" i="3"/>
  <c r="DA234" i="3"/>
  <c r="A235" i="3"/>
  <c r="CX235" i="3"/>
  <c r="CY235" i="3"/>
  <c r="CZ235" i="3"/>
  <c r="DA235" i="3"/>
  <c r="A236" i="3"/>
  <c r="CX236" i="3"/>
  <c r="CY236" i="3"/>
  <c r="CZ236" i="3"/>
  <c r="DA236" i="3"/>
  <c r="A237" i="3"/>
  <c r="CX237" i="3"/>
  <c r="CY237" i="3"/>
  <c r="CZ237" i="3"/>
  <c r="DA237" i="3"/>
  <c r="A238" i="3"/>
  <c r="CX238" i="3"/>
  <c r="CY238" i="3"/>
  <c r="CZ238" i="3"/>
  <c r="DA238" i="3"/>
  <c r="A239" i="3"/>
  <c r="CX239" i="3"/>
  <c r="CY239" i="3"/>
  <c r="CZ239" i="3"/>
  <c r="DA239" i="3"/>
  <c r="A240" i="3"/>
  <c r="CX240" i="3"/>
  <c r="CY240" i="3"/>
  <c r="CZ240" i="3"/>
  <c r="DA240" i="3"/>
  <c r="A241" i="3"/>
  <c r="CX241" i="3"/>
  <c r="CY241" i="3"/>
  <c r="CZ241" i="3"/>
  <c r="DA241" i="3"/>
  <c r="A242" i="3"/>
  <c r="CX242" i="3"/>
  <c r="CY242" i="3"/>
  <c r="CZ242" i="3"/>
  <c r="DA242" i="3"/>
  <c r="A243" i="3"/>
  <c r="CX243" i="3"/>
  <c r="CY243" i="3"/>
  <c r="CZ243" i="3"/>
  <c r="DA243" i="3"/>
  <c r="A244" i="3"/>
  <c r="CX244" i="3"/>
  <c r="CY244" i="3"/>
  <c r="CZ244" i="3"/>
  <c r="DA244" i="3"/>
  <c r="A245" i="3"/>
  <c r="CX245" i="3"/>
  <c r="CY245" i="3"/>
  <c r="CZ245" i="3"/>
  <c r="DA245" i="3"/>
  <c r="A246" i="3"/>
  <c r="CX246" i="3"/>
  <c r="CY246" i="3"/>
  <c r="CZ246" i="3"/>
  <c r="DA246" i="3"/>
  <c r="A247" i="3"/>
  <c r="CX247" i="3"/>
  <c r="CY247" i="3"/>
  <c r="CZ247" i="3"/>
  <c r="DA247" i="3"/>
  <c r="A248" i="3"/>
  <c r="CX248" i="3"/>
  <c r="CY248" i="3"/>
  <c r="CZ248" i="3"/>
  <c r="DA248" i="3"/>
  <c r="A249" i="3"/>
  <c r="CX249" i="3"/>
  <c r="CY249" i="3"/>
  <c r="CZ249" i="3"/>
  <c r="DA249" i="3"/>
  <c r="A250" i="3"/>
  <c r="CX250" i="3"/>
  <c r="CY250" i="3"/>
  <c r="CZ250" i="3"/>
  <c r="DA250" i="3"/>
  <c r="A251" i="3"/>
  <c r="CX251" i="3"/>
  <c r="CY251" i="3"/>
  <c r="CZ251" i="3"/>
  <c r="DA251" i="3"/>
  <c r="A252" i="3"/>
  <c r="CX252" i="3"/>
  <c r="CY252" i="3"/>
  <c r="CZ252" i="3"/>
  <c r="DA252" i="3"/>
  <c r="A253" i="3"/>
  <c r="CX253" i="3"/>
  <c r="CY253" i="3"/>
  <c r="CZ253" i="3"/>
  <c r="DA253" i="3"/>
  <c r="A254" i="3"/>
  <c r="CX254" i="3"/>
  <c r="CY254" i="3"/>
  <c r="CZ254" i="3"/>
  <c r="DA254" i="3"/>
  <c r="A255" i="3"/>
  <c r="CX255" i="3"/>
  <c r="CY255" i="3"/>
  <c r="CZ255" i="3"/>
  <c r="DA255" i="3"/>
  <c r="A256" i="3"/>
  <c r="CX256" i="3"/>
  <c r="CY256" i="3"/>
  <c r="CZ256" i="3"/>
  <c r="DA256" i="3"/>
  <c r="A257" i="3"/>
  <c r="CX257" i="3"/>
  <c r="CY257" i="3"/>
  <c r="CZ257" i="3"/>
  <c r="DA257" i="3"/>
  <c r="A258" i="3"/>
  <c r="CX258" i="3"/>
  <c r="CY258" i="3"/>
  <c r="CZ258" i="3"/>
  <c r="DA258" i="3"/>
  <c r="A259" i="3"/>
  <c r="CX259" i="3"/>
  <c r="CY259" i="3"/>
  <c r="CZ259" i="3"/>
  <c r="DA259" i="3"/>
  <c r="A260" i="3"/>
  <c r="CX260" i="3"/>
  <c r="CY260" i="3"/>
  <c r="CZ260" i="3"/>
  <c r="DA260" i="3"/>
  <c r="A261" i="3"/>
  <c r="CX261" i="3"/>
  <c r="CY261" i="3"/>
  <c r="CZ261" i="3"/>
  <c r="DA261" i="3"/>
  <c r="A262" i="3"/>
  <c r="CX262" i="3"/>
  <c r="CY262" i="3"/>
  <c r="CZ262" i="3"/>
  <c r="DA262" i="3"/>
  <c r="A263" i="3"/>
  <c r="CX263" i="3"/>
  <c r="CY263" i="3"/>
  <c r="CZ263" i="3"/>
  <c r="DA263" i="3"/>
  <c r="A264" i="3"/>
  <c r="CX264" i="3"/>
  <c r="CY264" i="3"/>
  <c r="CZ264" i="3"/>
  <c r="DA264" i="3"/>
  <c r="A265" i="3"/>
  <c r="CX265" i="3"/>
  <c r="CY265" i="3"/>
  <c r="CZ265" i="3"/>
  <c r="DA265" i="3"/>
  <c r="A266" i="3"/>
  <c r="CX266" i="3"/>
  <c r="CY266" i="3"/>
  <c r="CZ266" i="3"/>
  <c r="DA266" i="3"/>
  <c r="A267" i="3"/>
  <c r="CX267" i="3"/>
  <c r="CY267" i="3"/>
  <c r="CZ267" i="3"/>
  <c r="DA267" i="3"/>
  <c r="A268" i="3"/>
  <c r="CX268" i="3"/>
  <c r="CY268" i="3"/>
  <c r="CZ268" i="3"/>
  <c r="DA268" i="3"/>
  <c r="A269" i="3"/>
  <c r="CX269" i="3"/>
  <c r="CY269" i="3"/>
  <c r="CZ269" i="3"/>
  <c r="DA269" i="3"/>
  <c r="A270" i="3"/>
  <c r="CX270" i="3"/>
  <c r="CY270" i="3"/>
  <c r="CZ270" i="3"/>
  <c r="DA270" i="3"/>
  <c r="A271" i="3"/>
  <c r="CX271" i="3"/>
  <c r="CY271" i="3"/>
  <c r="CZ271" i="3"/>
  <c r="DA271" i="3"/>
  <c r="A272" i="3"/>
  <c r="CX272" i="3"/>
  <c r="CY272" i="3"/>
  <c r="CZ272" i="3"/>
  <c r="DA272" i="3"/>
  <c r="A273" i="3"/>
  <c r="CX273" i="3"/>
  <c r="CY273" i="3"/>
  <c r="CZ273" i="3"/>
  <c r="DA273" i="3"/>
  <c r="A274" i="3"/>
  <c r="CX274" i="3"/>
  <c r="CY274" i="3"/>
  <c r="CZ274" i="3"/>
  <c r="DA274" i="3"/>
  <c r="A275" i="3"/>
  <c r="CX275" i="3"/>
  <c r="CY275" i="3"/>
  <c r="CZ275" i="3"/>
  <c r="DA275" i="3"/>
  <c r="A276" i="3"/>
  <c r="CX276" i="3"/>
  <c r="CY276" i="3"/>
  <c r="CZ276" i="3"/>
  <c r="DA276" i="3"/>
  <c r="A277" i="3"/>
  <c r="CX277" i="3"/>
  <c r="CY277" i="3"/>
  <c r="CZ277" i="3"/>
  <c r="DA277" i="3"/>
  <c r="A278" i="3"/>
  <c r="CX278" i="3"/>
  <c r="CY278" i="3"/>
  <c r="CZ278" i="3"/>
  <c r="DA278" i="3"/>
  <c r="A279" i="3"/>
  <c r="CX279" i="3"/>
  <c r="CY279" i="3"/>
  <c r="CZ279" i="3"/>
  <c r="DA279" i="3"/>
  <c r="A280" i="3"/>
  <c r="CX280" i="3"/>
  <c r="CY280" i="3"/>
  <c r="CZ280" i="3"/>
  <c r="DA280" i="3"/>
  <c r="A281" i="3"/>
  <c r="CX281" i="3"/>
  <c r="CY281" i="3"/>
  <c r="CZ281" i="3"/>
  <c r="DA281" i="3"/>
  <c r="A282" i="3"/>
  <c r="CX282" i="3"/>
  <c r="CY282" i="3"/>
  <c r="CZ282" i="3"/>
  <c r="DA282" i="3"/>
  <c r="A283" i="3"/>
  <c r="CX283" i="3"/>
  <c r="CY283" i="3"/>
  <c r="CZ283" i="3"/>
  <c r="DA283" i="3"/>
  <c r="A284" i="3"/>
  <c r="CX284" i="3"/>
  <c r="CY284" i="3"/>
  <c r="CZ284" i="3"/>
  <c r="DA284" i="3"/>
  <c r="A285" i="3"/>
  <c r="CX285" i="3"/>
  <c r="CY285" i="3"/>
  <c r="CZ285" i="3"/>
  <c r="DA285" i="3"/>
  <c r="A286" i="3"/>
  <c r="CX286" i="3"/>
  <c r="CY286" i="3"/>
  <c r="CZ286" i="3"/>
  <c r="DA286" i="3"/>
  <c r="A287" i="3"/>
  <c r="CX287" i="3"/>
  <c r="CY287" i="3"/>
  <c r="CZ287" i="3"/>
  <c r="DA287" i="3"/>
  <c r="A288" i="3"/>
  <c r="CX288" i="3"/>
  <c r="CY288" i="3"/>
  <c r="CZ288" i="3"/>
  <c r="DA288" i="3"/>
  <c r="A289" i="3"/>
  <c r="CX289" i="3"/>
  <c r="CY289" i="3"/>
  <c r="CZ289" i="3"/>
  <c r="DA289" i="3"/>
  <c r="A290" i="3"/>
  <c r="CX290" i="3"/>
  <c r="CY290" i="3"/>
  <c r="CZ290" i="3"/>
  <c r="DA290" i="3"/>
  <c r="A291" i="3"/>
  <c r="CX291" i="3"/>
  <c r="CY291" i="3"/>
  <c r="CZ291" i="3"/>
  <c r="DA291" i="3"/>
  <c r="A292" i="3"/>
  <c r="CX292" i="3"/>
  <c r="CY292" i="3"/>
  <c r="CZ292" i="3"/>
  <c r="DA292" i="3"/>
  <c r="A293" i="3"/>
  <c r="CX293" i="3"/>
  <c r="CY293" i="3"/>
  <c r="CZ293" i="3"/>
  <c r="DA293" i="3"/>
  <c r="A294" i="3"/>
  <c r="CX294" i="3"/>
  <c r="CY294" i="3"/>
  <c r="CZ294" i="3"/>
  <c r="DA294" i="3"/>
  <c r="A295" i="3"/>
  <c r="CX295" i="3"/>
  <c r="CY295" i="3"/>
  <c r="CZ295" i="3"/>
  <c r="DA295" i="3"/>
  <c r="A296" i="3"/>
  <c r="CX296" i="3"/>
  <c r="CY296" i="3"/>
  <c r="CZ296" i="3"/>
  <c r="DA296" i="3"/>
  <c r="A297" i="3"/>
  <c r="CX297" i="3"/>
  <c r="CY297" i="3"/>
  <c r="CZ297" i="3"/>
  <c r="DA297" i="3"/>
  <c r="A298" i="3"/>
  <c r="CX298" i="3"/>
  <c r="CY298" i="3"/>
  <c r="CZ298" i="3"/>
  <c r="DA298" i="3"/>
  <c r="A299" i="3"/>
  <c r="CX299" i="3"/>
  <c r="CY299" i="3"/>
  <c r="CZ299" i="3"/>
  <c r="DA299" i="3"/>
  <c r="A300" i="3"/>
  <c r="CX300" i="3"/>
  <c r="CY300" i="3"/>
  <c r="CZ300" i="3"/>
  <c r="DA300" i="3"/>
  <c r="A301" i="3"/>
  <c r="CX301" i="3"/>
  <c r="CY301" i="3"/>
  <c r="CZ301" i="3"/>
  <c r="DA301" i="3"/>
  <c r="A302" i="3"/>
  <c r="CX302" i="3"/>
  <c r="CY302" i="3"/>
  <c r="CZ302" i="3"/>
  <c r="DA302" i="3"/>
  <c r="A303" i="3"/>
  <c r="CX303" i="3"/>
  <c r="CY303" i="3"/>
  <c r="CZ303" i="3"/>
  <c r="DA303" i="3"/>
  <c r="A304" i="3"/>
  <c r="CX304" i="3"/>
  <c r="CY304" i="3"/>
  <c r="CZ304" i="3"/>
  <c r="DA304" i="3"/>
  <c r="A305" i="3"/>
  <c r="CX305" i="3"/>
  <c r="CY305" i="3"/>
  <c r="CZ305" i="3"/>
  <c r="DA305" i="3"/>
  <c r="A306" i="3"/>
  <c r="CX306" i="3"/>
  <c r="CY306" i="3"/>
  <c r="CZ306" i="3"/>
  <c r="DA306" i="3"/>
  <c r="A307" i="3"/>
  <c r="CX307" i="3"/>
  <c r="CY307" i="3"/>
  <c r="CZ307" i="3"/>
  <c r="DA307" i="3"/>
  <c r="A308" i="3"/>
  <c r="CX308" i="3"/>
  <c r="CY308" i="3"/>
  <c r="CZ308" i="3"/>
  <c r="DA308" i="3"/>
  <c r="A309" i="3"/>
  <c r="CX309" i="3"/>
  <c r="CY309" i="3"/>
  <c r="CZ309" i="3"/>
  <c r="DA309" i="3"/>
  <c r="A310" i="3"/>
  <c r="CX310" i="3"/>
  <c r="CY310" i="3"/>
  <c r="CZ310" i="3"/>
  <c r="DA310" i="3"/>
  <c r="A311" i="3"/>
  <c r="CX311" i="3"/>
  <c r="CY311" i="3"/>
  <c r="CZ311" i="3"/>
  <c r="DA311" i="3"/>
  <c r="A312" i="3"/>
  <c r="CX312" i="3"/>
  <c r="CY312" i="3"/>
  <c r="CZ312" i="3"/>
  <c r="DA312" i="3"/>
  <c r="A313" i="3"/>
  <c r="CX313" i="3"/>
  <c r="CY313" i="3"/>
  <c r="CZ313" i="3"/>
  <c r="DA313" i="3"/>
  <c r="A314" i="3"/>
  <c r="CX314" i="3"/>
  <c r="CY314" i="3"/>
  <c r="CZ314" i="3"/>
  <c r="DA314" i="3"/>
  <c r="A315" i="3"/>
  <c r="CX315" i="3"/>
  <c r="CY315" i="3"/>
  <c r="CZ315" i="3"/>
  <c r="DA315" i="3"/>
  <c r="A316" i="3"/>
  <c r="CX316" i="3"/>
  <c r="CY316" i="3"/>
  <c r="CZ316" i="3"/>
  <c r="DA316" i="3"/>
  <c r="A317" i="3"/>
  <c r="CX317" i="3"/>
  <c r="CY317" i="3"/>
  <c r="CZ317" i="3"/>
  <c r="DA317" i="3"/>
  <c r="A318" i="3"/>
  <c r="CX318" i="3"/>
  <c r="CY318" i="3"/>
  <c r="CZ318" i="3"/>
  <c r="DA318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9" i="1"/>
  <c r="D29" i="1"/>
  <c r="AC29" i="1"/>
  <c r="CQ29" i="1" s="1"/>
  <c r="P29" i="1" s="1"/>
  <c r="AE29" i="1"/>
  <c r="AD29" i="1" s="1"/>
  <c r="AF29" i="1"/>
  <c r="CT29" i="1" s="1"/>
  <c r="S29" i="1" s="1"/>
  <c r="AG29" i="1"/>
  <c r="CU29" i="1" s="1"/>
  <c r="T29" i="1" s="1"/>
  <c r="AH29" i="1"/>
  <c r="AI29" i="1"/>
  <c r="CW29" i="1" s="1"/>
  <c r="V29" i="1" s="1"/>
  <c r="AJ29" i="1"/>
  <c r="CX29" i="1" s="1"/>
  <c r="W29" i="1" s="1"/>
  <c r="CR29" i="1"/>
  <c r="Q29" i="1" s="1"/>
  <c r="CS29" i="1"/>
  <c r="R29" i="1" s="1"/>
  <c r="CV29" i="1"/>
  <c r="U29" i="1" s="1"/>
  <c r="FR29" i="1"/>
  <c r="GL29" i="1"/>
  <c r="GN29" i="1"/>
  <c r="GO29" i="1"/>
  <c r="GV29" i="1"/>
  <c r="GX29" i="1" s="1"/>
  <c r="CJ34" i="1" s="1"/>
  <c r="BA34" i="1" s="1"/>
  <c r="C30" i="1"/>
  <c r="D30" i="1"/>
  <c r="AC30" i="1"/>
  <c r="AE30" i="1"/>
  <c r="AD30" i="1" s="1"/>
  <c r="AB30" i="1" s="1"/>
  <c r="AF30" i="1"/>
  <c r="CT30" i="1" s="1"/>
  <c r="S30" i="1" s="1"/>
  <c r="AG30" i="1"/>
  <c r="CU30" i="1" s="1"/>
  <c r="T30" i="1" s="1"/>
  <c r="AH30" i="1"/>
  <c r="CV30" i="1" s="1"/>
  <c r="U30" i="1" s="1"/>
  <c r="AI30" i="1"/>
  <c r="AJ30" i="1"/>
  <c r="CX30" i="1" s="1"/>
  <c r="W30" i="1" s="1"/>
  <c r="CQ30" i="1"/>
  <c r="P30" i="1" s="1"/>
  <c r="CS30" i="1"/>
  <c r="R30" i="1" s="1"/>
  <c r="GK30" i="1" s="1"/>
  <c r="CW30" i="1"/>
  <c r="V30" i="1" s="1"/>
  <c r="FR30" i="1"/>
  <c r="GL30" i="1"/>
  <c r="GN30" i="1"/>
  <c r="GO30" i="1"/>
  <c r="GV30" i="1"/>
  <c r="GX30" i="1"/>
  <c r="C31" i="1"/>
  <c r="D31" i="1"/>
  <c r="I31" i="1"/>
  <c r="CX5" i="3" s="1"/>
  <c r="AC31" i="1"/>
  <c r="AE31" i="1"/>
  <c r="CS31" i="1" s="1"/>
  <c r="R31" i="1" s="1"/>
  <c r="AF31" i="1"/>
  <c r="AG31" i="1"/>
  <c r="CU31" i="1" s="1"/>
  <c r="T31" i="1" s="1"/>
  <c r="AH31" i="1"/>
  <c r="CV31" i="1" s="1"/>
  <c r="U31" i="1" s="1"/>
  <c r="AI31" i="1"/>
  <c r="CW31" i="1" s="1"/>
  <c r="V31" i="1" s="1"/>
  <c r="AJ31" i="1"/>
  <c r="CR31" i="1"/>
  <c r="Q31" i="1" s="1"/>
  <c r="CT31" i="1"/>
  <c r="S31" i="1" s="1"/>
  <c r="CX31" i="1"/>
  <c r="W31" i="1" s="1"/>
  <c r="FR31" i="1"/>
  <c r="GL31" i="1"/>
  <c r="GN31" i="1"/>
  <c r="GO31" i="1"/>
  <c r="GV31" i="1"/>
  <c r="GX31" i="1"/>
  <c r="C32" i="1"/>
  <c r="D32" i="1"/>
  <c r="I32" i="1"/>
  <c r="CX6" i="3" s="1"/>
  <c r="AC32" i="1"/>
  <c r="CQ32" i="1" s="1"/>
  <c r="P32" i="1" s="1"/>
  <c r="AE32" i="1"/>
  <c r="AD32" i="1" s="1"/>
  <c r="AF32" i="1"/>
  <c r="AG32" i="1"/>
  <c r="CU32" i="1" s="1"/>
  <c r="T32" i="1" s="1"/>
  <c r="AH32" i="1"/>
  <c r="CV32" i="1" s="1"/>
  <c r="U32" i="1" s="1"/>
  <c r="AI32" i="1"/>
  <c r="CW32" i="1" s="1"/>
  <c r="V32" i="1" s="1"/>
  <c r="AJ32" i="1"/>
  <c r="CR32" i="1"/>
  <c r="Q32" i="1" s="1"/>
  <c r="CT32" i="1"/>
  <c r="S32" i="1" s="1"/>
  <c r="CX32" i="1"/>
  <c r="W32" i="1" s="1"/>
  <c r="FR32" i="1"/>
  <c r="GL32" i="1"/>
  <c r="GN32" i="1"/>
  <c r="GO32" i="1"/>
  <c r="GV32" i="1"/>
  <c r="GX32" i="1"/>
  <c r="B34" i="1"/>
  <c r="B26" i="1" s="1"/>
  <c r="C34" i="1"/>
  <c r="C26" i="1" s="1"/>
  <c r="D34" i="1"/>
  <c r="D26" i="1" s="1"/>
  <c r="F34" i="1"/>
  <c r="F26" i="1" s="1"/>
  <c r="G34" i="1"/>
  <c r="G26" i="1" s="1"/>
  <c r="BX34" i="1"/>
  <c r="AO34" i="1" s="1"/>
  <c r="BY34" i="1"/>
  <c r="BY26" i="1" s="1"/>
  <c r="BZ34" i="1"/>
  <c r="BZ26" i="1" s="1"/>
  <c r="CB34" i="1"/>
  <c r="AS34" i="1" s="1"/>
  <c r="CC34" i="1"/>
  <c r="CC26" i="1" s="1"/>
  <c r="CI34" i="1"/>
  <c r="CI26" i="1" s="1"/>
  <c r="CK34" i="1"/>
  <c r="CK26" i="1" s="1"/>
  <c r="CL34" i="1"/>
  <c r="CL26" i="1" s="1"/>
  <c r="D67" i="1"/>
  <c r="E69" i="1"/>
  <c r="Z69" i="1"/>
  <c r="AA69" i="1"/>
  <c r="AM69" i="1"/>
  <c r="AN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CM69" i="1"/>
  <c r="CN69" i="1"/>
  <c r="CO69" i="1"/>
  <c r="CP69" i="1"/>
  <c r="CQ69" i="1"/>
  <c r="CR69" i="1"/>
  <c r="CS69" i="1"/>
  <c r="CT69" i="1"/>
  <c r="CU69" i="1"/>
  <c r="CV69" i="1"/>
  <c r="CW69" i="1"/>
  <c r="CX69" i="1"/>
  <c r="CY69" i="1"/>
  <c r="CZ69" i="1"/>
  <c r="DA69" i="1"/>
  <c r="DB69" i="1"/>
  <c r="DC69" i="1"/>
  <c r="DD69" i="1"/>
  <c r="DE69" i="1"/>
  <c r="DF69" i="1"/>
  <c r="DG69" i="1"/>
  <c r="DH69" i="1"/>
  <c r="DI69" i="1"/>
  <c r="DJ69" i="1"/>
  <c r="DK69" i="1"/>
  <c r="DL69" i="1"/>
  <c r="DM69" i="1"/>
  <c r="DN69" i="1"/>
  <c r="DO69" i="1"/>
  <c r="DP69" i="1"/>
  <c r="DQ69" i="1"/>
  <c r="DR69" i="1"/>
  <c r="DS69" i="1"/>
  <c r="DT69" i="1"/>
  <c r="DU69" i="1"/>
  <c r="DV69" i="1"/>
  <c r="DW69" i="1"/>
  <c r="DX69" i="1"/>
  <c r="DY69" i="1"/>
  <c r="DZ69" i="1"/>
  <c r="EA69" i="1"/>
  <c r="EB69" i="1"/>
  <c r="EC69" i="1"/>
  <c r="ED69" i="1"/>
  <c r="EE69" i="1"/>
  <c r="EF69" i="1"/>
  <c r="EG69" i="1"/>
  <c r="EH69" i="1"/>
  <c r="EI69" i="1"/>
  <c r="EJ69" i="1"/>
  <c r="EK69" i="1"/>
  <c r="EL69" i="1"/>
  <c r="EM69" i="1"/>
  <c r="EN69" i="1"/>
  <c r="EO69" i="1"/>
  <c r="EP69" i="1"/>
  <c r="EQ69" i="1"/>
  <c r="ER69" i="1"/>
  <c r="ES69" i="1"/>
  <c r="ET69" i="1"/>
  <c r="EU69" i="1"/>
  <c r="EV69" i="1"/>
  <c r="EW69" i="1"/>
  <c r="EX69" i="1"/>
  <c r="EY69" i="1"/>
  <c r="EZ69" i="1"/>
  <c r="FA69" i="1"/>
  <c r="FB69" i="1"/>
  <c r="FC69" i="1"/>
  <c r="FD69" i="1"/>
  <c r="FE69" i="1"/>
  <c r="FF69" i="1"/>
  <c r="FG69" i="1"/>
  <c r="FH69" i="1"/>
  <c r="FI69" i="1"/>
  <c r="FJ69" i="1"/>
  <c r="FK69" i="1"/>
  <c r="FL69" i="1"/>
  <c r="FM69" i="1"/>
  <c r="FN69" i="1"/>
  <c r="FO69" i="1"/>
  <c r="FP69" i="1"/>
  <c r="FQ69" i="1"/>
  <c r="FR69" i="1"/>
  <c r="FS69" i="1"/>
  <c r="FT69" i="1"/>
  <c r="FU69" i="1"/>
  <c r="FV69" i="1"/>
  <c r="FW69" i="1"/>
  <c r="FX69" i="1"/>
  <c r="FY69" i="1"/>
  <c r="FZ69" i="1"/>
  <c r="GA69" i="1"/>
  <c r="GB69" i="1"/>
  <c r="GC69" i="1"/>
  <c r="GD69" i="1"/>
  <c r="GE69" i="1"/>
  <c r="GF69" i="1"/>
  <c r="GG69" i="1"/>
  <c r="GH69" i="1"/>
  <c r="GI69" i="1"/>
  <c r="GJ69" i="1"/>
  <c r="GK69" i="1"/>
  <c r="GL69" i="1"/>
  <c r="GM69" i="1"/>
  <c r="GN69" i="1"/>
  <c r="GO69" i="1"/>
  <c r="GP69" i="1"/>
  <c r="GQ69" i="1"/>
  <c r="GR69" i="1"/>
  <c r="GS69" i="1"/>
  <c r="GT69" i="1"/>
  <c r="GU69" i="1"/>
  <c r="GV69" i="1"/>
  <c r="GW69" i="1"/>
  <c r="GX69" i="1"/>
  <c r="C71" i="1"/>
  <c r="D71" i="1"/>
  <c r="AC71" i="1"/>
  <c r="AE71" i="1"/>
  <c r="CS71" i="1" s="1"/>
  <c r="R71" i="1" s="1"/>
  <c r="AF71" i="1"/>
  <c r="AG71" i="1"/>
  <c r="CU71" i="1" s="1"/>
  <c r="T71" i="1" s="1"/>
  <c r="AH71" i="1"/>
  <c r="AI71" i="1"/>
  <c r="CW71" i="1" s="1"/>
  <c r="V71" i="1" s="1"/>
  <c r="AJ71" i="1"/>
  <c r="CQ71" i="1"/>
  <c r="P71" i="1" s="1"/>
  <c r="CT71" i="1"/>
  <c r="S71" i="1" s="1"/>
  <c r="CV71" i="1"/>
  <c r="U71" i="1" s="1"/>
  <c r="CX71" i="1"/>
  <c r="W71" i="1" s="1"/>
  <c r="FR71" i="1"/>
  <c r="GL71" i="1"/>
  <c r="GN71" i="1"/>
  <c r="GO71" i="1"/>
  <c r="GV71" i="1"/>
  <c r="GX71" i="1" s="1"/>
  <c r="C72" i="1"/>
  <c r="D72" i="1"/>
  <c r="AC72" i="1"/>
  <c r="CQ72" i="1" s="1"/>
  <c r="P72" i="1" s="1"/>
  <c r="AE72" i="1"/>
  <c r="AD72" i="1" s="1"/>
  <c r="AF72" i="1"/>
  <c r="AG72" i="1"/>
  <c r="CU72" i="1" s="1"/>
  <c r="T72" i="1" s="1"/>
  <c r="AH72" i="1"/>
  <c r="AI72" i="1"/>
  <c r="AJ72" i="1"/>
  <c r="CR72" i="1"/>
  <c r="Q72" i="1" s="1"/>
  <c r="CT72" i="1"/>
  <c r="S72" i="1" s="1"/>
  <c r="CV72" i="1"/>
  <c r="U72" i="1" s="1"/>
  <c r="CW72" i="1"/>
  <c r="V72" i="1" s="1"/>
  <c r="CX72" i="1"/>
  <c r="W72" i="1" s="1"/>
  <c r="FR72" i="1"/>
  <c r="GL72" i="1"/>
  <c r="GN72" i="1"/>
  <c r="GO72" i="1"/>
  <c r="GV72" i="1"/>
  <c r="GX72" i="1" s="1"/>
  <c r="C73" i="1"/>
  <c r="D73" i="1"/>
  <c r="AC73" i="1"/>
  <c r="CQ73" i="1" s="1"/>
  <c r="P73" i="1" s="1"/>
  <c r="AE73" i="1"/>
  <c r="CS73" i="1" s="1"/>
  <c r="R73" i="1" s="1"/>
  <c r="GK73" i="1" s="1"/>
  <c r="AF73" i="1"/>
  <c r="CT73" i="1" s="1"/>
  <c r="S73" i="1" s="1"/>
  <c r="AG73" i="1"/>
  <c r="AH73" i="1"/>
  <c r="CV73" i="1" s="1"/>
  <c r="U73" i="1" s="1"/>
  <c r="AI73" i="1"/>
  <c r="CW73" i="1" s="1"/>
  <c r="V73" i="1" s="1"/>
  <c r="AJ73" i="1"/>
  <c r="CR73" i="1"/>
  <c r="Q73" i="1" s="1"/>
  <c r="CU73" i="1"/>
  <c r="T73" i="1" s="1"/>
  <c r="CX73" i="1"/>
  <c r="W73" i="1" s="1"/>
  <c r="FR73" i="1"/>
  <c r="GL73" i="1"/>
  <c r="BZ77" i="1" s="1"/>
  <c r="AQ77" i="1" s="1"/>
  <c r="GN73" i="1"/>
  <c r="GO73" i="1"/>
  <c r="GV73" i="1"/>
  <c r="GX73" i="1" s="1"/>
  <c r="I74" i="1"/>
  <c r="AC74" i="1"/>
  <c r="AD74" i="1"/>
  <c r="AE74" i="1"/>
  <c r="AF74" i="1"/>
  <c r="AG74" i="1"/>
  <c r="AH74" i="1"/>
  <c r="CV74" i="1" s="1"/>
  <c r="U74" i="1" s="1"/>
  <c r="AI74" i="1"/>
  <c r="AJ74" i="1"/>
  <c r="CX74" i="1" s="1"/>
  <c r="W74" i="1" s="1"/>
  <c r="CQ74" i="1"/>
  <c r="CR74" i="1"/>
  <c r="Q74" i="1" s="1"/>
  <c r="CS74" i="1"/>
  <c r="CT74" i="1"/>
  <c r="S74" i="1" s="1"/>
  <c r="CU74" i="1"/>
  <c r="CW74" i="1"/>
  <c r="V74" i="1" s="1"/>
  <c r="FR74" i="1"/>
  <c r="GL74" i="1"/>
  <c r="GN74" i="1"/>
  <c r="GO74" i="1"/>
  <c r="GV74" i="1"/>
  <c r="GX74" i="1" s="1"/>
  <c r="AC75" i="1"/>
  <c r="AE75" i="1"/>
  <c r="AD75" i="1" s="1"/>
  <c r="AF75" i="1"/>
  <c r="AG75" i="1"/>
  <c r="AH75" i="1"/>
  <c r="CV75" i="1" s="1"/>
  <c r="U75" i="1" s="1"/>
  <c r="AI75" i="1"/>
  <c r="CW75" i="1" s="1"/>
  <c r="V75" i="1" s="1"/>
  <c r="AJ75" i="1"/>
  <c r="CQ75" i="1"/>
  <c r="P75" i="1" s="1"/>
  <c r="CS75" i="1"/>
  <c r="R75" i="1" s="1"/>
  <c r="GK75" i="1" s="1"/>
  <c r="CT75" i="1"/>
  <c r="S75" i="1" s="1"/>
  <c r="CU75" i="1"/>
  <c r="T75" i="1" s="1"/>
  <c r="CX75" i="1"/>
  <c r="W75" i="1" s="1"/>
  <c r="FR75" i="1"/>
  <c r="GL75" i="1"/>
  <c r="GO75" i="1"/>
  <c r="GP75" i="1"/>
  <c r="GV75" i="1"/>
  <c r="GX75" i="1"/>
  <c r="B77" i="1"/>
  <c r="B69" i="1" s="1"/>
  <c r="C77" i="1"/>
  <c r="C69" i="1" s="1"/>
  <c r="D77" i="1"/>
  <c r="D69" i="1" s="1"/>
  <c r="F77" i="1"/>
  <c r="F69" i="1" s="1"/>
  <c r="G77" i="1"/>
  <c r="G69" i="1" s="1"/>
  <c r="AO77" i="1"/>
  <c r="AO69" i="1" s="1"/>
  <c r="BX77" i="1"/>
  <c r="BX69" i="1" s="1"/>
  <c r="BY77" i="1"/>
  <c r="AP77" i="1" s="1"/>
  <c r="CC77" i="1"/>
  <c r="AT77" i="1" s="1"/>
  <c r="CK77" i="1"/>
  <c r="BB77" i="1" s="1"/>
  <c r="CL77" i="1"/>
  <c r="BC77" i="1" s="1"/>
  <c r="F81" i="1"/>
  <c r="D110" i="1"/>
  <c r="E112" i="1"/>
  <c r="Z112" i="1"/>
  <c r="AA112" i="1"/>
  <c r="AM112" i="1"/>
  <c r="AN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CM112" i="1"/>
  <c r="CN112" i="1"/>
  <c r="CO112" i="1"/>
  <c r="CP112" i="1"/>
  <c r="CQ112" i="1"/>
  <c r="CR112" i="1"/>
  <c r="CS112" i="1"/>
  <c r="CT112" i="1"/>
  <c r="CU112" i="1"/>
  <c r="CV112" i="1"/>
  <c r="CW112" i="1"/>
  <c r="CX112" i="1"/>
  <c r="CY112" i="1"/>
  <c r="CZ112" i="1"/>
  <c r="DA112" i="1"/>
  <c r="DB112" i="1"/>
  <c r="DC112" i="1"/>
  <c r="DD112" i="1"/>
  <c r="DE112" i="1"/>
  <c r="DF112" i="1"/>
  <c r="DG112" i="1"/>
  <c r="DH112" i="1"/>
  <c r="DI112" i="1"/>
  <c r="DJ112" i="1"/>
  <c r="DK112" i="1"/>
  <c r="DL112" i="1"/>
  <c r="DM112" i="1"/>
  <c r="DN112" i="1"/>
  <c r="DO112" i="1"/>
  <c r="DP112" i="1"/>
  <c r="DQ112" i="1"/>
  <c r="DR112" i="1"/>
  <c r="DS112" i="1"/>
  <c r="DT112" i="1"/>
  <c r="DU112" i="1"/>
  <c r="DV112" i="1"/>
  <c r="DW112" i="1"/>
  <c r="DX112" i="1"/>
  <c r="DY112" i="1"/>
  <c r="DZ112" i="1"/>
  <c r="EA112" i="1"/>
  <c r="EB112" i="1"/>
  <c r="EC112" i="1"/>
  <c r="ED112" i="1"/>
  <c r="EE112" i="1"/>
  <c r="EF112" i="1"/>
  <c r="EG112" i="1"/>
  <c r="EH112" i="1"/>
  <c r="EI112" i="1"/>
  <c r="EJ112" i="1"/>
  <c r="EK112" i="1"/>
  <c r="EL112" i="1"/>
  <c r="EM112" i="1"/>
  <c r="EN112" i="1"/>
  <c r="EO112" i="1"/>
  <c r="EP112" i="1"/>
  <c r="EQ112" i="1"/>
  <c r="ER112" i="1"/>
  <c r="ES112" i="1"/>
  <c r="ET112" i="1"/>
  <c r="EU112" i="1"/>
  <c r="EV112" i="1"/>
  <c r="EW112" i="1"/>
  <c r="EX112" i="1"/>
  <c r="EY112" i="1"/>
  <c r="EZ112" i="1"/>
  <c r="FA112" i="1"/>
  <c r="FB112" i="1"/>
  <c r="FC112" i="1"/>
  <c r="FD112" i="1"/>
  <c r="FE112" i="1"/>
  <c r="FF112" i="1"/>
  <c r="FG112" i="1"/>
  <c r="FH112" i="1"/>
  <c r="FI112" i="1"/>
  <c r="FJ112" i="1"/>
  <c r="FK112" i="1"/>
  <c r="FL112" i="1"/>
  <c r="FM112" i="1"/>
  <c r="FN112" i="1"/>
  <c r="FO112" i="1"/>
  <c r="FP112" i="1"/>
  <c r="FQ112" i="1"/>
  <c r="FR112" i="1"/>
  <c r="FS112" i="1"/>
  <c r="FT112" i="1"/>
  <c r="FU112" i="1"/>
  <c r="FV112" i="1"/>
  <c r="FW112" i="1"/>
  <c r="FX112" i="1"/>
  <c r="FY112" i="1"/>
  <c r="FZ112" i="1"/>
  <c r="GA112" i="1"/>
  <c r="GB112" i="1"/>
  <c r="GC112" i="1"/>
  <c r="GD112" i="1"/>
  <c r="GE112" i="1"/>
  <c r="GF112" i="1"/>
  <c r="GG112" i="1"/>
  <c r="GH112" i="1"/>
  <c r="GI112" i="1"/>
  <c r="GJ112" i="1"/>
  <c r="GK112" i="1"/>
  <c r="GL112" i="1"/>
  <c r="GM112" i="1"/>
  <c r="GN112" i="1"/>
  <c r="GO112" i="1"/>
  <c r="GP112" i="1"/>
  <c r="GQ112" i="1"/>
  <c r="GR112" i="1"/>
  <c r="GS112" i="1"/>
  <c r="GT112" i="1"/>
  <c r="GU112" i="1"/>
  <c r="GV112" i="1"/>
  <c r="GW112" i="1"/>
  <c r="GX112" i="1"/>
  <c r="C115" i="1"/>
  <c r="D115" i="1"/>
  <c r="AC115" i="1"/>
  <c r="AD115" i="1"/>
  <c r="AE115" i="1"/>
  <c r="AF115" i="1"/>
  <c r="AG115" i="1"/>
  <c r="AH115" i="1"/>
  <c r="CV115" i="1" s="1"/>
  <c r="U115" i="1" s="1"/>
  <c r="AI115" i="1"/>
  <c r="AJ115" i="1"/>
  <c r="CX115" i="1" s="1"/>
  <c r="W115" i="1" s="1"/>
  <c r="CQ115" i="1"/>
  <c r="P115" i="1" s="1"/>
  <c r="CR115" i="1"/>
  <c r="Q115" i="1" s="1"/>
  <c r="CS115" i="1"/>
  <c r="R115" i="1" s="1"/>
  <c r="CT115" i="1"/>
  <c r="S115" i="1" s="1"/>
  <c r="CU115" i="1"/>
  <c r="T115" i="1" s="1"/>
  <c r="CW115" i="1"/>
  <c r="V115" i="1" s="1"/>
  <c r="FR115" i="1"/>
  <c r="BY120" i="1" s="1"/>
  <c r="AP120" i="1" s="1"/>
  <c r="GL115" i="1"/>
  <c r="GN115" i="1"/>
  <c r="GO115" i="1"/>
  <c r="GV115" i="1"/>
  <c r="GX115" i="1" s="1"/>
  <c r="C116" i="1"/>
  <c r="D116" i="1"/>
  <c r="I116" i="1"/>
  <c r="CX37" i="3" s="1"/>
  <c r="AC116" i="1"/>
  <c r="AE116" i="1"/>
  <c r="CS116" i="1" s="1"/>
  <c r="R116" i="1" s="1"/>
  <c r="AF116" i="1"/>
  <c r="AG116" i="1"/>
  <c r="CU116" i="1" s="1"/>
  <c r="T116" i="1" s="1"/>
  <c r="AH116" i="1"/>
  <c r="AI116" i="1"/>
  <c r="CW116" i="1" s="1"/>
  <c r="V116" i="1" s="1"/>
  <c r="AJ116" i="1"/>
  <c r="CQ116" i="1"/>
  <c r="P116" i="1" s="1"/>
  <c r="CT116" i="1"/>
  <c r="S116" i="1" s="1"/>
  <c r="CV116" i="1"/>
  <c r="U116" i="1" s="1"/>
  <c r="CX116" i="1"/>
  <c r="FR116" i="1"/>
  <c r="GL116" i="1"/>
  <c r="GN116" i="1"/>
  <c r="GO116" i="1"/>
  <c r="GV116" i="1"/>
  <c r="GX116" i="1" s="1"/>
  <c r="C117" i="1"/>
  <c r="D117" i="1"/>
  <c r="I117" i="1"/>
  <c r="CX38" i="3" s="1"/>
  <c r="AC117" i="1"/>
  <c r="CQ117" i="1" s="1"/>
  <c r="AE117" i="1"/>
  <c r="AD117" i="1" s="1"/>
  <c r="AF117" i="1"/>
  <c r="AG117" i="1"/>
  <c r="CU117" i="1" s="1"/>
  <c r="T117" i="1" s="1"/>
  <c r="AH117" i="1"/>
  <c r="AI117" i="1"/>
  <c r="CW117" i="1" s="1"/>
  <c r="V117" i="1" s="1"/>
  <c r="AJ117" i="1"/>
  <c r="CR117" i="1"/>
  <c r="Q117" i="1" s="1"/>
  <c r="CT117" i="1"/>
  <c r="CV117" i="1"/>
  <c r="U117" i="1" s="1"/>
  <c r="CX117" i="1"/>
  <c r="FR117" i="1"/>
  <c r="GL117" i="1"/>
  <c r="GN117" i="1"/>
  <c r="GO117" i="1"/>
  <c r="GV117" i="1"/>
  <c r="GX117" i="1" s="1"/>
  <c r="C118" i="1"/>
  <c r="D118" i="1"/>
  <c r="AC118" i="1"/>
  <c r="AE118" i="1"/>
  <c r="AD118" i="1" s="1"/>
  <c r="AB118" i="1" s="1"/>
  <c r="AF118" i="1"/>
  <c r="CT118" i="1" s="1"/>
  <c r="S118" i="1" s="1"/>
  <c r="AG118" i="1"/>
  <c r="CU118" i="1" s="1"/>
  <c r="T118" i="1" s="1"/>
  <c r="AH118" i="1"/>
  <c r="CV118" i="1" s="1"/>
  <c r="U118" i="1" s="1"/>
  <c r="AI118" i="1"/>
  <c r="AJ118" i="1"/>
  <c r="CX118" i="1" s="1"/>
  <c r="W118" i="1" s="1"/>
  <c r="CQ118" i="1"/>
  <c r="P118" i="1" s="1"/>
  <c r="CS118" i="1"/>
  <c r="R118" i="1" s="1"/>
  <c r="GK118" i="1" s="1"/>
  <c r="CW118" i="1"/>
  <c r="V118" i="1" s="1"/>
  <c r="FR118" i="1"/>
  <c r="GL118" i="1"/>
  <c r="GN118" i="1"/>
  <c r="GO118" i="1"/>
  <c r="CC120" i="1" s="1"/>
  <c r="AT120" i="1" s="1"/>
  <c r="GV118" i="1"/>
  <c r="GX118" i="1"/>
  <c r="B120" i="1"/>
  <c r="B112" i="1" s="1"/>
  <c r="C120" i="1"/>
  <c r="C112" i="1" s="1"/>
  <c r="D120" i="1"/>
  <c r="D112" i="1" s="1"/>
  <c r="F120" i="1"/>
  <c r="F112" i="1" s="1"/>
  <c r="G120" i="1"/>
  <c r="G112" i="1" s="1"/>
  <c r="BX120" i="1"/>
  <c r="BX112" i="1" s="1"/>
  <c r="CB120" i="1"/>
  <c r="CB112" i="1" s="1"/>
  <c r="CK120" i="1"/>
  <c r="BB120" i="1" s="1"/>
  <c r="CL120" i="1"/>
  <c r="CL112" i="1" s="1"/>
  <c r="D153" i="1"/>
  <c r="E155" i="1"/>
  <c r="Z155" i="1"/>
  <c r="AA155" i="1"/>
  <c r="AM155" i="1"/>
  <c r="AN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BV155" i="1"/>
  <c r="BW155" i="1"/>
  <c r="CM155" i="1"/>
  <c r="CN155" i="1"/>
  <c r="CO155" i="1"/>
  <c r="CP155" i="1"/>
  <c r="CQ155" i="1"/>
  <c r="CR155" i="1"/>
  <c r="CS155" i="1"/>
  <c r="CT155" i="1"/>
  <c r="CU155" i="1"/>
  <c r="CV155" i="1"/>
  <c r="CW155" i="1"/>
  <c r="CX155" i="1"/>
  <c r="CY155" i="1"/>
  <c r="CZ155" i="1"/>
  <c r="DA155" i="1"/>
  <c r="DB155" i="1"/>
  <c r="DC155" i="1"/>
  <c r="DD155" i="1"/>
  <c r="DE155" i="1"/>
  <c r="DF155" i="1"/>
  <c r="DG155" i="1"/>
  <c r="DH155" i="1"/>
  <c r="DI155" i="1"/>
  <c r="DJ155" i="1"/>
  <c r="DK155" i="1"/>
  <c r="DL155" i="1"/>
  <c r="DM155" i="1"/>
  <c r="DN155" i="1"/>
  <c r="DO155" i="1"/>
  <c r="DP155" i="1"/>
  <c r="DQ155" i="1"/>
  <c r="DR155" i="1"/>
  <c r="DS155" i="1"/>
  <c r="DT155" i="1"/>
  <c r="DU155" i="1"/>
  <c r="DV155" i="1"/>
  <c r="DW155" i="1"/>
  <c r="DX155" i="1"/>
  <c r="DY155" i="1"/>
  <c r="DZ155" i="1"/>
  <c r="EA155" i="1"/>
  <c r="EB155" i="1"/>
  <c r="EC155" i="1"/>
  <c r="ED155" i="1"/>
  <c r="EE155" i="1"/>
  <c r="EF155" i="1"/>
  <c r="EG155" i="1"/>
  <c r="EH155" i="1"/>
  <c r="EI155" i="1"/>
  <c r="EJ155" i="1"/>
  <c r="EK155" i="1"/>
  <c r="EL155" i="1"/>
  <c r="EM155" i="1"/>
  <c r="EN155" i="1"/>
  <c r="EO155" i="1"/>
  <c r="EP155" i="1"/>
  <c r="EQ155" i="1"/>
  <c r="ER155" i="1"/>
  <c r="ES155" i="1"/>
  <c r="ET155" i="1"/>
  <c r="EU155" i="1"/>
  <c r="EV155" i="1"/>
  <c r="EW155" i="1"/>
  <c r="EX155" i="1"/>
  <c r="EY155" i="1"/>
  <c r="EZ155" i="1"/>
  <c r="FA155" i="1"/>
  <c r="FB155" i="1"/>
  <c r="FC155" i="1"/>
  <c r="FD155" i="1"/>
  <c r="FE155" i="1"/>
  <c r="FF155" i="1"/>
  <c r="FG155" i="1"/>
  <c r="FH155" i="1"/>
  <c r="FI155" i="1"/>
  <c r="FJ155" i="1"/>
  <c r="FK155" i="1"/>
  <c r="FL155" i="1"/>
  <c r="FM155" i="1"/>
  <c r="FN155" i="1"/>
  <c r="FO155" i="1"/>
  <c r="FP155" i="1"/>
  <c r="FQ155" i="1"/>
  <c r="FR155" i="1"/>
  <c r="FS155" i="1"/>
  <c r="FT155" i="1"/>
  <c r="FU155" i="1"/>
  <c r="FV155" i="1"/>
  <c r="FW155" i="1"/>
  <c r="FX155" i="1"/>
  <c r="FY155" i="1"/>
  <c r="FZ155" i="1"/>
  <c r="GA155" i="1"/>
  <c r="GB155" i="1"/>
  <c r="GC155" i="1"/>
  <c r="GD155" i="1"/>
  <c r="GE155" i="1"/>
  <c r="GF155" i="1"/>
  <c r="GG155" i="1"/>
  <c r="GH155" i="1"/>
  <c r="GI155" i="1"/>
  <c r="GJ155" i="1"/>
  <c r="GK155" i="1"/>
  <c r="GL155" i="1"/>
  <c r="GM155" i="1"/>
  <c r="GN155" i="1"/>
  <c r="GO155" i="1"/>
  <c r="GP155" i="1"/>
  <c r="GQ155" i="1"/>
  <c r="GR155" i="1"/>
  <c r="GS155" i="1"/>
  <c r="GT155" i="1"/>
  <c r="GU155" i="1"/>
  <c r="GV155" i="1"/>
  <c r="GW155" i="1"/>
  <c r="GX155" i="1"/>
  <c r="C157" i="1"/>
  <c r="D157" i="1"/>
  <c r="AC157" i="1"/>
  <c r="CQ157" i="1" s="1"/>
  <c r="P157" i="1" s="1"/>
  <c r="AE157" i="1"/>
  <c r="AD157" i="1" s="1"/>
  <c r="AF157" i="1"/>
  <c r="CT157" i="1" s="1"/>
  <c r="S157" i="1" s="1"/>
  <c r="AG157" i="1"/>
  <c r="AH157" i="1"/>
  <c r="CV157" i="1" s="1"/>
  <c r="U157" i="1" s="1"/>
  <c r="AI157" i="1"/>
  <c r="AJ157" i="1"/>
  <c r="CX157" i="1" s="1"/>
  <c r="W157" i="1" s="1"/>
  <c r="CR157" i="1"/>
  <c r="Q157" i="1" s="1"/>
  <c r="CS157" i="1"/>
  <c r="R157" i="1" s="1"/>
  <c r="GK157" i="1" s="1"/>
  <c r="CU157" i="1"/>
  <c r="T157" i="1" s="1"/>
  <c r="CW157" i="1"/>
  <c r="V157" i="1" s="1"/>
  <c r="FR157" i="1"/>
  <c r="GL157" i="1"/>
  <c r="GN157" i="1"/>
  <c r="GO157" i="1"/>
  <c r="GV157" i="1"/>
  <c r="GX157" i="1"/>
  <c r="C158" i="1"/>
  <c r="D158" i="1"/>
  <c r="AC158" i="1"/>
  <c r="AD158" i="1"/>
  <c r="AE158" i="1"/>
  <c r="AF158" i="1"/>
  <c r="AG158" i="1"/>
  <c r="AH158" i="1"/>
  <c r="CV158" i="1" s="1"/>
  <c r="U158" i="1" s="1"/>
  <c r="AI158" i="1"/>
  <c r="AJ158" i="1"/>
  <c r="CX158" i="1" s="1"/>
  <c r="W158" i="1" s="1"/>
  <c r="CQ158" i="1"/>
  <c r="P158" i="1" s="1"/>
  <c r="CR158" i="1"/>
  <c r="Q158" i="1" s="1"/>
  <c r="CS158" i="1"/>
  <c r="R158" i="1" s="1"/>
  <c r="GK158" i="1" s="1"/>
  <c r="CT158" i="1"/>
  <c r="S158" i="1" s="1"/>
  <c r="CZ158" i="1" s="1"/>
  <c r="Y158" i="1" s="1"/>
  <c r="CU158" i="1"/>
  <c r="T158" i="1" s="1"/>
  <c r="CW158" i="1"/>
  <c r="V158" i="1" s="1"/>
  <c r="CY158" i="1"/>
  <c r="X158" i="1" s="1"/>
  <c r="FR158" i="1"/>
  <c r="GL158" i="1"/>
  <c r="GN158" i="1"/>
  <c r="GO158" i="1"/>
  <c r="GV158" i="1"/>
  <c r="GX158" i="1"/>
  <c r="C159" i="1"/>
  <c r="D159" i="1"/>
  <c r="AC159" i="1"/>
  <c r="AE159" i="1"/>
  <c r="AD159" i="1" s="1"/>
  <c r="AB159" i="1" s="1"/>
  <c r="AF159" i="1"/>
  <c r="CT159" i="1" s="1"/>
  <c r="S159" i="1" s="1"/>
  <c r="AG159" i="1"/>
  <c r="CU159" i="1" s="1"/>
  <c r="T159" i="1" s="1"/>
  <c r="AH159" i="1"/>
  <c r="AI159" i="1"/>
  <c r="CW159" i="1" s="1"/>
  <c r="V159" i="1" s="1"/>
  <c r="AJ159" i="1"/>
  <c r="CX159" i="1" s="1"/>
  <c r="W159" i="1" s="1"/>
  <c r="CQ159" i="1"/>
  <c r="P159" i="1" s="1"/>
  <c r="CS159" i="1"/>
  <c r="R159" i="1" s="1"/>
  <c r="CV159" i="1"/>
  <c r="U159" i="1" s="1"/>
  <c r="CY159" i="1"/>
  <c r="X159" i="1" s="1"/>
  <c r="CZ159" i="1"/>
  <c r="Y159" i="1" s="1"/>
  <c r="FR159" i="1"/>
  <c r="GL159" i="1"/>
  <c r="GN159" i="1"/>
  <c r="GO159" i="1"/>
  <c r="GV159" i="1"/>
  <c r="GX159" i="1" s="1"/>
  <c r="C160" i="1"/>
  <c r="D160" i="1"/>
  <c r="AC160" i="1"/>
  <c r="CQ160" i="1" s="1"/>
  <c r="P160" i="1" s="1"/>
  <c r="AD160" i="1"/>
  <c r="AE160" i="1"/>
  <c r="AF160" i="1"/>
  <c r="CT160" i="1" s="1"/>
  <c r="S160" i="1" s="1"/>
  <c r="AG160" i="1"/>
  <c r="CU160" i="1" s="1"/>
  <c r="T160" i="1" s="1"/>
  <c r="AH160" i="1"/>
  <c r="CV160" i="1" s="1"/>
  <c r="U160" i="1" s="1"/>
  <c r="AI160" i="1"/>
  <c r="AJ160" i="1"/>
  <c r="CR160" i="1"/>
  <c r="Q160" i="1" s="1"/>
  <c r="CS160" i="1"/>
  <c r="R160" i="1" s="1"/>
  <c r="CW160" i="1"/>
  <c r="V160" i="1" s="1"/>
  <c r="CX160" i="1"/>
  <c r="W160" i="1" s="1"/>
  <c r="FR160" i="1"/>
  <c r="GL160" i="1"/>
  <c r="GN160" i="1"/>
  <c r="GO160" i="1"/>
  <c r="GV160" i="1"/>
  <c r="GX160" i="1" s="1"/>
  <c r="C161" i="1"/>
  <c r="D161" i="1"/>
  <c r="AC161" i="1"/>
  <c r="CQ161" i="1" s="1"/>
  <c r="P161" i="1" s="1"/>
  <c r="AE161" i="1"/>
  <c r="AD161" i="1" s="1"/>
  <c r="AB161" i="1" s="1"/>
  <c r="AF161" i="1"/>
  <c r="AG161" i="1"/>
  <c r="CU161" i="1" s="1"/>
  <c r="T161" i="1" s="1"/>
  <c r="AH161" i="1"/>
  <c r="AI161" i="1"/>
  <c r="AJ161" i="1"/>
  <c r="CR161" i="1"/>
  <c r="Q161" i="1" s="1"/>
  <c r="CT161" i="1"/>
  <c r="S161" i="1" s="1"/>
  <c r="CV161" i="1"/>
  <c r="U161" i="1" s="1"/>
  <c r="CW161" i="1"/>
  <c r="V161" i="1" s="1"/>
  <c r="CX161" i="1"/>
  <c r="W161" i="1" s="1"/>
  <c r="FR161" i="1"/>
  <c r="GL161" i="1"/>
  <c r="GN161" i="1"/>
  <c r="GO161" i="1"/>
  <c r="GV161" i="1"/>
  <c r="GX161" i="1" s="1"/>
  <c r="C162" i="1"/>
  <c r="D162" i="1"/>
  <c r="AC162" i="1"/>
  <c r="CQ162" i="1" s="1"/>
  <c r="P162" i="1" s="1"/>
  <c r="AE162" i="1"/>
  <c r="AD162" i="1" s="1"/>
  <c r="AF162" i="1"/>
  <c r="CT162" i="1" s="1"/>
  <c r="S162" i="1" s="1"/>
  <c r="CY162" i="1" s="1"/>
  <c r="X162" i="1" s="1"/>
  <c r="AG162" i="1"/>
  <c r="AH162" i="1"/>
  <c r="AI162" i="1"/>
  <c r="CW162" i="1" s="1"/>
  <c r="V162" i="1" s="1"/>
  <c r="AJ162" i="1"/>
  <c r="CX162" i="1" s="1"/>
  <c r="W162" i="1" s="1"/>
  <c r="CS162" i="1"/>
  <c r="R162" i="1" s="1"/>
  <c r="GK162" i="1" s="1"/>
  <c r="CU162" i="1"/>
  <c r="T162" i="1" s="1"/>
  <c r="CV162" i="1"/>
  <c r="U162" i="1" s="1"/>
  <c r="CZ162" i="1"/>
  <c r="Y162" i="1" s="1"/>
  <c r="FR162" i="1"/>
  <c r="GL162" i="1"/>
  <c r="GN162" i="1"/>
  <c r="GO162" i="1"/>
  <c r="GV162" i="1"/>
  <c r="GX162" i="1"/>
  <c r="C163" i="1"/>
  <c r="D163" i="1"/>
  <c r="AC163" i="1"/>
  <c r="CQ163" i="1" s="1"/>
  <c r="P163" i="1" s="1"/>
  <c r="AD163" i="1"/>
  <c r="AE163" i="1"/>
  <c r="AF163" i="1"/>
  <c r="CT163" i="1" s="1"/>
  <c r="S163" i="1" s="1"/>
  <c r="AG163" i="1"/>
  <c r="CU163" i="1" s="1"/>
  <c r="T163" i="1" s="1"/>
  <c r="AH163" i="1"/>
  <c r="CV163" i="1" s="1"/>
  <c r="U163" i="1" s="1"/>
  <c r="AI163" i="1"/>
  <c r="AJ163" i="1"/>
  <c r="CX163" i="1" s="1"/>
  <c r="W163" i="1" s="1"/>
  <c r="CR163" i="1"/>
  <c r="Q163" i="1" s="1"/>
  <c r="CS163" i="1"/>
  <c r="R163" i="1" s="1"/>
  <c r="GK163" i="1" s="1"/>
  <c r="CW163" i="1"/>
  <c r="V163" i="1" s="1"/>
  <c r="FR163" i="1"/>
  <c r="GL163" i="1"/>
  <c r="GN163" i="1"/>
  <c r="GO163" i="1"/>
  <c r="GV163" i="1"/>
  <c r="GX163" i="1" s="1"/>
  <c r="C164" i="1"/>
  <c r="D164" i="1"/>
  <c r="AC164" i="1"/>
  <c r="CQ164" i="1" s="1"/>
  <c r="P164" i="1" s="1"/>
  <c r="AE164" i="1"/>
  <c r="CS164" i="1" s="1"/>
  <c r="R164" i="1" s="1"/>
  <c r="GK164" i="1" s="1"/>
  <c r="AF164" i="1"/>
  <c r="CT164" i="1" s="1"/>
  <c r="S164" i="1" s="1"/>
  <c r="AG164" i="1"/>
  <c r="AH164" i="1"/>
  <c r="CV164" i="1" s="1"/>
  <c r="U164" i="1" s="1"/>
  <c r="AI164" i="1"/>
  <c r="CW164" i="1" s="1"/>
  <c r="V164" i="1" s="1"/>
  <c r="AJ164" i="1"/>
  <c r="CX164" i="1" s="1"/>
  <c r="W164" i="1" s="1"/>
  <c r="CR164" i="1"/>
  <c r="Q164" i="1" s="1"/>
  <c r="CU164" i="1"/>
  <c r="T164" i="1" s="1"/>
  <c r="FR164" i="1"/>
  <c r="GL164" i="1"/>
  <c r="GN164" i="1"/>
  <c r="GO164" i="1"/>
  <c r="GV164" i="1"/>
  <c r="GX164" i="1" s="1"/>
  <c r="C165" i="1"/>
  <c r="D165" i="1"/>
  <c r="AC165" i="1"/>
  <c r="CQ165" i="1" s="1"/>
  <c r="P165" i="1" s="1"/>
  <c r="AE165" i="1"/>
  <c r="AF165" i="1"/>
  <c r="AG165" i="1"/>
  <c r="CU165" i="1" s="1"/>
  <c r="T165" i="1" s="1"/>
  <c r="AH165" i="1"/>
  <c r="CV165" i="1" s="1"/>
  <c r="U165" i="1" s="1"/>
  <c r="AI165" i="1"/>
  <c r="CW165" i="1" s="1"/>
  <c r="V165" i="1" s="1"/>
  <c r="AJ165" i="1"/>
  <c r="CR165" i="1"/>
  <c r="Q165" i="1" s="1"/>
  <c r="CT165" i="1"/>
  <c r="S165" i="1" s="1"/>
  <c r="CX165" i="1"/>
  <c r="W165" i="1" s="1"/>
  <c r="FR165" i="1"/>
  <c r="GL165" i="1"/>
  <c r="GN165" i="1"/>
  <c r="GO165" i="1"/>
  <c r="CC167" i="1" s="1"/>
  <c r="CC155" i="1" s="1"/>
  <c r="GV165" i="1"/>
  <c r="GX165" i="1"/>
  <c r="B167" i="1"/>
  <c r="B155" i="1" s="1"/>
  <c r="C167" i="1"/>
  <c r="C155" i="1" s="1"/>
  <c r="D167" i="1"/>
  <c r="D155" i="1" s="1"/>
  <c r="F167" i="1"/>
  <c r="F155" i="1" s="1"/>
  <c r="G167" i="1"/>
  <c r="G155" i="1" s="1"/>
  <c r="AO167" i="1"/>
  <c r="AO155" i="1" s="1"/>
  <c r="BX167" i="1"/>
  <c r="BX155" i="1" s="1"/>
  <c r="BY167" i="1"/>
  <c r="BY155" i="1" s="1"/>
  <c r="CK167" i="1"/>
  <c r="CK155" i="1" s="1"/>
  <c r="CL167" i="1"/>
  <c r="CL155" i="1" s="1"/>
  <c r="F171" i="1"/>
  <c r="D200" i="1"/>
  <c r="C202" i="1"/>
  <c r="E202" i="1"/>
  <c r="Z202" i="1"/>
  <c r="AA202" i="1"/>
  <c r="AM202" i="1"/>
  <c r="AN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P202" i="1"/>
  <c r="BQ202" i="1"/>
  <c r="BR202" i="1"/>
  <c r="BS202" i="1"/>
  <c r="BT202" i="1"/>
  <c r="BU202" i="1"/>
  <c r="BV202" i="1"/>
  <c r="BW202" i="1"/>
  <c r="CM202" i="1"/>
  <c r="CN202" i="1"/>
  <c r="CO202" i="1"/>
  <c r="CP202" i="1"/>
  <c r="CQ202" i="1"/>
  <c r="CR202" i="1"/>
  <c r="CS202" i="1"/>
  <c r="CT202" i="1"/>
  <c r="CU202" i="1"/>
  <c r="CV202" i="1"/>
  <c r="CW202" i="1"/>
  <c r="CX202" i="1"/>
  <c r="CY202" i="1"/>
  <c r="CZ202" i="1"/>
  <c r="DA202" i="1"/>
  <c r="DB202" i="1"/>
  <c r="DC202" i="1"/>
  <c r="DD202" i="1"/>
  <c r="DE202" i="1"/>
  <c r="DF202" i="1"/>
  <c r="DG202" i="1"/>
  <c r="DH202" i="1"/>
  <c r="DI202" i="1"/>
  <c r="DJ202" i="1"/>
  <c r="DK202" i="1"/>
  <c r="DL202" i="1"/>
  <c r="DM202" i="1"/>
  <c r="DN202" i="1"/>
  <c r="DO202" i="1"/>
  <c r="DP202" i="1"/>
  <c r="DQ202" i="1"/>
  <c r="DR202" i="1"/>
  <c r="DS202" i="1"/>
  <c r="DT202" i="1"/>
  <c r="DU202" i="1"/>
  <c r="DV202" i="1"/>
  <c r="DW202" i="1"/>
  <c r="DX202" i="1"/>
  <c r="DY202" i="1"/>
  <c r="DZ202" i="1"/>
  <c r="EA202" i="1"/>
  <c r="EB202" i="1"/>
  <c r="EC202" i="1"/>
  <c r="ED202" i="1"/>
  <c r="EE202" i="1"/>
  <c r="EF202" i="1"/>
  <c r="EG202" i="1"/>
  <c r="EH202" i="1"/>
  <c r="EI202" i="1"/>
  <c r="EJ202" i="1"/>
  <c r="EK202" i="1"/>
  <c r="EL202" i="1"/>
  <c r="EM202" i="1"/>
  <c r="EN202" i="1"/>
  <c r="EO202" i="1"/>
  <c r="EP202" i="1"/>
  <c r="EQ202" i="1"/>
  <c r="ER202" i="1"/>
  <c r="ES202" i="1"/>
  <c r="ET202" i="1"/>
  <c r="EU202" i="1"/>
  <c r="EV202" i="1"/>
  <c r="EW202" i="1"/>
  <c r="EX202" i="1"/>
  <c r="EY202" i="1"/>
  <c r="EZ202" i="1"/>
  <c r="FA202" i="1"/>
  <c r="FB202" i="1"/>
  <c r="FC202" i="1"/>
  <c r="FD202" i="1"/>
  <c r="FE202" i="1"/>
  <c r="FF202" i="1"/>
  <c r="FG202" i="1"/>
  <c r="FH202" i="1"/>
  <c r="FI202" i="1"/>
  <c r="FJ202" i="1"/>
  <c r="FK202" i="1"/>
  <c r="FL202" i="1"/>
  <c r="FM202" i="1"/>
  <c r="FN202" i="1"/>
  <c r="FO202" i="1"/>
  <c r="FP202" i="1"/>
  <c r="FQ202" i="1"/>
  <c r="FR202" i="1"/>
  <c r="FS202" i="1"/>
  <c r="FT202" i="1"/>
  <c r="FU202" i="1"/>
  <c r="FV202" i="1"/>
  <c r="FW202" i="1"/>
  <c r="FX202" i="1"/>
  <c r="FY202" i="1"/>
  <c r="FZ202" i="1"/>
  <c r="GA202" i="1"/>
  <c r="GB202" i="1"/>
  <c r="GC202" i="1"/>
  <c r="GD202" i="1"/>
  <c r="GE202" i="1"/>
  <c r="GF202" i="1"/>
  <c r="GG202" i="1"/>
  <c r="GH202" i="1"/>
  <c r="GI202" i="1"/>
  <c r="GJ202" i="1"/>
  <c r="GK202" i="1"/>
  <c r="GL202" i="1"/>
  <c r="GM202" i="1"/>
  <c r="GN202" i="1"/>
  <c r="GO202" i="1"/>
  <c r="GP202" i="1"/>
  <c r="GQ202" i="1"/>
  <c r="GR202" i="1"/>
  <c r="GS202" i="1"/>
  <c r="GT202" i="1"/>
  <c r="GU202" i="1"/>
  <c r="GV202" i="1"/>
  <c r="GW202" i="1"/>
  <c r="GX202" i="1"/>
  <c r="C205" i="1"/>
  <c r="D205" i="1"/>
  <c r="AC205" i="1"/>
  <c r="CQ205" i="1" s="1"/>
  <c r="P205" i="1" s="1"/>
  <c r="AE205" i="1"/>
  <c r="AF205" i="1"/>
  <c r="AG205" i="1"/>
  <c r="CU205" i="1" s="1"/>
  <c r="T205" i="1" s="1"/>
  <c r="AH205" i="1"/>
  <c r="CV205" i="1" s="1"/>
  <c r="U205" i="1" s="1"/>
  <c r="AI205" i="1"/>
  <c r="CW205" i="1" s="1"/>
  <c r="V205" i="1" s="1"/>
  <c r="AJ205" i="1"/>
  <c r="CR205" i="1"/>
  <c r="Q205" i="1" s="1"/>
  <c r="CT205" i="1"/>
  <c r="S205" i="1" s="1"/>
  <c r="CX205" i="1"/>
  <c r="W205" i="1" s="1"/>
  <c r="FR205" i="1"/>
  <c r="GL205" i="1"/>
  <c r="GN205" i="1"/>
  <c r="GO205" i="1"/>
  <c r="GV205" i="1"/>
  <c r="GX205" i="1"/>
  <c r="C206" i="1"/>
  <c r="D206" i="1"/>
  <c r="AC206" i="1"/>
  <c r="AD206" i="1"/>
  <c r="AE206" i="1"/>
  <c r="CS206" i="1" s="1"/>
  <c r="R206" i="1" s="1"/>
  <c r="GK206" i="1" s="1"/>
  <c r="AF206" i="1"/>
  <c r="CT206" i="1" s="1"/>
  <c r="S206" i="1" s="1"/>
  <c r="AG206" i="1"/>
  <c r="AH206" i="1"/>
  <c r="CV206" i="1" s="1"/>
  <c r="U206" i="1" s="1"/>
  <c r="AI206" i="1"/>
  <c r="CW206" i="1" s="1"/>
  <c r="V206" i="1" s="1"/>
  <c r="AJ206" i="1"/>
  <c r="CX206" i="1" s="1"/>
  <c r="W206" i="1" s="1"/>
  <c r="CQ206" i="1"/>
  <c r="P206" i="1" s="1"/>
  <c r="CR206" i="1"/>
  <c r="Q206" i="1" s="1"/>
  <c r="CU206" i="1"/>
  <c r="T206" i="1" s="1"/>
  <c r="FR206" i="1"/>
  <c r="GL206" i="1"/>
  <c r="GN206" i="1"/>
  <c r="GO206" i="1"/>
  <c r="GV206" i="1"/>
  <c r="GX206" i="1" s="1"/>
  <c r="C207" i="1"/>
  <c r="D207" i="1"/>
  <c r="AC207" i="1"/>
  <c r="CQ207" i="1" s="1"/>
  <c r="P207" i="1" s="1"/>
  <c r="AD207" i="1"/>
  <c r="AE207" i="1"/>
  <c r="AF207" i="1"/>
  <c r="CT207" i="1" s="1"/>
  <c r="S207" i="1" s="1"/>
  <c r="AG207" i="1"/>
  <c r="CU207" i="1" s="1"/>
  <c r="T207" i="1" s="1"/>
  <c r="AH207" i="1"/>
  <c r="CV207" i="1" s="1"/>
  <c r="U207" i="1" s="1"/>
  <c r="AI207" i="1"/>
  <c r="AJ207" i="1"/>
  <c r="CX207" i="1" s="1"/>
  <c r="W207" i="1" s="1"/>
  <c r="CR207" i="1"/>
  <c r="Q207" i="1" s="1"/>
  <c r="CS207" i="1"/>
  <c r="R207" i="1" s="1"/>
  <c r="CW207" i="1"/>
  <c r="V207" i="1" s="1"/>
  <c r="FR207" i="1"/>
  <c r="GL207" i="1"/>
  <c r="GN207" i="1"/>
  <c r="GO207" i="1"/>
  <c r="GV207" i="1"/>
  <c r="GX207" i="1" s="1"/>
  <c r="C208" i="1"/>
  <c r="D208" i="1"/>
  <c r="AC208" i="1"/>
  <c r="CQ208" i="1" s="1"/>
  <c r="P208" i="1" s="1"/>
  <c r="AE208" i="1"/>
  <c r="CS208" i="1" s="1"/>
  <c r="R208" i="1" s="1"/>
  <c r="AF208" i="1"/>
  <c r="CT208" i="1" s="1"/>
  <c r="S208" i="1" s="1"/>
  <c r="CY208" i="1" s="1"/>
  <c r="X208" i="1" s="1"/>
  <c r="AG208" i="1"/>
  <c r="CU208" i="1" s="1"/>
  <c r="T208" i="1" s="1"/>
  <c r="AH208" i="1"/>
  <c r="AI208" i="1"/>
  <c r="CW208" i="1" s="1"/>
  <c r="V208" i="1" s="1"/>
  <c r="AJ208" i="1"/>
  <c r="CX208" i="1" s="1"/>
  <c r="W208" i="1" s="1"/>
  <c r="CR208" i="1"/>
  <c r="Q208" i="1" s="1"/>
  <c r="CV208" i="1"/>
  <c r="U208" i="1" s="1"/>
  <c r="CZ208" i="1"/>
  <c r="Y208" i="1" s="1"/>
  <c r="FR208" i="1"/>
  <c r="GL208" i="1"/>
  <c r="GN208" i="1"/>
  <c r="GO208" i="1"/>
  <c r="GV208" i="1"/>
  <c r="GX208" i="1"/>
  <c r="C209" i="1"/>
  <c r="D209" i="1"/>
  <c r="AC209" i="1"/>
  <c r="AD209" i="1"/>
  <c r="AE209" i="1"/>
  <c r="CS209" i="1" s="1"/>
  <c r="R209" i="1" s="1"/>
  <c r="GK209" i="1" s="1"/>
  <c r="AF209" i="1"/>
  <c r="CT209" i="1" s="1"/>
  <c r="S209" i="1" s="1"/>
  <c r="AG209" i="1"/>
  <c r="AH209" i="1"/>
  <c r="AI209" i="1"/>
  <c r="CW209" i="1" s="1"/>
  <c r="V209" i="1" s="1"/>
  <c r="AJ209" i="1"/>
  <c r="CX209" i="1" s="1"/>
  <c r="W209" i="1" s="1"/>
  <c r="CQ209" i="1"/>
  <c r="P209" i="1" s="1"/>
  <c r="CR209" i="1"/>
  <c r="Q209" i="1" s="1"/>
  <c r="CU209" i="1"/>
  <c r="T209" i="1" s="1"/>
  <c r="CV209" i="1"/>
  <c r="U209" i="1" s="1"/>
  <c r="FR209" i="1"/>
  <c r="BY214" i="1" s="1"/>
  <c r="GL209" i="1"/>
  <c r="GN209" i="1"/>
  <c r="GO209" i="1"/>
  <c r="GV209" i="1"/>
  <c r="GX209" i="1" s="1"/>
  <c r="I210" i="1"/>
  <c r="AC210" i="1"/>
  <c r="AD210" i="1"/>
  <c r="AE210" i="1"/>
  <c r="CS210" i="1" s="1"/>
  <c r="R210" i="1" s="1"/>
  <c r="AF210" i="1"/>
  <c r="AG210" i="1"/>
  <c r="AH210" i="1"/>
  <c r="CV210" i="1" s="1"/>
  <c r="U210" i="1" s="1"/>
  <c r="AI210" i="1"/>
  <c r="CW210" i="1" s="1"/>
  <c r="V210" i="1" s="1"/>
  <c r="AJ210" i="1"/>
  <c r="CR210" i="1"/>
  <c r="Q210" i="1" s="1"/>
  <c r="CT210" i="1"/>
  <c r="S210" i="1" s="1"/>
  <c r="CZ210" i="1" s="1"/>
  <c r="Y210" i="1" s="1"/>
  <c r="CU210" i="1"/>
  <c r="T210" i="1" s="1"/>
  <c r="CX210" i="1"/>
  <c r="W210" i="1" s="1"/>
  <c r="FR210" i="1"/>
  <c r="GK210" i="1"/>
  <c r="GL210" i="1"/>
  <c r="GO210" i="1"/>
  <c r="GP210" i="1"/>
  <c r="GV210" i="1"/>
  <c r="GX210" i="1" s="1"/>
  <c r="I211" i="1"/>
  <c r="AC211" i="1"/>
  <c r="CQ211" i="1" s="1"/>
  <c r="P211" i="1" s="1"/>
  <c r="AE211" i="1"/>
  <c r="AF211" i="1"/>
  <c r="AG211" i="1"/>
  <c r="CU211" i="1" s="1"/>
  <c r="T211" i="1" s="1"/>
  <c r="AH211" i="1"/>
  <c r="CV211" i="1" s="1"/>
  <c r="U211" i="1" s="1"/>
  <c r="AI211" i="1"/>
  <c r="CW211" i="1" s="1"/>
  <c r="V211" i="1" s="1"/>
  <c r="AJ211" i="1"/>
  <c r="CX211" i="1" s="1"/>
  <c r="W211" i="1" s="1"/>
  <c r="CT211" i="1"/>
  <c r="S211" i="1" s="1"/>
  <c r="FR211" i="1"/>
  <c r="GL211" i="1"/>
  <c r="GN211" i="1"/>
  <c r="GO211" i="1"/>
  <c r="GV211" i="1"/>
  <c r="GX211" i="1" s="1"/>
  <c r="I212" i="1"/>
  <c r="AC212" i="1"/>
  <c r="CQ212" i="1" s="1"/>
  <c r="AE212" i="1"/>
  <c r="AF212" i="1"/>
  <c r="CT212" i="1" s="1"/>
  <c r="AG212" i="1"/>
  <c r="CU212" i="1" s="1"/>
  <c r="AH212" i="1"/>
  <c r="AI212" i="1"/>
  <c r="CW212" i="1" s="1"/>
  <c r="AJ212" i="1"/>
  <c r="CX212" i="1" s="1"/>
  <c r="CR212" i="1"/>
  <c r="CV212" i="1"/>
  <c r="U212" i="1" s="1"/>
  <c r="FR212" i="1"/>
  <c r="GL212" i="1"/>
  <c r="GN212" i="1"/>
  <c r="GO212" i="1"/>
  <c r="GV212" i="1"/>
  <c r="B214" i="1"/>
  <c r="B202" i="1" s="1"/>
  <c r="C214" i="1"/>
  <c r="D214" i="1"/>
  <c r="D202" i="1" s="1"/>
  <c r="F214" i="1"/>
  <c r="F202" i="1" s="1"/>
  <c r="G214" i="1"/>
  <c r="G202" i="1" s="1"/>
  <c r="BX214" i="1"/>
  <c r="BX202" i="1" s="1"/>
  <c r="CC214" i="1"/>
  <c r="CK214" i="1"/>
  <c r="CL214" i="1"/>
  <c r="CL202" i="1" s="1"/>
  <c r="D247" i="1"/>
  <c r="E249" i="1"/>
  <c r="Z249" i="1"/>
  <c r="AA249" i="1"/>
  <c r="AM249" i="1"/>
  <c r="AN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BV249" i="1"/>
  <c r="BW249" i="1"/>
  <c r="CM249" i="1"/>
  <c r="CN249" i="1"/>
  <c r="CO249" i="1"/>
  <c r="CP249" i="1"/>
  <c r="CQ249" i="1"/>
  <c r="CR249" i="1"/>
  <c r="CS249" i="1"/>
  <c r="CT249" i="1"/>
  <c r="CU249" i="1"/>
  <c r="CV249" i="1"/>
  <c r="CW249" i="1"/>
  <c r="CX249" i="1"/>
  <c r="CY249" i="1"/>
  <c r="CZ249" i="1"/>
  <c r="DA249" i="1"/>
  <c r="DB249" i="1"/>
  <c r="DC249" i="1"/>
  <c r="DD249" i="1"/>
  <c r="DE249" i="1"/>
  <c r="DF249" i="1"/>
  <c r="DG249" i="1"/>
  <c r="DH249" i="1"/>
  <c r="DI249" i="1"/>
  <c r="DJ249" i="1"/>
  <c r="DK249" i="1"/>
  <c r="DL249" i="1"/>
  <c r="DM249" i="1"/>
  <c r="DN249" i="1"/>
  <c r="DO249" i="1"/>
  <c r="DP249" i="1"/>
  <c r="DQ249" i="1"/>
  <c r="DR249" i="1"/>
  <c r="DS249" i="1"/>
  <c r="DT249" i="1"/>
  <c r="DU249" i="1"/>
  <c r="DV249" i="1"/>
  <c r="DW249" i="1"/>
  <c r="DX249" i="1"/>
  <c r="DY249" i="1"/>
  <c r="DZ249" i="1"/>
  <c r="EA249" i="1"/>
  <c r="EB249" i="1"/>
  <c r="EC249" i="1"/>
  <c r="ED249" i="1"/>
  <c r="EE249" i="1"/>
  <c r="EF249" i="1"/>
  <c r="EG249" i="1"/>
  <c r="EH249" i="1"/>
  <c r="EI249" i="1"/>
  <c r="EJ249" i="1"/>
  <c r="EK249" i="1"/>
  <c r="EL249" i="1"/>
  <c r="EM249" i="1"/>
  <c r="EN249" i="1"/>
  <c r="EO249" i="1"/>
  <c r="EP249" i="1"/>
  <c r="EQ249" i="1"/>
  <c r="ER249" i="1"/>
  <c r="ES249" i="1"/>
  <c r="ET249" i="1"/>
  <c r="EU249" i="1"/>
  <c r="EV249" i="1"/>
  <c r="EW249" i="1"/>
  <c r="EX249" i="1"/>
  <c r="EY249" i="1"/>
  <c r="EZ249" i="1"/>
  <c r="FA249" i="1"/>
  <c r="FB249" i="1"/>
  <c r="FC249" i="1"/>
  <c r="FD249" i="1"/>
  <c r="FE249" i="1"/>
  <c r="FF249" i="1"/>
  <c r="FG249" i="1"/>
  <c r="FH249" i="1"/>
  <c r="FI249" i="1"/>
  <c r="FJ249" i="1"/>
  <c r="FK249" i="1"/>
  <c r="FL249" i="1"/>
  <c r="FM249" i="1"/>
  <c r="FN249" i="1"/>
  <c r="FO249" i="1"/>
  <c r="FP249" i="1"/>
  <c r="FQ249" i="1"/>
  <c r="FR249" i="1"/>
  <c r="FS249" i="1"/>
  <c r="FT249" i="1"/>
  <c r="FU249" i="1"/>
  <c r="FV249" i="1"/>
  <c r="FW249" i="1"/>
  <c r="FX249" i="1"/>
  <c r="FY249" i="1"/>
  <c r="FZ249" i="1"/>
  <c r="GA249" i="1"/>
  <c r="GB249" i="1"/>
  <c r="GC249" i="1"/>
  <c r="GD249" i="1"/>
  <c r="GE249" i="1"/>
  <c r="GF249" i="1"/>
  <c r="GG249" i="1"/>
  <c r="GH249" i="1"/>
  <c r="GI249" i="1"/>
  <c r="GJ249" i="1"/>
  <c r="GK249" i="1"/>
  <c r="GL249" i="1"/>
  <c r="GM249" i="1"/>
  <c r="GN249" i="1"/>
  <c r="GO249" i="1"/>
  <c r="GP249" i="1"/>
  <c r="GQ249" i="1"/>
  <c r="GR249" i="1"/>
  <c r="GS249" i="1"/>
  <c r="GT249" i="1"/>
  <c r="GU249" i="1"/>
  <c r="GV249" i="1"/>
  <c r="GW249" i="1"/>
  <c r="GX249" i="1"/>
  <c r="C251" i="1"/>
  <c r="D251" i="1"/>
  <c r="AC251" i="1"/>
  <c r="CQ251" i="1" s="1"/>
  <c r="P251" i="1" s="1"/>
  <c r="AE251" i="1"/>
  <c r="AD251" i="1" s="1"/>
  <c r="AB251" i="1" s="1"/>
  <c r="AF251" i="1"/>
  <c r="AG251" i="1"/>
  <c r="CU251" i="1" s="1"/>
  <c r="T251" i="1" s="1"/>
  <c r="AH251" i="1"/>
  <c r="AI251" i="1"/>
  <c r="AJ251" i="1"/>
  <c r="CX251" i="1" s="1"/>
  <c r="W251" i="1" s="1"/>
  <c r="CR251" i="1"/>
  <c r="Q251" i="1" s="1"/>
  <c r="CT251" i="1"/>
  <c r="S251" i="1" s="1"/>
  <c r="CV251" i="1"/>
  <c r="U251" i="1" s="1"/>
  <c r="CW251" i="1"/>
  <c r="V251" i="1" s="1"/>
  <c r="FR251" i="1"/>
  <c r="GL251" i="1"/>
  <c r="GN251" i="1"/>
  <c r="GO251" i="1"/>
  <c r="GV251" i="1"/>
  <c r="GX251" i="1"/>
  <c r="C252" i="1"/>
  <c r="D252" i="1"/>
  <c r="AC252" i="1"/>
  <c r="AE252" i="1"/>
  <c r="CS252" i="1" s="1"/>
  <c r="R252" i="1" s="1"/>
  <c r="AF252" i="1"/>
  <c r="AG252" i="1"/>
  <c r="CU252" i="1" s="1"/>
  <c r="T252" i="1" s="1"/>
  <c r="AH252" i="1"/>
  <c r="AI252" i="1"/>
  <c r="CW252" i="1" s="1"/>
  <c r="V252" i="1" s="1"/>
  <c r="AJ252" i="1"/>
  <c r="CQ252" i="1"/>
  <c r="P252" i="1" s="1"/>
  <c r="CT252" i="1"/>
  <c r="S252" i="1" s="1"/>
  <c r="CV252" i="1"/>
  <c r="U252" i="1" s="1"/>
  <c r="CX252" i="1"/>
  <c r="W252" i="1" s="1"/>
  <c r="FR252" i="1"/>
  <c r="GK252" i="1"/>
  <c r="GL252" i="1"/>
  <c r="GN252" i="1"/>
  <c r="GO252" i="1"/>
  <c r="GV252" i="1"/>
  <c r="GX252" i="1" s="1"/>
  <c r="I253" i="1"/>
  <c r="AC253" i="1"/>
  <c r="AE253" i="1"/>
  <c r="AD253" i="1" s="1"/>
  <c r="AB253" i="1" s="1"/>
  <c r="AF253" i="1"/>
  <c r="CT253" i="1" s="1"/>
  <c r="S253" i="1" s="1"/>
  <c r="AG253" i="1"/>
  <c r="CU253" i="1" s="1"/>
  <c r="T253" i="1" s="1"/>
  <c r="AH253" i="1"/>
  <c r="CV253" i="1" s="1"/>
  <c r="AI253" i="1"/>
  <c r="AJ253" i="1"/>
  <c r="CQ253" i="1"/>
  <c r="P253" i="1" s="1"/>
  <c r="CS253" i="1"/>
  <c r="CW253" i="1"/>
  <c r="V253" i="1" s="1"/>
  <c r="CX253" i="1"/>
  <c r="FR253" i="1"/>
  <c r="GL253" i="1"/>
  <c r="GN253" i="1"/>
  <c r="GO253" i="1"/>
  <c r="GV253" i="1"/>
  <c r="C254" i="1"/>
  <c r="D254" i="1"/>
  <c r="T254" i="1"/>
  <c r="AC254" i="1"/>
  <c r="CQ254" i="1" s="1"/>
  <c r="P254" i="1" s="1"/>
  <c r="AE254" i="1"/>
  <c r="AD254" i="1" s="1"/>
  <c r="AF254" i="1"/>
  <c r="CT254" i="1" s="1"/>
  <c r="S254" i="1" s="1"/>
  <c r="CZ254" i="1" s="1"/>
  <c r="Y254" i="1" s="1"/>
  <c r="AG254" i="1"/>
  <c r="AH254" i="1"/>
  <c r="CV254" i="1" s="1"/>
  <c r="U254" i="1" s="1"/>
  <c r="AI254" i="1"/>
  <c r="CW254" i="1" s="1"/>
  <c r="V254" i="1" s="1"/>
  <c r="AJ254" i="1"/>
  <c r="CX254" i="1" s="1"/>
  <c r="W254" i="1" s="1"/>
  <c r="CS254" i="1"/>
  <c r="R254" i="1" s="1"/>
  <c r="GK254" i="1" s="1"/>
  <c r="CU254" i="1"/>
  <c r="CY254" i="1"/>
  <c r="X254" i="1" s="1"/>
  <c r="FR254" i="1"/>
  <c r="GL254" i="1"/>
  <c r="GN254" i="1"/>
  <c r="GO254" i="1"/>
  <c r="GV254" i="1"/>
  <c r="GX254" i="1" s="1"/>
  <c r="C255" i="1"/>
  <c r="D255" i="1"/>
  <c r="AC255" i="1"/>
  <c r="CQ255" i="1" s="1"/>
  <c r="P255" i="1" s="1"/>
  <c r="AD255" i="1"/>
  <c r="AE255" i="1"/>
  <c r="AF255" i="1"/>
  <c r="CT255" i="1" s="1"/>
  <c r="S255" i="1" s="1"/>
  <c r="AG255" i="1"/>
  <c r="CU255" i="1" s="1"/>
  <c r="T255" i="1" s="1"/>
  <c r="AH255" i="1"/>
  <c r="CV255" i="1" s="1"/>
  <c r="U255" i="1" s="1"/>
  <c r="AI255" i="1"/>
  <c r="AJ255" i="1"/>
  <c r="CR255" i="1"/>
  <c r="Q255" i="1" s="1"/>
  <c r="CS255" i="1"/>
  <c r="R255" i="1" s="1"/>
  <c r="GK255" i="1" s="1"/>
  <c r="CW255" i="1"/>
  <c r="V255" i="1" s="1"/>
  <c r="CX255" i="1"/>
  <c r="W255" i="1" s="1"/>
  <c r="FR255" i="1"/>
  <c r="GL255" i="1"/>
  <c r="GN255" i="1"/>
  <c r="GO255" i="1"/>
  <c r="GV255" i="1"/>
  <c r="GX255" i="1"/>
  <c r="I256" i="1"/>
  <c r="AC256" i="1"/>
  <c r="CQ256" i="1" s="1"/>
  <c r="P256" i="1" s="1"/>
  <c r="AE256" i="1"/>
  <c r="AD256" i="1" s="1"/>
  <c r="AF256" i="1"/>
  <c r="CT256" i="1" s="1"/>
  <c r="S256" i="1" s="1"/>
  <c r="AG256" i="1"/>
  <c r="CU256" i="1" s="1"/>
  <c r="T256" i="1" s="1"/>
  <c r="AH256" i="1"/>
  <c r="AI256" i="1"/>
  <c r="AJ256" i="1"/>
  <c r="CR256" i="1"/>
  <c r="Q256" i="1" s="1"/>
  <c r="CS256" i="1"/>
  <c r="R256" i="1" s="1"/>
  <c r="GK256" i="1" s="1"/>
  <c r="CV256" i="1"/>
  <c r="U256" i="1" s="1"/>
  <c r="CW256" i="1"/>
  <c r="V256" i="1" s="1"/>
  <c r="CX256" i="1"/>
  <c r="W256" i="1" s="1"/>
  <c r="FR256" i="1"/>
  <c r="GL256" i="1"/>
  <c r="GN256" i="1"/>
  <c r="GO256" i="1"/>
  <c r="GV256" i="1"/>
  <c r="GX256" i="1" s="1"/>
  <c r="C257" i="1"/>
  <c r="D257" i="1"/>
  <c r="AC257" i="1"/>
  <c r="CQ257" i="1" s="1"/>
  <c r="P257" i="1" s="1"/>
  <c r="AE257" i="1"/>
  <c r="CS257" i="1" s="1"/>
  <c r="R257" i="1" s="1"/>
  <c r="AF257" i="1"/>
  <c r="CT257" i="1" s="1"/>
  <c r="S257" i="1" s="1"/>
  <c r="CY257" i="1" s="1"/>
  <c r="X257" i="1" s="1"/>
  <c r="AG257" i="1"/>
  <c r="AH257" i="1"/>
  <c r="CV257" i="1" s="1"/>
  <c r="U257" i="1" s="1"/>
  <c r="AI257" i="1"/>
  <c r="CW257" i="1" s="1"/>
  <c r="V257" i="1" s="1"/>
  <c r="AJ257" i="1"/>
  <c r="CR257" i="1"/>
  <c r="Q257" i="1" s="1"/>
  <c r="CU257" i="1"/>
  <c r="T257" i="1" s="1"/>
  <c r="CX257" i="1"/>
  <c r="W257" i="1" s="1"/>
  <c r="FR257" i="1"/>
  <c r="GK257" i="1"/>
  <c r="GL257" i="1"/>
  <c r="GN257" i="1"/>
  <c r="GO257" i="1"/>
  <c r="GV257" i="1"/>
  <c r="GX257" i="1" s="1"/>
  <c r="I258" i="1"/>
  <c r="AC258" i="1"/>
  <c r="CQ258" i="1" s="1"/>
  <c r="P258" i="1" s="1"/>
  <c r="CP258" i="1" s="1"/>
  <c r="O258" i="1" s="1"/>
  <c r="AE258" i="1"/>
  <c r="AF258" i="1"/>
  <c r="CT258" i="1" s="1"/>
  <c r="S258" i="1" s="1"/>
  <c r="AG258" i="1"/>
  <c r="CU258" i="1" s="1"/>
  <c r="T258" i="1" s="1"/>
  <c r="AH258" i="1"/>
  <c r="CV258" i="1" s="1"/>
  <c r="AI258" i="1"/>
  <c r="AJ258" i="1"/>
  <c r="CR258" i="1"/>
  <c r="Q258" i="1" s="1"/>
  <c r="CW258" i="1"/>
  <c r="V258" i="1" s="1"/>
  <c r="CX258" i="1"/>
  <c r="W258" i="1" s="1"/>
  <c r="FR258" i="1"/>
  <c r="GL258" i="1"/>
  <c r="GN258" i="1"/>
  <c r="GO258" i="1"/>
  <c r="GV258" i="1"/>
  <c r="I259" i="1"/>
  <c r="AC259" i="1"/>
  <c r="CQ259" i="1" s="1"/>
  <c r="P259" i="1" s="1"/>
  <c r="AE259" i="1"/>
  <c r="AD259" i="1" s="1"/>
  <c r="AF259" i="1"/>
  <c r="CT259" i="1" s="1"/>
  <c r="S259" i="1" s="1"/>
  <c r="AG259" i="1"/>
  <c r="CU259" i="1" s="1"/>
  <c r="T259" i="1" s="1"/>
  <c r="AH259" i="1"/>
  <c r="CV259" i="1" s="1"/>
  <c r="U259" i="1" s="1"/>
  <c r="AI259" i="1"/>
  <c r="AJ259" i="1"/>
  <c r="CX259" i="1" s="1"/>
  <c r="W259" i="1" s="1"/>
  <c r="CR259" i="1"/>
  <c r="Q259" i="1" s="1"/>
  <c r="CS259" i="1"/>
  <c r="R259" i="1" s="1"/>
  <c r="GK259" i="1" s="1"/>
  <c r="CW259" i="1"/>
  <c r="V259" i="1" s="1"/>
  <c r="FR259" i="1"/>
  <c r="GL259" i="1"/>
  <c r="GN259" i="1"/>
  <c r="GO259" i="1"/>
  <c r="CC261" i="1" s="1"/>
  <c r="GV259" i="1"/>
  <c r="GX259" i="1" s="1"/>
  <c r="B261" i="1"/>
  <c r="B249" i="1" s="1"/>
  <c r="C261" i="1"/>
  <c r="C249" i="1" s="1"/>
  <c r="D261" i="1"/>
  <c r="D249" i="1" s="1"/>
  <c r="F261" i="1"/>
  <c r="F249" i="1" s="1"/>
  <c r="G261" i="1"/>
  <c r="G249" i="1" s="1"/>
  <c r="BX261" i="1"/>
  <c r="CK261" i="1"/>
  <c r="CK249" i="1" s="1"/>
  <c r="CL261" i="1"/>
  <c r="D294" i="1"/>
  <c r="E296" i="1"/>
  <c r="Z296" i="1"/>
  <c r="AA296" i="1"/>
  <c r="AM296" i="1"/>
  <c r="AN296" i="1"/>
  <c r="BD296" i="1"/>
  <c r="BE296" i="1"/>
  <c r="BF296" i="1"/>
  <c r="BG296" i="1"/>
  <c r="BH296" i="1"/>
  <c r="BI296" i="1"/>
  <c r="BJ296" i="1"/>
  <c r="BK296" i="1"/>
  <c r="BL296" i="1"/>
  <c r="BM296" i="1"/>
  <c r="BN296" i="1"/>
  <c r="BO296" i="1"/>
  <c r="BP296" i="1"/>
  <c r="BQ296" i="1"/>
  <c r="BR296" i="1"/>
  <c r="BS296" i="1"/>
  <c r="BT296" i="1"/>
  <c r="BU296" i="1"/>
  <c r="BV296" i="1"/>
  <c r="BW296" i="1"/>
  <c r="CM296" i="1"/>
  <c r="CN296" i="1"/>
  <c r="CO296" i="1"/>
  <c r="CP296" i="1"/>
  <c r="CQ296" i="1"/>
  <c r="CR296" i="1"/>
  <c r="CS296" i="1"/>
  <c r="CT296" i="1"/>
  <c r="CU296" i="1"/>
  <c r="CV296" i="1"/>
  <c r="CW296" i="1"/>
  <c r="CX296" i="1"/>
  <c r="CY296" i="1"/>
  <c r="CZ296" i="1"/>
  <c r="DA296" i="1"/>
  <c r="DB296" i="1"/>
  <c r="DC296" i="1"/>
  <c r="DD296" i="1"/>
  <c r="DE296" i="1"/>
  <c r="DF296" i="1"/>
  <c r="DG296" i="1"/>
  <c r="DH296" i="1"/>
  <c r="DI296" i="1"/>
  <c r="DJ296" i="1"/>
  <c r="DK296" i="1"/>
  <c r="DL296" i="1"/>
  <c r="DM296" i="1"/>
  <c r="DN296" i="1"/>
  <c r="DO296" i="1"/>
  <c r="DP296" i="1"/>
  <c r="DQ296" i="1"/>
  <c r="DR296" i="1"/>
  <c r="DS296" i="1"/>
  <c r="DT296" i="1"/>
  <c r="DU296" i="1"/>
  <c r="DV296" i="1"/>
  <c r="DW296" i="1"/>
  <c r="DX296" i="1"/>
  <c r="DY296" i="1"/>
  <c r="DZ296" i="1"/>
  <c r="EA296" i="1"/>
  <c r="EB296" i="1"/>
  <c r="EC296" i="1"/>
  <c r="ED296" i="1"/>
  <c r="EE296" i="1"/>
  <c r="EF296" i="1"/>
  <c r="EG296" i="1"/>
  <c r="EH296" i="1"/>
  <c r="EI296" i="1"/>
  <c r="EJ296" i="1"/>
  <c r="EK296" i="1"/>
  <c r="EL296" i="1"/>
  <c r="EM296" i="1"/>
  <c r="EN296" i="1"/>
  <c r="EO296" i="1"/>
  <c r="EP296" i="1"/>
  <c r="EQ296" i="1"/>
  <c r="ER296" i="1"/>
  <c r="ES296" i="1"/>
  <c r="ET296" i="1"/>
  <c r="EU296" i="1"/>
  <c r="EV296" i="1"/>
  <c r="EW296" i="1"/>
  <c r="EX296" i="1"/>
  <c r="EY296" i="1"/>
  <c r="EZ296" i="1"/>
  <c r="FA296" i="1"/>
  <c r="FB296" i="1"/>
  <c r="FC296" i="1"/>
  <c r="FD296" i="1"/>
  <c r="FE296" i="1"/>
  <c r="FF296" i="1"/>
  <c r="FG296" i="1"/>
  <c r="FH296" i="1"/>
  <c r="FI296" i="1"/>
  <c r="FJ296" i="1"/>
  <c r="FK296" i="1"/>
  <c r="FL296" i="1"/>
  <c r="FM296" i="1"/>
  <c r="FN296" i="1"/>
  <c r="FO296" i="1"/>
  <c r="FP296" i="1"/>
  <c r="FQ296" i="1"/>
  <c r="FR296" i="1"/>
  <c r="FS296" i="1"/>
  <c r="FT296" i="1"/>
  <c r="FU296" i="1"/>
  <c r="FV296" i="1"/>
  <c r="FW296" i="1"/>
  <c r="FX296" i="1"/>
  <c r="FY296" i="1"/>
  <c r="FZ296" i="1"/>
  <c r="GA296" i="1"/>
  <c r="GB296" i="1"/>
  <c r="GC296" i="1"/>
  <c r="GD296" i="1"/>
  <c r="GE296" i="1"/>
  <c r="GF296" i="1"/>
  <c r="GG296" i="1"/>
  <c r="GH296" i="1"/>
  <c r="GI296" i="1"/>
  <c r="GJ296" i="1"/>
  <c r="GK296" i="1"/>
  <c r="GL296" i="1"/>
  <c r="GM296" i="1"/>
  <c r="GN296" i="1"/>
  <c r="GO296" i="1"/>
  <c r="GP296" i="1"/>
  <c r="GQ296" i="1"/>
  <c r="GR296" i="1"/>
  <c r="GS296" i="1"/>
  <c r="GT296" i="1"/>
  <c r="GU296" i="1"/>
  <c r="GV296" i="1"/>
  <c r="GW296" i="1"/>
  <c r="GX296" i="1"/>
  <c r="C298" i="1"/>
  <c r="D298" i="1"/>
  <c r="AC298" i="1"/>
  <c r="CQ298" i="1" s="1"/>
  <c r="P298" i="1" s="1"/>
  <c r="AE298" i="1"/>
  <c r="AF298" i="1"/>
  <c r="CT298" i="1" s="1"/>
  <c r="S298" i="1" s="1"/>
  <c r="AG298" i="1"/>
  <c r="CU298" i="1" s="1"/>
  <c r="T298" i="1" s="1"/>
  <c r="AH298" i="1"/>
  <c r="AI298" i="1"/>
  <c r="CW298" i="1" s="1"/>
  <c r="V298" i="1" s="1"/>
  <c r="AJ298" i="1"/>
  <c r="CX298" i="1" s="1"/>
  <c r="W298" i="1" s="1"/>
  <c r="CR298" i="1"/>
  <c r="Q298" i="1" s="1"/>
  <c r="CV298" i="1"/>
  <c r="U298" i="1" s="1"/>
  <c r="FR298" i="1"/>
  <c r="GL298" i="1"/>
  <c r="GN298" i="1"/>
  <c r="GO298" i="1"/>
  <c r="GV298" i="1"/>
  <c r="GX298" i="1" s="1"/>
  <c r="C299" i="1"/>
  <c r="D299" i="1"/>
  <c r="AC299" i="1"/>
  <c r="AE299" i="1"/>
  <c r="AF299" i="1"/>
  <c r="AG299" i="1"/>
  <c r="CU299" i="1" s="1"/>
  <c r="T299" i="1" s="1"/>
  <c r="AH299" i="1"/>
  <c r="CV299" i="1" s="1"/>
  <c r="U299" i="1" s="1"/>
  <c r="AI299" i="1"/>
  <c r="CW299" i="1" s="1"/>
  <c r="V299" i="1" s="1"/>
  <c r="AJ299" i="1"/>
  <c r="CT299" i="1"/>
  <c r="S299" i="1" s="1"/>
  <c r="CX299" i="1"/>
  <c r="W299" i="1" s="1"/>
  <c r="FR299" i="1"/>
  <c r="GL299" i="1"/>
  <c r="GN299" i="1"/>
  <c r="GO299" i="1"/>
  <c r="GV299" i="1"/>
  <c r="GX299" i="1" s="1"/>
  <c r="C300" i="1"/>
  <c r="D300" i="1"/>
  <c r="AC300" i="1"/>
  <c r="CQ300" i="1" s="1"/>
  <c r="P300" i="1" s="1"/>
  <c r="AE300" i="1"/>
  <c r="AD300" i="1" s="1"/>
  <c r="AF300" i="1"/>
  <c r="CT300" i="1" s="1"/>
  <c r="S300" i="1" s="1"/>
  <c r="AG300" i="1"/>
  <c r="CU300" i="1" s="1"/>
  <c r="T300" i="1" s="1"/>
  <c r="AH300" i="1"/>
  <c r="CV300" i="1" s="1"/>
  <c r="U300" i="1" s="1"/>
  <c r="AI300" i="1"/>
  <c r="AJ300" i="1"/>
  <c r="CX300" i="1" s="1"/>
  <c r="W300" i="1" s="1"/>
  <c r="CR300" i="1"/>
  <c r="Q300" i="1" s="1"/>
  <c r="CS300" i="1"/>
  <c r="R300" i="1" s="1"/>
  <c r="GK300" i="1" s="1"/>
  <c r="CW300" i="1"/>
  <c r="V300" i="1" s="1"/>
  <c r="FR300" i="1"/>
  <c r="GL300" i="1"/>
  <c r="GN300" i="1"/>
  <c r="GO300" i="1"/>
  <c r="GV300" i="1"/>
  <c r="GX300" i="1"/>
  <c r="C301" i="1"/>
  <c r="D301" i="1"/>
  <c r="AC301" i="1"/>
  <c r="AD301" i="1"/>
  <c r="AE301" i="1"/>
  <c r="CS301" i="1" s="1"/>
  <c r="R301" i="1" s="1"/>
  <c r="GK301" i="1" s="1"/>
  <c r="AF301" i="1"/>
  <c r="CT301" i="1" s="1"/>
  <c r="S301" i="1" s="1"/>
  <c r="AG301" i="1"/>
  <c r="AH301" i="1"/>
  <c r="CV301" i="1" s="1"/>
  <c r="U301" i="1" s="1"/>
  <c r="AI301" i="1"/>
  <c r="CW301" i="1" s="1"/>
  <c r="V301" i="1" s="1"/>
  <c r="AJ301" i="1"/>
  <c r="CX301" i="1" s="1"/>
  <c r="W301" i="1" s="1"/>
  <c r="CQ301" i="1"/>
  <c r="P301" i="1" s="1"/>
  <c r="CR301" i="1"/>
  <c r="Q301" i="1" s="1"/>
  <c r="CU301" i="1"/>
  <c r="T301" i="1" s="1"/>
  <c r="FR301" i="1"/>
  <c r="GL301" i="1"/>
  <c r="GN301" i="1"/>
  <c r="GO301" i="1"/>
  <c r="GV301" i="1"/>
  <c r="GX301" i="1" s="1"/>
  <c r="I302" i="1"/>
  <c r="AC302" i="1"/>
  <c r="CQ302" i="1" s="1"/>
  <c r="P302" i="1" s="1"/>
  <c r="AE302" i="1"/>
  <c r="AF302" i="1"/>
  <c r="AG302" i="1"/>
  <c r="CU302" i="1" s="1"/>
  <c r="T302" i="1" s="1"/>
  <c r="AH302" i="1"/>
  <c r="CV302" i="1" s="1"/>
  <c r="U302" i="1" s="1"/>
  <c r="AI302" i="1"/>
  <c r="CW302" i="1" s="1"/>
  <c r="V302" i="1" s="1"/>
  <c r="AJ302" i="1"/>
  <c r="CR302" i="1"/>
  <c r="Q302" i="1" s="1"/>
  <c r="CT302" i="1"/>
  <c r="S302" i="1" s="1"/>
  <c r="CX302" i="1"/>
  <c r="W302" i="1" s="1"/>
  <c r="FR302" i="1"/>
  <c r="GL302" i="1"/>
  <c r="GN302" i="1"/>
  <c r="GO302" i="1"/>
  <c r="GV302" i="1"/>
  <c r="GX302" i="1"/>
  <c r="I303" i="1"/>
  <c r="AC303" i="1"/>
  <c r="CQ303" i="1" s="1"/>
  <c r="P303" i="1" s="1"/>
  <c r="AE303" i="1"/>
  <c r="AD303" i="1" s="1"/>
  <c r="AF303" i="1"/>
  <c r="CT303" i="1" s="1"/>
  <c r="S303" i="1" s="1"/>
  <c r="AG303" i="1"/>
  <c r="CU303" i="1" s="1"/>
  <c r="T303" i="1" s="1"/>
  <c r="AH303" i="1"/>
  <c r="CV303" i="1" s="1"/>
  <c r="U303" i="1" s="1"/>
  <c r="AI303" i="1"/>
  <c r="AJ303" i="1"/>
  <c r="CX303" i="1" s="1"/>
  <c r="W303" i="1" s="1"/>
  <c r="CR303" i="1"/>
  <c r="Q303" i="1" s="1"/>
  <c r="CS303" i="1"/>
  <c r="R303" i="1" s="1"/>
  <c r="GK303" i="1" s="1"/>
  <c r="CW303" i="1"/>
  <c r="V303" i="1" s="1"/>
  <c r="FR303" i="1"/>
  <c r="GL303" i="1"/>
  <c r="GN303" i="1"/>
  <c r="GO303" i="1"/>
  <c r="GV303" i="1"/>
  <c r="GX303" i="1"/>
  <c r="B305" i="1"/>
  <c r="B296" i="1" s="1"/>
  <c r="C305" i="1"/>
  <c r="C296" i="1" s="1"/>
  <c r="D305" i="1"/>
  <c r="D296" i="1" s="1"/>
  <c r="F305" i="1"/>
  <c r="F296" i="1" s="1"/>
  <c r="G305" i="1"/>
  <c r="G296" i="1" s="1"/>
  <c r="AO305" i="1"/>
  <c r="AO296" i="1" s="1"/>
  <c r="BX305" i="1"/>
  <c r="BX296" i="1" s="1"/>
  <c r="BY305" i="1"/>
  <c r="AP305" i="1" s="1"/>
  <c r="CK305" i="1"/>
  <c r="CK296" i="1" s="1"/>
  <c r="CL305" i="1"/>
  <c r="CL296" i="1" s="1"/>
  <c r="D338" i="1"/>
  <c r="E340" i="1"/>
  <c r="Z340" i="1"/>
  <c r="AA340" i="1"/>
  <c r="AM340" i="1"/>
  <c r="AN340" i="1"/>
  <c r="BD340" i="1"/>
  <c r="BE340" i="1"/>
  <c r="BF340" i="1"/>
  <c r="BG340" i="1"/>
  <c r="BH340" i="1"/>
  <c r="BI340" i="1"/>
  <c r="BJ340" i="1"/>
  <c r="BK340" i="1"/>
  <c r="BL340" i="1"/>
  <c r="BM340" i="1"/>
  <c r="BN340" i="1"/>
  <c r="BO340" i="1"/>
  <c r="BP340" i="1"/>
  <c r="BQ340" i="1"/>
  <c r="BR340" i="1"/>
  <c r="BS340" i="1"/>
  <c r="BT340" i="1"/>
  <c r="BU340" i="1"/>
  <c r="BV340" i="1"/>
  <c r="BW340" i="1"/>
  <c r="CM340" i="1"/>
  <c r="CN340" i="1"/>
  <c r="CO340" i="1"/>
  <c r="CP340" i="1"/>
  <c r="CQ340" i="1"/>
  <c r="CR340" i="1"/>
  <c r="CS340" i="1"/>
  <c r="CT340" i="1"/>
  <c r="CU340" i="1"/>
  <c r="CV340" i="1"/>
  <c r="CW340" i="1"/>
  <c r="CX340" i="1"/>
  <c r="CY340" i="1"/>
  <c r="CZ340" i="1"/>
  <c r="DA340" i="1"/>
  <c r="DB340" i="1"/>
  <c r="DC340" i="1"/>
  <c r="DD340" i="1"/>
  <c r="DE340" i="1"/>
  <c r="DF340" i="1"/>
  <c r="DG340" i="1"/>
  <c r="DH340" i="1"/>
  <c r="DI340" i="1"/>
  <c r="DJ340" i="1"/>
  <c r="DK340" i="1"/>
  <c r="DL340" i="1"/>
  <c r="DM340" i="1"/>
  <c r="DN340" i="1"/>
  <c r="DO340" i="1"/>
  <c r="DP340" i="1"/>
  <c r="DQ340" i="1"/>
  <c r="DR340" i="1"/>
  <c r="DS340" i="1"/>
  <c r="DT340" i="1"/>
  <c r="DU340" i="1"/>
  <c r="DV340" i="1"/>
  <c r="DW340" i="1"/>
  <c r="DX340" i="1"/>
  <c r="DY340" i="1"/>
  <c r="DZ340" i="1"/>
  <c r="EA340" i="1"/>
  <c r="EB340" i="1"/>
  <c r="EC340" i="1"/>
  <c r="ED340" i="1"/>
  <c r="EE340" i="1"/>
  <c r="EF340" i="1"/>
  <c r="EG340" i="1"/>
  <c r="EH340" i="1"/>
  <c r="EI340" i="1"/>
  <c r="EJ340" i="1"/>
  <c r="EK340" i="1"/>
  <c r="EL340" i="1"/>
  <c r="EM340" i="1"/>
  <c r="EN340" i="1"/>
  <c r="EO340" i="1"/>
  <c r="EP340" i="1"/>
  <c r="EQ340" i="1"/>
  <c r="ER340" i="1"/>
  <c r="ES340" i="1"/>
  <c r="ET340" i="1"/>
  <c r="EU340" i="1"/>
  <c r="EV340" i="1"/>
  <c r="EW340" i="1"/>
  <c r="EX340" i="1"/>
  <c r="EY340" i="1"/>
  <c r="EZ340" i="1"/>
  <c r="FA340" i="1"/>
  <c r="FB340" i="1"/>
  <c r="FC340" i="1"/>
  <c r="FD340" i="1"/>
  <c r="FE340" i="1"/>
  <c r="FF340" i="1"/>
  <c r="FG340" i="1"/>
  <c r="FH340" i="1"/>
  <c r="FI340" i="1"/>
  <c r="FJ340" i="1"/>
  <c r="FK340" i="1"/>
  <c r="FL340" i="1"/>
  <c r="FM340" i="1"/>
  <c r="FN340" i="1"/>
  <c r="FO340" i="1"/>
  <c r="FP340" i="1"/>
  <c r="FQ340" i="1"/>
  <c r="FR340" i="1"/>
  <c r="FS340" i="1"/>
  <c r="FT340" i="1"/>
  <c r="FU340" i="1"/>
  <c r="FV340" i="1"/>
  <c r="FW340" i="1"/>
  <c r="FX340" i="1"/>
  <c r="FY340" i="1"/>
  <c r="FZ340" i="1"/>
  <c r="GA340" i="1"/>
  <c r="GB340" i="1"/>
  <c r="GC340" i="1"/>
  <c r="GD340" i="1"/>
  <c r="GE340" i="1"/>
  <c r="GF340" i="1"/>
  <c r="GG340" i="1"/>
  <c r="GH340" i="1"/>
  <c r="GI340" i="1"/>
  <c r="GJ340" i="1"/>
  <c r="GK340" i="1"/>
  <c r="GL340" i="1"/>
  <c r="GM340" i="1"/>
  <c r="GN340" i="1"/>
  <c r="GO340" i="1"/>
  <c r="GP340" i="1"/>
  <c r="GQ340" i="1"/>
  <c r="GR340" i="1"/>
  <c r="GS340" i="1"/>
  <c r="GT340" i="1"/>
  <c r="GU340" i="1"/>
  <c r="GV340" i="1"/>
  <c r="GW340" i="1"/>
  <c r="GX340" i="1"/>
  <c r="C342" i="1"/>
  <c r="D342" i="1"/>
  <c r="AC342" i="1"/>
  <c r="CQ342" i="1" s="1"/>
  <c r="P342" i="1" s="1"/>
  <c r="AE342" i="1"/>
  <c r="AF342" i="1"/>
  <c r="CT342" i="1" s="1"/>
  <c r="S342" i="1" s="1"/>
  <c r="AG342" i="1"/>
  <c r="CU342" i="1" s="1"/>
  <c r="T342" i="1" s="1"/>
  <c r="AH342" i="1"/>
  <c r="AI342" i="1"/>
  <c r="CW342" i="1" s="1"/>
  <c r="V342" i="1" s="1"/>
  <c r="AJ342" i="1"/>
  <c r="CX342" i="1" s="1"/>
  <c r="W342" i="1" s="1"/>
  <c r="CR342" i="1"/>
  <c r="Q342" i="1" s="1"/>
  <c r="CV342" i="1"/>
  <c r="U342" i="1" s="1"/>
  <c r="FR342" i="1"/>
  <c r="GL342" i="1"/>
  <c r="GN342" i="1"/>
  <c r="GO342" i="1"/>
  <c r="GV342" i="1"/>
  <c r="GX342" i="1" s="1"/>
  <c r="AC343" i="1"/>
  <c r="CQ343" i="1" s="1"/>
  <c r="P343" i="1" s="1"/>
  <c r="AE343" i="1"/>
  <c r="AD343" i="1" s="1"/>
  <c r="AF343" i="1"/>
  <c r="CT343" i="1" s="1"/>
  <c r="S343" i="1" s="1"/>
  <c r="AG343" i="1"/>
  <c r="CU343" i="1" s="1"/>
  <c r="T343" i="1" s="1"/>
  <c r="AH343" i="1"/>
  <c r="CV343" i="1" s="1"/>
  <c r="U343" i="1" s="1"/>
  <c r="AI343" i="1"/>
  <c r="AJ343" i="1"/>
  <c r="CX343" i="1" s="1"/>
  <c r="W343" i="1" s="1"/>
  <c r="CR343" i="1"/>
  <c r="Q343" i="1" s="1"/>
  <c r="CS343" i="1"/>
  <c r="R343" i="1" s="1"/>
  <c r="GK343" i="1" s="1"/>
  <c r="CW343" i="1"/>
  <c r="V343" i="1" s="1"/>
  <c r="FR343" i="1"/>
  <c r="GL343" i="1"/>
  <c r="GN343" i="1"/>
  <c r="GO343" i="1"/>
  <c r="CC346" i="1" s="1"/>
  <c r="CC340" i="1" s="1"/>
  <c r="GV343" i="1"/>
  <c r="GX343" i="1"/>
  <c r="AC344" i="1"/>
  <c r="CQ344" i="1" s="1"/>
  <c r="P344" i="1" s="1"/>
  <c r="AE344" i="1"/>
  <c r="AF344" i="1"/>
  <c r="CT344" i="1" s="1"/>
  <c r="S344" i="1" s="1"/>
  <c r="AG344" i="1"/>
  <c r="CU344" i="1" s="1"/>
  <c r="T344" i="1" s="1"/>
  <c r="AH344" i="1"/>
  <c r="AI344" i="1"/>
  <c r="CW344" i="1" s="1"/>
  <c r="V344" i="1" s="1"/>
  <c r="AJ344" i="1"/>
  <c r="CX344" i="1" s="1"/>
  <c r="W344" i="1" s="1"/>
  <c r="CR344" i="1"/>
  <c r="Q344" i="1" s="1"/>
  <c r="CV344" i="1"/>
  <c r="U344" i="1" s="1"/>
  <c r="FR344" i="1"/>
  <c r="GL344" i="1"/>
  <c r="GN344" i="1"/>
  <c r="GO344" i="1"/>
  <c r="GV344" i="1"/>
  <c r="GX344" i="1" s="1"/>
  <c r="B346" i="1"/>
  <c r="B340" i="1" s="1"/>
  <c r="C346" i="1"/>
  <c r="C340" i="1" s="1"/>
  <c r="D346" i="1"/>
  <c r="D340" i="1" s="1"/>
  <c r="F346" i="1"/>
  <c r="F340" i="1" s="1"/>
  <c r="G346" i="1"/>
  <c r="G340" i="1" s="1"/>
  <c r="BX346" i="1"/>
  <c r="BZ346" i="1"/>
  <c r="BZ340" i="1" s="1"/>
  <c r="CK346" i="1"/>
  <c r="CK340" i="1" s="1"/>
  <c r="CL346" i="1"/>
  <c r="CL340" i="1" s="1"/>
  <c r="D379" i="1"/>
  <c r="E381" i="1"/>
  <c r="F381" i="1"/>
  <c r="Z381" i="1"/>
  <c r="AA381" i="1"/>
  <c r="AM381" i="1"/>
  <c r="AN381" i="1"/>
  <c r="BD381" i="1"/>
  <c r="BE381" i="1"/>
  <c r="BF381" i="1"/>
  <c r="BG381" i="1"/>
  <c r="BH381" i="1"/>
  <c r="BI381" i="1"/>
  <c r="BJ381" i="1"/>
  <c r="BK381" i="1"/>
  <c r="BL381" i="1"/>
  <c r="BM381" i="1"/>
  <c r="BN381" i="1"/>
  <c r="BO381" i="1"/>
  <c r="BP381" i="1"/>
  <c r="BQ381" i="1"/>
  <c r="BR381" i="1"/>
  <c r="BS381" i="1"/>
  <c r="BT381" i="1"/>
  <c r="BU381" i="1"/>
  <c r="BV381" i="1"/>
  <c r="BW381" i="1"/>
  <c r="CK381" i="1"/>
  <c r="CM381" i="1"/>
  <c r="CN381" i="1"/>
  <c r="CO381" i="1"/>
  <c r="CP381" i="1"/>
  <c r="CQ381" i="1"/>
  <c r="CR381" i="1"/>
  <c r="CS381" i="1"/>
  <c r="CT381" i="1"/>
  <c r="CU381" i="1"/>
  <c r="CV381" i="1"/>
  <c r="CW381" i="1"/>
  <c r="CX381" i="1"/>
  <c r="CY381" i="1"/>
  <c r="CZ381" i="1"/>
  <c r="DA381" i="1"/>
  <c r="DB381" i="1"/>
  <c r="DC381" i="1"/>
  <c r="DD381" i="1"/>
  <c r="DE381" i="1"/>
  <c r="DF381" i="1"/>
  <c r="DG381" i="1"/>
  <c r="DH381" i="1"/>
  <c r="DI381" i="1"/>
  <c r="DJ381" i="1"/>
  <c r="DK381" i="1"/>
  <c r="DL381" i="1"/>
  <c r="DM381" i="1"/>
  <c r="DN381" i="1"/>
  <c r="DO381" i="1"/>
  <c r="DP381" i="1"/>
  <c r="DQ381" i="1"/>
  <c r="DR381" i="1"/>
  <c r="DS381" i="1"/>
  <c r="DT381" i="1"/>
  <c r="DU381" i="1"/>
  <c r="DV381" i="1"/>
  <c r="DW381" i="1"/>
  <c r="DX381" i="1"/>
  <c r="DY381" i="1"/>
  <c r="DZ381" i="1"/>
  <c r="EA381" i="1"/>
  <c r="EB381" i="1"/>
  <c r="EC381" i="1"/>
  <c r="ED381" i="1"/>
  <c r="EE381" i="1"/>
  <c r="EF381" i="1"/>
  <c r="EG381" i="1"/>
  <c r="EH381" i="1"/>
  <c r="EI381" i="1"/>
  <c r="EJ381" i="1"/>
  <c r="EK381" i="1"/>
  <c r="EL381" i="1"/>
  <c r="EM381" i="1"/>
  <c r="EN381" i="1"/>
  <c r="EO381" i="1"/>
  <c r="EP381" i="1"/>
  <c r="EQ381" i="1"/>
  <c r="ER381" i="1"/>
  <c r="ES381" i="1"/>
  <c r="ET381" i="1"/>
  <c r="EU381" i="1"/>
  <c r="EV381" i="1"/>
  <c r="EW381" i="1"/>
  <c r="EX381" i="1"/>
  <c r="EY381" i="1"/>
  <c r="EZ381" i="1"/>
  <c r="FA381" i="1"/>
  <c r="FB381" i="1"/>
  <c r="FC381" i="1"/>
  <c r="FD381" i="1"/>
  <c r="FE381" i="1"/>
  <c r="FF381" i="1"/>
  <c r="FG381" i="1"/>
  <c r="FH381" i="1"/>
  <c r="FI381" i="1"/>
  <c r="FJ381" i="1"/>
  <c r="FK381" i="1"/>
  <c r="FL381" i="1"/>
  <c r="FM381" i="1"/>
  <c r="FN381" i="1"/>
  <c r="FO381" i="1"/>
  <c r="FP381" i="1"/>
  <c r="FQ381" i="1"/>
  <c r="FR381" i="1"/>
  <c r="FS381" i="1"/>
  <c r="FT381" i="1"/>
  <c r="FU381" i="1"/>
  <c r="FV381" i="1"/>
  <c r="FW381" i="1"/>
  <c r="FX381" i="1"/>
  <c r="FY381" i="1"/>
  <c r="FZ381" i="1"/>
  <c r="GA381" i="1"/>
  <c r="GB381" i="1"/>
  <c r="GC381" i="1"/>
  <c r="GD381" i="1"/>
  <c r="GE381" i="1"/>
  <c r="GF381" i="1"/>
  <c r="GG381" i="1"/>
  <c r="GH381" i="1"/>
  <c r="GI381" i="1"/>
  <c r="GJ381" i="1"/>
  <c r="GK381" i="1"/>
  <c r="GL381" i="1"/>
  <c r="GM381" i="1"/>
  <c r="GN381" i="1"/>
  <c r="GO381" i="1"/>
  <c r="GP381" i="1"/>
  <c r="GQ381" i="1"/>
  <c r="GR381" i="1"/>
  <c r="GS381" i="1"/>
  <c r="GT381" i="1"/>
  <c r="GU381" i="1"/>
  <c r="GV381" i="1"/>
  <c r="GW381" i="1"/>
  <c r="GX381" i="1"/>
  <c r="C383" i="1"/>
  <c r="D383" i="1"/>
  <c r="I383" i="1"/>
  <c r="AC383" i="1"/>
  <c r="CQ383" i="1" s="1"/>
  <c r="P383" i="1" s="1"/>
  <c r="AE383" i="1"/>
  <c r="CS383" i="1" s="1"/>
  <c r="R383" i="1" s="1"/>
  <c r="AF383" i="1"/>
  <c r="CT383" i="1" s="1"/>
  <c r="S383" i="1" s="1"/>
  <c r="AG383" i="1"/>
  <c r="AH383" i="1"/>
  <c r="AI383" i="1"/>
  <c r="CW383" i="1" s="1"/>
  <c r="V383" i="1" s="1"/>
  <c r="AJ383" i="1"/>
  <c r="CX383" i="1" s="1"/>
  <c r="W383" i="1" s="1"/>
  <c r="CR383" i="1"/>
  <c r="Q383" i="1" s="1"/>
  <c r="CU383" i="1"/>
  <c r="T383" i="1" s="1"/>
  <c r="CV383" i="1"/>
  <c r="U383" i="1" s="1"/>
  <c r="FR383" i="1"/>
  <c r="GL383" i="1"/>
  <c r="GN383" i="1"/>
  <c r="GO383" i="1"/>
  <c r="GV383" i="1"/>
  <c r="GX383" i="1" s="1"/>
  <c r="C384" i="1"/>
  <c r="D384" i="1"/>
  <c r="AC384" i="1"/>
  <c r="CQ384" i="1" s="1"/>
  <c r="P384" i="1" s="1"/>
  <c r="AE384" i="1"/>
  <c r="AF384" i="1"/>
  <c r="AG384" i="1"/>
  <c r="CU384" i="1" s="1"/>
  <c r="T384" i="1" s="1"/>
  <c r="AH384" i="1"/>
  <c r="CV384" i="1" s="1"/>
  <c r="U384" i="1" s="1"/>
  <c r="AI384" i="1"/>
  <c r="CW384" i="1" s="1"/>
  <c r="V384" i="1" s="1"/>
  <c r="AJ384" i="1"/>
  <c r="CR384" i="1"/>
  <c r="Q384" i="1" s="1"/>
  <c r="CT384" i="1"/>
  <c r="S384" i="1" s="1"/>
  <c r="CX384" i="1"/>
  <c r="W384" i="1" s="1"/>
  <c r="FR384" i="1"/>
  <c r="GL384" i="1"/>
  <c r="GN384" i="1"/>
  <c r="GO384" i="1"/>
  <c r="GV384" i="1"/>
  <c r="GX384" i="1"/>
  <c r="C385" i="1"/>
  <c r="D385" i="1"/>
  <c r="I385" i="1"/>
  <c r="AC385" i="1"/>
  <c r="AE385" i="1"/>
  <c r="AF385" i="1"/>
  <c r="AG385" i="1"/>
  <c r="CU385" i="1" s="1"/>
  <c r="T385" i="1" s="1"/>
  <c r="AH385" i="1"/>
  <c r="CV385" i="1" s="1"/>
  <c r="U385" i="1" s="1"/>
  <c r="AI385" i="1"/>
  <c r="CW385" i="1" s="1"/>
  <c r="V385" i="1" s="1"/>
  <c r="AJ385" i="1"/>
  <c r="CQ385" i="1"/>
  <c r="P385" i="1" s="1"/>
  <c r="CT385" i="1"/>
  <c r="S385" i="1" s="1"/>
  <c r="CX385" i="1"/>
  <c r="W385" i="1" s="1"/>
  <c r="FR385" i="1"/>
  <c r="GL385" i="1"/>
  <c r="BZ389" i="1" s="1"/>
  <c r="BZ381" i="1" s="1"/>
  <c r="GN385" i="1"/>
  <c r="GO385" i="1"/>
  <c r="GV385" i="1"/>
  <c r="GX385" i="1" s="1"/>
  <c r="C386" i="1"/>
  <c r="D386" i="1"/>
  <c r="AC386" i="1"/>
  <c r="CQ386" i="1" s="1"/>
  <c r="P386" i="1" s="1"/>
  <c r="AE386" i="1"/>
  <c r="AD386" i="1" s="1"/>
  <c r="AF386" i="1"/>
  <c r="CT386" i="1" s="1"/>
  <c r="S386" i="1" s="1"/>
  <c r="AG386" i="1"/>
  <c r="CU386" i="1" s="1"/>
  <c r="T386" i="1" s="1"/>
  <c r="AH386" i="1"/>
  <c r="CV386" i="1" s="1"/>
  <c r="U386" i="1" s="1"/>
  <c r="AI386" i="1"/>
  <c r="AJ386" i="1"/>
  <c r="CX386" i="1" s="1"/>
  <c r="W386" i="1" s="1"/>
  <c r="CR386" i="1"/>
  <c r="Q386" i="1" s="1"/>
  <c r="CS386" i="1"/>
  <c r="R386" i="1" s="1"/>
  <c r="GK386" i="1" s="1"/>
  <c r="CW386" i="1"/>
  <c r="V386" i="1" s="1"/>
  <c r="FR386" i="1"/>
  <c r="GL386" i="1"/>
  <c r="GN386" i="1"/>
  <c r="GO386" i="1"/>
  <c r="GV386" i="1"/>
  <c r="GX386" i="1"/>
  <c r="C387" i="1"/>
  <c r="D387" i="1"/>
  <c r="AC387" i="1"/>
  <c r="AD387" i="1"/>
  <c r="AE387" i="1"/>
  <c r="CS387" i="1" s="1"/>
  <c r="R387" i="1" s="1"/>
  <c r="GK387" i="1" s="1"/>
  <c r="AF387" i="1"/>
  <c r="CT387" i="1" s="1"/>
  <c r="S387" i="1" s="1"/>
  <c r="AG387" i="1"/>
  <c r="AH387" i="1"/>
  <c r="CV387" i="1" s="1"/>
  <c r="U387" i="1" s="1"/>
  <c r="AI387" i="1"/>
  <c r="CW387" i="1" s="1"/>
  <c r="V387" i="1" s="1"/>
  <c r="AJ387" i="1"/>
  <c r="CX387" i="1" s="1"/>
  <c r="W387" i="1" s="1"/>
  <c r="CQ387" i="1"/>
  <c r="P387" i="1" s="1"/>
  <c r="CR387" i="1"/>
  <c r="Q387" i="1" s="1"/>
  <c r="CU387" i="1"/>
  <c r="T387" i="1" s="1"/>
  <c r="FR387" i="1"/>
  <c r="GL387" i="1"/>
  <c r="GN387" i="1"/>
  <c r="GO387" i="1"/>
  <c r="GV387" i="1"/>
  <c r="GX387" i="1" s="1"/>
  <c r="B389" i="1"/>
  <c r="B381" i="1" s="1"/>
  <c r="C389" i="1"/>
  <c r="C381" i="1" s="1"/>
  <c r="D389" i="1"/>
  <c r="D381" i="1" s="1"/>
  <c r="F389" i="1"/>
  <c r="G389" i="1"/>
  <c r="G381" i="1" s="1"/>
  <c r="BB389" i="1"/>
  <c r="BX389" i="1"/>
  <c r="CK389" i="1"/>
  <c r="CL389" i="1"/>
  <c r="D422" i="1"/>
  <c r="E424" i="1"/>
  <c r="Z424" i="1"/>
  <c r="AA424" i="1"/>
  <c r="AM424" i="1"/>
  <c r="AN424" i="1"/>
  <c r="BD424" i="1"/>
  <c r="BE424" i="1"/>
  <c r="BF424" i="1"/>
  <c r="BG424" i="1"/>
  <c r="BH424" i="1"/>
  <c r="BI424" i="1"/>
  <c r="BJ424" i="1"/>
  <c r="BK424" i="1"/>
  <c r="BL424" i="1"/>
  <c r="BM424" i="1"/>
  <c r="BN424" i="1"/>
  <c r="BO424" i="1"/>
  <c r="BP424" i="1"/>
  <c r="BQ424" i="1"/>
  <c r="BR424" i="1"/>
  <c r="BS424" i="1"/>
  <c r="BT424" i="1"/>
  <c r="BU424" i="1"/>
  <c r="BV424" i="1"/>
  <c r="BW424" i="1"/>
  <c r="CM424" i="1"/>
  <c r="CN424" i="1"/>
  <c r="CO424" i="1"/>
  <c r="CP424" i="1"/>
  <c r="CQ424" i="1"/>
  <c r="CR424" i="1"/>
  <c r="CS424" i="1"/>
  <c r="CT424" i="1"/>
  <c r="CU424" i="1"/>
  <c r="CV424" i="1"/>
  <c r="CW424" i="1"/>
  <c r="CX424" i="1"/>
  <c r="CY424" i="1"/>
  <c r="CZ424" i="1"/>
  <c r="DA424" i="1"/>
  <c r="DB424" i="1"/>
  <c r="DC424" i="1"/>
  <c r="DD424" i="1"/>
  <c r="DE424" i="1"/>
  <c r="DF424" i="1"/>
  <c r="DG424" i="1"/>
  <c r="DH424" i="1"/>
  <c r="DI424" i="1"/>
  <c r="DJ424" i="1"/>
  <c r="DK424" i="1"/>
  <c r="DL424" i="1"/>
  <c r="DM424" i="1"/>
  <c r="DN424" i="1"/>
  <c r="DO424" i="1"/>
  <c r="DP424" i="1"/>
  <c r="DQ424" i="1"/>
  <c r="DR424" i="1"/>
  <c r="DS424" i="1"/>
  <c r="DT424" i="1"/>
  <c r="DU424" i="1"/>
  <c r="DV424" i="1"/>
  <c r="DW424" i="1"/>
  <c r="DX424" i="1"/>
  <c r="DY424" i="1"/>
  <c r="DZ424" i="1"/>
  <c r="EA424" i="1"/>
  <c r="EB424" i="1"/>
  <c r="EC424" i="1"/>
  <c r="ED424" i="1"/>
  <c r="EE424" i="1"/>
  <c r="EF424" i="1"/>
  <c r="EG424" i="1"/>
  <c r="EH424" i="1"/>
  <c r="EI424" i="1"/>
  <c r="EJ424" i="1"/>
  <c r="EK424" i="1"/>
  <c r="EL424" i="1"/>
  <c r="EM424" i="1"/>
  <c r="EN424" i="1"/>
  <c r="EO424" i="1"/>
  <c r="EP424" i="1"/>
  <c r="EQ424" i="1"/>
  <c r="ER424" i="1"/>
  <c r="ES424" i="1"/>
  <c r="ET424" i="1"/>
  <c r="EU424" i="1"/>
  <c r="EV424" i="1"/>
  <c r="EW424" i="1"/>
  <c r="EX424" i="1"/>
  <c r="EY424" i="1"/>
  <c r="EZ424" i="1"/>
  <c r="FA424" i="1"/>
  <c r="FB424" i="1"/>
  <c r="FC424" i="1"/>
  <c r="FD424" i="1"/>
  <c r="FE424" i="1"/>
  <c r="FF424" i="1"/>
  <c r="FG424" i="1"/>
  <c r="FH424" i="1"/>
  <c r="FI424" i="1"/>
  <c r="FJ424" i="1"/>
  <c r="FK424" i="1"/>
  <c r="FL424" i="1"/>
  <c r="FM424" i="1"/>
  <c r="FN424" i="1"/>
  <c r="FO424" i="1"/>
  <c r="FP424" i="1"/>
  <c r="FQ424" i="1"/>
  <c r="FR424" i="1"/>
  <c r="FS424" i="1"/>
  <c r="FT424" i="1"/>
  <c r="FU424" i="1"/>
  <c r="FV424" i="1"/>
  <c r="FW424" i="1"/>
  <c r="FX424" i="1"/>
  <c r="FY424" i="1"/>
  <c r="FZ424" i="1"/>
  <c r="GA424" i="1"/>
  <c r="GB424" i="1"/>
  <c r="GC424" i="1"/>
  <c r="GD424" i="1"/>
  <c r="GE424" i="1"/>
  <c r="GF424" i="1"/>
  <c r="GG424" i="1"/>
  <c r="GH424" i="1"/>
  <c r="GI424" i="1"/>
  <c r="GJ424" i="1"/>
  <c r="GK424" i="1"/>
  <c r="GL424" i="1"/>
  <c r="GM424" i="1"/>
  <c r="GN424" i="1"/>
  <c r="GO424" i="1"/>
  <c r="GP424" i="1"/>
  <c r="GQ424" i="1"/>
  <c r="GR424" i="1"/>
  <c r="GS424" i="1"/>
  <c r="GT424" i="1"/>
  <c r="GU424" i="1"/>
  <c r="GV424" i="1"/>
  <c r="GW424" i="1"/>
  <c r="GX424" i="1"/>
  <c r="C426" i="1"/>
  <c r="D426" i="1"/>
  <c r="AC426" i="1"/>
  <c r="CQ426" i="1" s="1"/>
  <c r="P426" i="1" s="1"/>
  <c r="AE426" i="1"/>
  <c r="AF426" i="1"/>
  <c r="AG426" i="1"/>
  <c r="CU426" i="1" s="1"/>
  <c r="T426" i="1" s="1"/>
  <c r="AH426" i="1"/>
  <c r="CV426" i="1" s="1"/>
  <c r="U426" i="1" s="1"/>
  <c r="AI426" i="1"/>
  <c r="CW426" i="1" s="1"/>
  <c r="V426" i="1" s="1"/>
  <c r="AJ426" i="1"/>
  <c r="CT426" i="1"/>
  <c r="S426" i="1" s="1"/>
  <c r="CX426" i="1"/>
  <c r="W426" i="1" s="1"/>
  <c r="FR426" i="1"/>
  <c r="GL426" i="1"/>
  <c r="GN426" i="1"/>
  <c r="GO426" i="1"/>
  <c r="GV426" i="1"/>
  <c r="GX426" i="1" s="1"/>
  <c r="C427" i="1"/>
  <c r="D427" i="1"/>
  <c r="AC427" i="1"/>
  <c r="CQ427" i="1" s="1"/>
  <c r="P427" i="1" s="1"/>
  <c r="AE427" i="1"/>
  <c r="AD427" i="1" s="1"/>
  <c r="AF427" i="1"/>
  <c r="CT427" i="1" s="1"/>
  <c r="S427" i="1" s="1"/>
  <c r="CY427" i="1" s="1"/>
  <c r="X427" i="1" s="1"/>
  <c r="AG427" i="1"/>
  <c r="CU427" i="1" s="1"/>
  <c r="T427" i="1" s="1"/>
  <c r="AH427" i="1"/>
  <c r="AI427" i="1"/>
  <c r="CW427" i="1" s="1"/>
  <c r="V427" i="1" s="1"/>
  <c r="AJ427" i="1"/>
  <c r="CX427" i="1" s="1"/>
  <c r="W427" i="1" s="1"/>
  <c r="CS427" i="1"/>
  <c r="R427" i="1" s="1"/>
  <c r="CV427" i="1"/>
  <c r="U427" i="1" s="1"/>
  <c r="FR427" i="1"/>
  <c r="GL427" i="1"/>
  <c r="GN427" i="1"/>
  <c r="GO427" i="1"/>
  <c r="GV427" i="1"/>
  <c r="GX427" i="1"/>
  <c r="C428" i="1"/>
  <c r="D428" i="1"/>
  <c r="AC428" i="1"/>
  <c r="CQ428" i="1" s="1"/>
  <c r="P428" i="1" s="1"/>
  <c r="AE428" i="1"/>
  <c r="CS428" i="1" s="1"/>
  <c r="R428" i="1" s="1"/>
  <c r="AF428" i="1"/>
  <c r="CT428" i="1" s="1"/>
  <c r="S428" i="1" s="1"/>
  <c r="CY428" i="1" s="1"/>
  <c r="X428" i="1" s="1"/>
  <c r="AG428" i="1"/>
  <c r="AH428" i="1"/>
  <c r="CV428" i="1" s="1"/>
  <c r="U428" i="1" s="1"/>
  <c r="AI428" i="1"/>
  <c r="CW428" i="1" s="1"/>
  <c r="V428" i="1" s="1"/>
  <c r="AJ428" i="1"/>
  <c r="CX428" i="1" s="1"/>
  <c r="W428" i="1" s="1"/>
  <c r="CU428" i="1"/>
  <c r="T428" i="1" s="1"/>
  <c r="FR428" i="1"/>
  <c r="GL428" i="1"/>
  <c r="GN428" i="1"/>
  <c r="GO428" i="1"/>
  <c r="GV428" i="1"/>
  <c r="GX428" i="1" s="1"/>
  <c r="C429" i="1"/>
  <c r="D429" i="1"/>
  <c r="AC429" i="1"/>
  <c r="AE429" i="1"/>
  <c r="AF429" i="1"/>
  <c r="AG429" i="1"/>
  <c r="CU429" i="1" s="1"/>
  <c r="T429" i="1" s="1"/>
  <c r="AH429" i="1"/>
  <c r="CV429" i="1" s="1"/>
  <c r="U429" i="1" s="1"/>
  <c r="AI429" i="1"/>
  <c r="CW429" i="1" s="1"/>
  <c r="V429" i="1" s="1"/>
  <c r="AJ429" i="1"/>
  <c r="CQ429" i="1"/>
  <c r="P429" i="1" s="1"/>
  <c r="CT429" i="1"/>
  <c r="S429" i="1" s="1"/>
  <c r="CX429" i="1"/>
  <c r="W429" i="1" s="1"/>
  <c r="FR429" i="1"/>
  <c r="GL429" i="1"/>
  <c r="GN429" i="1"/>
  <c r="GO429" i="1"/>
  <c r="GV429" i="1"/>
  <c r="GX429" i="1" s="1"/>
  <c r="C430" i="1"/>
  <c r="D430" i="1"/>
  <c r="R430" i="1"/>
  <c r="GK430" i="1" s="1"/>
  <c r="AC430" i="1"/>
  <c r="AE430" i="1"/>
  <c r="AD430" i="1" s="1"/>
  <c r="AF430" i="1"/>
  <c r="CT430" i="1" s="1"/>
  <c r="S430" i="1" s="1"/>
  <c r="AG430" i="1"/>
  <c r="CU430" i="1" s="1"/>
  <c r="T430" i="1" s="1"/>
  <c r="AH430" i="1"/>
  <c r="AI430" i="1"/>
  <c r="AJ430" i="1"/>
  <c r="CR430" i="1"/>
  <c r="Q430" i="1" s="1"/>
  <c r="CS430" i="1"/>
  <c r="CV430" i="1"/>
  <c r="U430" i="1" s="1"/>
  <c r="CW430" i="1"/>
  <c r="V430" i="1" s="1"/>
  <c r="CX430" i="1"/>
  <c r="W430" i="1" s="1"/>
  <c r="FR430" i="1"/>
  <c r="GL430" i="1"/>
  <c r="GN430" i="1"/>
  <c r="GO430" i="1"/>
  <c r="GV430" i="1"/>
  <c r="GX430" i="1" s="1"/>
  <c r="C431" i="1"/>
  <c r="D431" i="1"/>
  <c r="S431" i="1"/>
  <c r="CY431" i="1" s="1"/>
  <c r="X431" i="1" s="1"/>
  <c r="AC431" i="1"/>
  <c r="AD431" i="1"/>
  <c r="AE431" i="1"/>
  <c r="CS431" i="1" s="1"/>
  <c r="R431" i="1" s="1"/>
  <c r="AF431" i="1"/>
  <c r="CT431" i="1" s="1"/>
  <c r="AG431" i="1"/>
  <c r="AH431" i="1"/>
  <c r="CV431" i="1" s="1"/>
  <c r="U431" i="1" s="1"/>
  <c r="AI431" i="1"/>
  <c r="CW431" i="1" s="1"/>
  <c r="V431" i="1" s="1"/>
  <c r="AJ431" i="1"/>
  <c r="CQ431" i="1"/>
  <c r="P431" i="1" s="1"/>
  <c r="CR431" i="1"/>
  <c r="Q431" i="1" s="1"/>
  <c r="CU431" i="1"/>
  <c r="T431" i="1" s="1"/>
  <c r="CX431" i="1"/>
  <c r="W431" i="1" s="1"/>
  <c r="FR431" i="1"/>
  <c r="GK431" i="1"/>
  <c r="GL431" i="1"/>
  <c r="GN431" i="1"/>
  <c r="GO431" i="1"/>
  <c r="GV431" i="1"/>
  <c r="GX431" i="1" s="1"/>
  <c r="C432" i="1"/>
  <c r="D432" i="1"/>
  <c r="AC432" i="1"/>
  <c r="CQ432" i="1" s="1"/>
  <c r="P432" i="1" s="1"/>
  <c r="AE432" i="1"/>
  <c r="AD432" i="1" s="1"/>
  <c r="AB432" i="1" s="1"/>
  <c r="AF432" i="1"/>
  <c r="AG432" i="1"/>
  <c r="CU432" i="1" s="1"/>
  <c r="T432" i="1" s="1"/>
  <c r="AH432" i="1"/>
  <c r="AI432" i="1"/>
  <c r="CW432" i="1" s="1"/>
  <c r="V432" i="1" s="1"/>
  <c r="AJ432" i="1"/>
  <c r="CS432" i="1"/>
  <c r="R432" i="1" s="1"/>
  <c r="GK432" i="1" s="1"/>
  <c r="CT432" i="1"/>
  <c r="S432" i="1" s="1"/>
  <c r="CV432" i="1"/>
  <c r="U432" i="1" s="1"/>
  <c r="CX432" i="1"/>
  <c r="W432" i="1" s="1"/>
  <c r="FR432" i="1"/>
  <c r="GL432" i="1"/>
  <c r="GN432" i="1"/>
  <c r="GO432" i="1"/>
  <c r="GV432" i="1"/>
  <c r="GX432" i="1" s="1"/>
  <c r="B434" i="1"/>
  <c r="B424" i="1" s="1"/>
  <c r="C434" i="1"/>
  <c r="C424" i="1" s="1"/>
  <c r="D434" i="1"/>
  <c r="D424" i="1" s="1"/>
  <c r="F434" i="1"/>
  <c r="F424" i="1" s="1"/>
  <c r="G434" i="1"/>
  <c r="G424" i="1" s="1"/>
  <c r="BX434" i="1"/>
  <c r="BX424" i="1" s="1"/>
  <c r="CK434" i="1"/>
  <c r="CK424" i="1" s="1"/>
  <c r="CL434" i="1"/>
  <c r="BC434" i="1" s="1"/>
  <c r="BC424" i="1" s="1"/>
  <c r="F450" i="1"/>
  <c r="D467" i="1"/>
  <c r="D469" i="1"/>
  <c r="E469" i="1"/>
  <c r="Z469" i="1"/>
  <c r="AA469" i="1"/>
  <c r="AM469" i="1"/>
  <c r="AN469" i="1"/>
  <c r="BD469" i="1"/>
  <c r="BE469" i="1"/>
  <c r="BF469" i="1"/>
  <c r="BG469" i="1"/>
  <c r="BH469" i="1"/>
  <c r="BI469" i="1"/>
  <c r="BJ469" i="1"/>
  <c r="BK469" i="1"/>
  <c r="BL469" i="1"/>
  <c r="BM469" i="1"/>
  <c r="BN469" i="1"/>
  <c r="BO469" i="1"/>
  <c r="BP469" i="1"/>
  <c r="BQ469" i="1"/>
  <c r="BR469" i="1"/>
  <c r="BS469" i="1"/>
  <c r="BT469" i="1"/>
  <c r="BU469" i="1"/>
  <c r="BV469" i="1"/>
  <c r="BW469" i="1"/>
  <c r="BX469" i="1"/>
  <c r="CM469" i="1"/>
  <c r="CN469" i="1"/>
  <c r="CO469" i="1"/>
  <c r="CP469" i="1"/>
  <c r="CQ469" i="1"/>
  <c r="CR469" i="1"/>
  <c r="CS469" i="1"/>
  <c r="CT469" i="1"/>
  <c r="CU469" i="1"/>
  <c r="CV469" i="1"/>
  <c r="CW469" i="1"/>
  <c r="CX469" i="1"/>
  <c r="CY469" i="1"/>
  <c r="CZ469" i="1"/>
  <c r="DA469" i="1"/>
  <c r="DB469" i="1"/>
  <c r="DC469" i="1"/>
  <c r="DD469" i="1"/>
  <c r="DE469" i="1"/>
  <c r="DF469" i="1"/>
  <c r="DG469" i="1"/>
  <c r="DH469" i="1"/>
  <c r="DI469" i="1"/>
  <c r="DJ469" i="1"/>
  <c r="DK469" i="1"/>
  <c r="DL469" i="1"/>
  <c r="DM469" i="1"/>
  <c r="DN469" i="1"/>
  <c r="DO469" i="1"/>
  <c r="DP469" i="1"/>
  <c r="DQ469" i="1"/>
  <c r="DR469" i="1"/>
  <c r="DS469" i="1"/>
  <c r="DT469" i="1"/>
  <c r="DU469" i="1"/>
  <c r="DV469" i="1"/>
  <c r="DW469" i="1"/>
  <c r="DX469" i="1"/>
  <c r="DY469" i="1"/>
  <c r="DZ469" i="1"/>
  <c r="EA469" i="1"/>
  <c r="EB469" i="1"/>
  <c r="EC469" i="1"/>
  <c r="ED469" i="1"/>
  <c r="EE469" i="1"/>
  <c r="EF469" i="1"/>
  <c r="EG469" i="1"/>
  <c r="EH469" i="1"/>
  <c r="EI469" i="1"/>
  <c r="EJ469" i="1"/>
  <c r="EK469" i="1"/>
  <c r="EL469" i="1"/>
  <c r="EM469" i="1"/>
  <c r="EN469" i="1"/>
  <c r="EO469" i="1"/>
  <c r="EP469" i="1"/>
  <c r="EQ469" i="1"/>
  <c r="ER469" i="1"/>
  <c r="ES469" i="1"/>
  <c r="ET469" i="1"/>
  <c r="EU469" i="1"/>
  <c r="EV469" i="1"/>
  <c r="EW469" i="1"/>
  <c r="EX469" i="1"/>
  <c r="EY469" i="1"/>
  <c r="EZ469" i="1"/>
  <c r="FA469" i="1"/>
  <c r="FB469" i="1"/>
  <c r="FC469" i="1"/>
  <c r="FD469" i="1"/>
  <c r="FE469" i="1"/>
  <c r="FF469" i="1"/>
  <c r="FG469" i="1"/>
  <c r="FH469" i="1"/>
  <c r="FI469" i="1"/>
  <c r="FJ469" i="1"/>
  <c r="FK469" i="1"/>
  <c r="FL469" i="1"/>
  <c r="FM469" i="1"/>
  <c r="FN469" i="1"/>
  <c r="FO469" i="1"/>
  <c r="FP469" i="1"/>
  <c r="FQ469" i="1"/>
  <c r="FR469" i="1"/>
  <c r="FS469" i="1"/>
  <c r="FT469" i="1"/>
  <c r="FU469" i="1"/>
  <c r="FV469" i="1"/>
  <c r="FW469" i="1"/>
  <c r="FX469" i="1"/>
  <c r="FY469" i="1"/>
  <c r="FZ469" i="1"/>
  <c r="GA469" i="1"/>
  <c r="GB469" i="1"/>
  <c r="GC469" i="1"/>
  <c r="GD469" i="1"/>
  <c r="GE469" i="1"/>
  <c r="GF469" i="1"/>
  <c r="GG469" i="1"/>
  <c r="GH469" i="1"/>
  <c r="GI469" i="1"/>
  <c r="GJ469" i="1"/>
  <c r="GK469" i="1"/>
  <c r="GL469" i="1"/>
  <c r="GM469" i="1"/>
  <c r="GN469" i="1"/>
  <c r="GO469" i="1"/>
  <c r="GP469" i="1"/>
  <c r="GQ469" i="1"/>
  <c r="GR469" i="1"/>
  <c r="GS469" i="1"/>
  <c r="GT469" i="1"/>
  <c r="GU469" i="1"/>
  <c r="GV469" i="1"/>
  <c r="GW469" i="1"/>
  <c r="GX469" i="1"/>
  <c r="C471" i="1"/>
  <c r="D471" i="1"/>
  <c r="AC471" i="1"/>
  <c r="CQ471" i="1" s="1"/>
  <c r="P471" i="1" s="1"/>
  <c r="AE471" i="1"/>
  <c r="AD471" i="1" s="1"/>
  <c r="AB471" i="1" s="1"/>
  <c r="AF471" i="1"/>
  <c r="AG471" i="1"/>
  <c r="CU471" i="1" s="1"/>
  <c r="T471" i="1" s="1"/>
  <c r="AH471" i="1"/>
  <c r="AI471" i="1"/>
  <c r="CW471" i="1" s="1"/>
  <c r="V471" i="1" s="1"/>
  <c r="AJ471" i="1"/>
  <c r="CS471" i="1"/>
  <c r="R471" i="1" s="1"/>
  <c r="CT471" i="1"/>
  <c r="S471" i="1" s="1"/>
  <c r="CV471" i="1"/>
  <c r="U471" i="1" s="1"/>
  <c r="CX471" i="1"/>
  <c r="W471" i="1" s="1"/>
  <c r="FR471" i="1"/>
  <c r="GL471" i="1"/>
  <c r="GN471" i="1"/>
  <c r="GO471" i="1"/>
  <c r="GV471" i="1"/>
  <c r="GX471" i="1" s="1"/>
  <c r="C472" i="1"/>
  <c r="D472" i="1"/>
  <c r="T472" i="1"/>
  <c r="AC472" i="1"/>
  <c r="AD472" i="1"/>
  <c r="AE472" i="1"/>
  <c r="CS472" i="1" s="1"/>
  <c r="R472" i="1" s="1"/>
  <c r="AF472" i="1"/>
  <c r="AG472" i="1"/>
  <c r="AH472" i="1"/>
  <c r="AI472" i="1"/>
  <c r="CW472" i="1" s="1"/>
  <c r="V472" i="1" s="1"/>
  <c r="AJ472" i="1"/>
  <c r="CX472" i="1" s="1"/>
  <c r="W472" i="1" s="1"/>
  <c r="CR472" i="1"/>
  <c r="Q472" i="1" s="1"/>
  <c r="CT472" i="1"/>
  <c r="S472" i="1" s="1"/>
  <c r="CU472" i="1"/>
  <c r="CV472" i="1"/>
  <c r="U472" i="1" s="1"/>
  <c r="FR472" i="1"/>
  <c r="GK472" i="1"/>
  <c r="GL472" i="1"/>
  <c r="GN472" i="1"/>
  <c r="GO472" i="1"/>
  <c r="GV472" i="1"/>
  <c r="GX472" i="1" s="1"/>
  <c r="C473" i="1"/>
  <c r="D473" i="1"/>
  <c r="AC473" i="1"/>
  <c r="CQ473" i="1" s="1"/>
  <c r="P473" i="1" s="1"/>
  <c r="AE473" i="1"/>
  <c r="AF473" i="1"/>
  <c r="AG473" i="1"/>
  <c r="CU473" i="1" s="1"/>
  <c r="T473" i="1" s="1"/>
  <c r="AH473" i="1"/>
  <c r="AI473" i="1"/>
  <c r="AJ473" i="1"/>
  <c r="CR473" i="1"/>
  <c r="Q473" i="1" s="1"/>
  <c r="CT473" i="1"/>
  <c r="S473" i="1" s="1"/>
  <c r="CV473" i="1"/>
  <c r="U473" i="1" s="1"/>
  <c r="CW473" i="1"/>
  <c r="V473" i="1" s="1"/>
  <c r="CX473" i="1"/>
  <c r="W473" i="1" s="1"/>
  <c r="FR473" i="1"/>
  <c r="GL473" i="1"/>
  <c r="GN473" i="1"/>
  <c r="GO473" i="1"/>
  <c r="GV473" i="1"/>
  <c r="GX473" i="1" s="1"/>
  <c r="C474" i="1"/>
  <c r="D474" i="1"/>
  <c r="AC474" i="1"/>
  <c r="AD474" i="1"/>
  <c r="AE474" i="1"/>
  <c r="CS474" i="1" s="1"/>
  <c r="R474" i="1" s="1"/>
  <c r="AF474" i="1"/>
  <c r="CT474" i="1" s="1"/>
  <c r="S474" i="1" s="1"/>
  <c r="CY474" i="1" s="1"/>
  <c r="X474" i="1" s="1"/>
  <c r="AG474" i="1"/>
  <c r="AH474" i="1"/>
  <c r="CV474" i="1" s="1"/>
  <c r="U474" i="1" s="1"/>
  <c r="AI474" i="1"/>
  <c r="CW474" i="1" s="1"/>
  <c r="V474" i="1" s="1"/>
  <c r="AJ474" i="1"/>
  <c r="CQ474" i="1"/>
  <c r="P474" i="1" s="1"/>
  <c r="CR474" i="1"/>
  <c r="Q474" i="1" s="1"/>
  <c r="CU474" i="1"/>
  <c r="T474" i="1" s="1"/>
  <c r="CX474" i="1"/>
  <c r="W474" i="1" s="1"/>
  <c r="FR474" i="1"/>
  <c r="GK474" i="1"/>
  <c r="GL474" i="1"/>
  <c r="GN474" i="1"/>
  <c r="GO474" i="1"/>
  <c r="GV474" i="1"/>
  <c r="GX474" i="1" s="1"/>
  <c r="C475" i="1"/>
  <c r="D475" i="1"/>
  <c r="AC475" i="1"/>
  <c r="CQ475" i="1" s="1"/>
  <c r="P475" i="1" s="1"/>
  <c r="AE475" i="1"/>
  <c r="AD475" i="1" s="1"/>
  <c r="AB475" i="1" s="1"/>
  <c r="AF475" i="1"/>
  <c r="AG475" i="1"/>
  <c r="CU475" i="1" s="1"/>
  <c r="T475" i="1" s="1"/>
  <c r="AH475" i="1"/>
  <c r="AI475" i="1"/>
  <c r="CW475" i="1" s="1"/>
  <c r="V475" i="1" s="1"/>
  <c r="AJ475" i="1"/>
  <c r="CS475" i="1"/>
  <c r="R475" i="1" s="1"/>
  <c r="GK475" i="1" s="1"/>
  <c r="CT475" i="1"/>
  <c r="S475" i="1" s="1"/>
  <c r="CV475" i="1"/>
  <c r="U475" i="1" s="1"/>
  <c r="CX475" i="1"/>
  <c r="W475" i="1" s="1"/>
  <c r="FR475" i="1"/>
  <c r="GL475" i="1"/>
  <c r="GN475" i="1"/>
  <c r="GO475" i="1"/>
  <c r="GV475" i="1"/>
  <c r="GX475" i="1" s="1"/>
  <c r="C476" i="1"/>
  <c r="D476" i="1"/>
  <c r="T476" i="1"/>
  <c r="AC476" i="1"/>
  <c r="AD476" i="1"/>
  <c r="AE476" i="1"/>
  <c r="CS476" i="1" s="1"/>
  <c r="R476" i="1" s="1"/>
  <c r="AF476" i="1"/>
  <c r="AG476" i="1"/>
  <c r="AH476" i="1"/>
  <c r="AI476" i="1"/>
  <c r="CW476" i="1" s="1"/>
  <c r="V476" i="1" s="1"/>
  <c r="AJ476" i="1"/>
  <c r="CX476" i="1" s="1"/>
  <c r="W476" i="1" s="1"/>
  <c r="CR476" i="1"/>
  <c r="Q476" i="1" s="1"/>
  <c r="CT476" i="1"/>
  <c r="S476" i="1" s="1"/>
  <c r="CU476" i="1"/>
  <c r="CV476" i="1"/>
  <c r="U476" i="1" s="1"/>
  <c r="FR476" i="1"/>
  <c r="GK476" i="1"/>
  <c r="GL476" i="1"/>
  <c r="GN476" i="1"/>
  <c r="GO476" i="1"/>
  <c r="GV476" i="1"/>
  <c r="GX476" i="1" s="1"/>
  <c r="C477" i="1"/>
  <c r="D477" i="1"/>
  <c r="AC477" i="1"/>
  <c r="CQ477" i="1" s="1"/>
  <c r="P477" i="1" s="1"/>
  <c r="AE477" i="1"/>
  <c r="AF477" i="1"/>
  <c r="AG477" i="1"/>
  <c r="CU477" i="1" s="1"/>
  <c r="T477" i="1" s="1"/>
  <c r="AH477" i="1"/>
  <c r="AI477" i="1"/>
  <c r="AJ477" i="1"/>
  <c r="CR477" i="1"/>
  <c r="Q477" i="1" s="1"/>
  <c r="CT477" i="1"/>
  <c r="S477" i="1" s="1"/>
  <c r="CV477" i="1"/>
  <c r="U477" i="1" s="1"/>
  <c r="CW477" i="1"/>
  <c r="V477" i="1" s="1"/>
  <c r="CX477" i="1"/>
  <c r="W477" i="1" s="1"/>
  <c r="FR477" i="1"/>
  <c r="GL477" i="1"/>
  <c r="GN477" i="1"/>
  <c r="GO477" i="1"/>
  <c r="GV477" i="1"/>
  <c r="GX477" i="1" s="1"/>
  <c r="C478" i="1"/>
  <c r="D478" i="1"/>
  <c r="AC478" i="1"/>
  <c r="AE478" i="1"/>
  <c r="AF478" i="1"/>
  <c r="CT478" i="1" s="1"/>
  <c r="S478" i="1" s="1"/>
  <c r="AG478" i="1"/>
  <c r="CU478" i="1" s="1"/>
  <c r="T478" i="1" s="1"/>
  <c r="AH478" i="1"/>
  <c r="CV478" i="1" s="1"/>
  <c r="U478" i="1" s="1"/>
  <c r="AI478" i="1"/>
  <c r="CW478" i="1" s="1"/>
  <c r="V478" i="1" s="1"/>
  <c r="AJ478" i="1"/>
  <c r="CX478" i="1" s="1"/>
  <c r="W478" i="1" s="1"/>
  <c r="CQ478" i="1"/>
  <c r="P478" i="1" s="1"/>
  <c r="FR478" i="1"/>
  <c r="GL478" i="1"/>
  <c r="GN478" i="1"/>
  <c r="GO478" i="1"/>
  <c r="GV478" i="1"/>
  <c r="GX478" i="1" s="1"/>
  <c r="C479" i="1"/>
  <c r="D479" i="1"/>
  <c r="AC479" i="1"/>
  <c r="CQ479" i="1" s="1"/>
  <c r="P479" i="1" s="1"/>
  <c r="AE479" i="1"/>
  <c r="AF479" i="1"/>
  <c r="CT479" i="1" s="1"/>
  <c r="S479" i="1" s="1"/>
  <c r="AG479" i="1"/>
  <c r="CU479" i="1" s="1"/>
  <c r="T479" i="1" s="1"/>
  <c r="AH479" i="1"/>
  <c r="CV479" i="1" s="1"/>
  <c r="U479" i="1" s="1"/>
  <c r="AI479" i="1"/>
  <c r="CW479" i="1" s="1"/>
  <c r="V479" i="1" s="1"/>
  <c r="AJ479" i="1"/>
  <c r="CX479" i="1" s="1"/>
  <c r="W479" i="1" s="1"/>
  <c r="CR479" i="1"/>
  <c r="Q479" i="1" s="1"/>
  <c r="FR479" i="1"/>
  <c r="GL479" i="1"/>
  <c r="GN479" i="1"/>
  <c r="GO479" i="1"/>
  <c r="GV479" i="1"/>
  <c r="GX479" i="1"/>
  <c r="C480" i="1"/>
  <c r="D480" i="1"/>
  <c r="AC480" i="1"/>
  <c r="AD480" i="1"/>
  <c r="AE480" i="1"/>
  <c r="CS480" i="1" s="1"/>
  <c r="R480" i="1" s="1"/>
  <c r="GK480" i="1" s="1"/>
  <c r="AF480" i="1"/>
  <c r="CT480" i="1" s="1"/>
  <c r="S480" i="1" s="1"/>
  <c r="AG480" i="1"/>
  <c r="AH480" i="1"/>
  <c r="CV480" i="1" s="1"/>
  <c r="U480" i="1" s="1"/>
  <c r="AI480" i="1"/>
  <c r="CW480" i="1" s="1"/>
  <c r="V480" i="1" s="1"/>
  <c r="AJ480" i="1"/>
  <c r="CX480" i="1" s="1"/>
  <c r="W480" i="1" s="1"/>
  <c r="CQ480" i="1"/>
  <c r="P480" i="1" s="1"/>
  <c r="CR480" i="1"/>
  <c r="Q480" i="1" s="1"/>
  <c r="CU480" i="1"/>
  <c r="T480" i="1" s="1"/>
  <c r="FR480" i="1"/>
  <c r="GL480" i="1"/>
  <c r="GN480" i="1"/>
  <c r="GO480" i="1"/>
  <c r="GV480" i="1"/>
  <c r="GX480" i="1" s="1"/>
  <c r="C481" i="1"/>
  <c r="D481" i="1"/>
  <c r="AC481" i="1"/>
  <c r="CQ481" i="1" s="1"/>
  <c r="P481" i="1" s="1"/>
  <c r="AD481" i="1"/>
  <c r="AE481" i="1"/>
  <c r="AF481" i="1"/>
  <c r="CT481" i="1" s="1"/>
  <c r="S481" i="1" s="1"/>
  <c r="AG481" i="1"/>
  <c r="CU481" i="1" s="1"/>
  <c r="T481" i="1" s="1"/>
  <c r="AH481" i="1"/>
  <c r="CV481" i="1" s="1"/>
  <c r="U481" i="1" s="1"/>
  <c r="AI481" i="1"/>
  <c r="AJ481" i="1"/>
  <c r="CX481" i="1" s="1"/>
  <c r="W481" i="1" s="1"/>
  <c r="CR481" i="1"/>
  <c r="Q481" i="1" s="1"/>
  <c r="CS481" i="1"/>
  <c r="R481" i="1" s="1"/>
  <c r="GK481" i="1" s="1"/>
  <c r="CW481" i="1"/>
  <c r="V481" i="1" s="1"/>
  <c r="FR481" i="1"/>
  <c r="GL481" i="1"/>
  <c r="GN481" i="1"/>
  <c r="GO481" i="1"/>
  <c r="GV481" i="1"/>
  <c r="GX481" i="1" s="1"/>
  <c r="C482" i="1"/>
  <c r="D482" i="1"/>
  <c r="AC482" i="1"/>
  <c r="CQ482" i="1" s="1"/>
  <c r="P482" i="1" s="1"/>
  <c r="AE482" i="1"/>
  <c r="AF482" i="1"/>
  <c r="CT482" i="1" s="1"/>
  <c r="S482" i="1" s="1"/>
  <c r="AG482" i="1"/>
  <c r="AH482" i="1"/>
  <c r="CV482" i="1" s="1"/>
  <c r="U482" i="1" s="1"/>
  <c r="AI482" i="1"/>
  <c r="CW482" i="1" s="1"/>
  <c r="V482" i="1" s="1"/>
  <c r="AJ482" i="1"/>
  <c r="CX482" i="1" s="1"/>
  <c r="W482" i="1" s="1"/>
  <c r="CU482" i="1"/>
  <c r="T482" i="1" s="1"/>
  <c r="FR482" i="1"/>
  <c r="GL482" i="1"/>
  <c r="GN482" i="1"/>
  <c r="GO482" i="1"/>
  <c r="CC486" i="1" s="1"/>
  <c r="CC469" i="1" s="1"/>
  <c r="GV482" i="1"/>
  <c r="GX482" i="1" s="1"/>
  <c r="C483" i="1"/>
  <c r="D483" i="1"/>
  <c r="AC483" i="1"/>
  <c r="CQ483" i="1" s="1"/>
  <c r="P483" i="1" s="1"/>
  <c r="AE483" i="1"/>
  <c r="AF483" i="1"/>
  <c r="CT483" i="1" s="1"/>
  <c r="S483" i="1" s="1"/>
  <c r="AG483" i="1"/>
  <c r="CU483" i="1" s="1"/>
  <c r="T483" i="1" s="1"/>
  <c r="AH483" i="1"/>
  <c r="CV483" i="1" s="1"/>
  <c r="U483" i="1" s="1"/>
  <c r="AI483" i="1"/>
  <c r="AJ483" i="1"/>
  <c r="CX483" i="1" s="1"/>
  <c r="W483" i="1" s="1"/>
  <c r="CR483" i="1"/>
  <c r="Q483" i="1" s="1"/>
  <c r="CW483" i="1"/>
  <c r="V483" i="1" s="1"/>
  <c r="FR483" i="1"/>
  <c r="GL483" i="1"/>
  <c r="GN483" i="1"/>
  <c r="GO483" i="1"/>
  <c r="GV483" i="1"/>
  <c r="GX483" i="1" s="1"/>
  <c r="C484" i="1"/>
  <c r="D484" i="1"/>
  <c r="AC484" i="1"/>
  <c r="CQ484" i="1" s="1"/>
  <c r="P484" i="1" s="1"/>
  <c r="AE484" i="1"/>
  <c r="CS484" i="1" s="1"/>
  <c r="R484" i="1" s="1"/>
  <c r="AF484" i="1"/>
  <c r="CT484" i="1" s="1"/>
  <c r="S484" i="1" s="1"/>
  <c r="AG484" i="1"/>
  <c r="CU484" i="1" s="1"/>
  <c r="T484" i="1" s="1"/>
  <c r="AH484" i="1"/>
  <c r="AI484" i="1"/>
  <c r="CW484" i="1" s="1"/>
  <c r="V484" i="1" s="1"/>
  <c r="AJ484" i="1"/>
  <c r="CX484" i="1" s="1"/>
  <c r="W484" i="1" s="1"/>
  <c r="CR484" i="1"/>
  <c r="Q484" i="1" s="1"/>
  <c r="CV484" i="1"/>
  <c r="U484" i="1" s="1"/>
  <c r="FR484" i="1"/>
  <c r="GL484" i="1"/>
  <c r="GN484" i="1"/>
  <c r="GO484" i="1"/>
  <c r="GV484" i="1"/>
  <c r="GX484" i="1"/>
  <c r="B486" i="1"/>
  <c r="B469" i="1" s="1"/>
  <c r="C486" i="1"/>
  <c r="C469" i="1" s="1"/>
  <c r="D486" i="1"/>
  <c r="F486" i="1"/>
  <c r="F469" i="1" s="1"/>
  <c r="G486" i="1"/>
  <c r="G469" i="1" s="1"/>
  <c r="AO486" i="1"/>
  <c r="AO469" i="1" s="1"/>
  <c r="BX486" i="1"/>
  <c r="BY486" i="1"/>
  <c r="BY469" i="1" s="1"/>
  <c r="CK486" i="1"/>
  <c r="BB486" i="1" s="1"/>
  <c r="CL486" i="1"/>
  <c r="CL469" i="1" s="1"/>
  <c r="F490" i="1"/>
  <c r="B519" i="1"/>
  <c r="B22" i="1" s="1"/>
  <c r="C519" i="1"/>
  <c r="C22" i="1" s="1"/>
  <c r="D519" i="1"/>
  <c r="D22" i="1" s="1"/>
  <c r="F519" i="1"/>
  <c r="F22" i="1" s="1"/>
  <c r="G519" i="1"/>
  <c r="G22" i="1" s="1"/>
  <c r="D552" i="1"/>
  <c r="E554" i="1"/>
  <c r="Z554" i="1"/>
  <c r="AA554" i="1"/>
  <c r="AM554" i="1"/>
  <c r="AN554" i="1"/>
  <c r="BD554" i="1"/>
  <c r="BE554" i="1"/>
  <c r="BF554" i="1"/>
  <c r="BG554" i="1"/>
  <c r="BH554" i="1"/>
  <c r="BI554" i="1"/>
  <c r="BJ554" i="1"/>
  <c r="BK554" i="1"/>
  <c r="BL554" i="1"/>
  <c r="BM554" i="1"/>
  <c r="BN554" i="1"/>
  <c r="BO554" i="1"/>
  <c r="BP554" i="1"/>
  <c r="BQ554" i="1"/>
  <c r="BR554" i="1"/>
  <c r="BS554" i="1"/>
  <c r="BT554" i="1"/>
  <c r="BU554" i="1"/>
  <c r="BV554" i="1"/>
  <c r="BW554" i="1"/>
  <c r="BX554" i="1"/>
  <c r="CM554" i="1"/>
  <c r="CN554" i="1"/>
  <c r="CO554" i="1"/>
  <c r="CP554" i="1"/>
  <c r="CQ554" i="1"/>
  <c r="CR554" i="1"/>
  <c r="CS554" i="1"/>
  <c r="CT554" i="1"/>
  <c r="CU554" i="1"/>
  <c r="CV554" i="1"/>
  <c r="CW554" i="1"/>
  <c r="CX554" i="1"/>
  <c r="CY554" i="1"/>
  <c r="CZ554" i="1"/>
  <c r="DA554" i="1"/>
  <c r="DB554" i="1"/>
  <c r="DC554" i="1"/>
  <c r="DD554" i="1"/>
  <c r="DE554" i="1"/>
  <c r="DF554" i="1"/>
  <c r="DG554" i="1"/>
  <c r="DH554" i="1"/>
  <c r="DI554" i="1"/>
  <c r="DJ554" i="1"/>
  <c r="DK554" i="1"/>
  <c r="DL554" i="1"/>
  <c r="DM554" i="1"/>
  <c r="DN554" i="1"/>
  <c r="DO554" i="1"/>
  <c r="DP554" i="1"/>
  <c r="DQ554" i="1"/>
  <c r="DR554" i="1"/>
  <c r="DS554" i="1"/>
  <c r="DT554" i="1"/>
  <c r="DU554" i="1"/>
  <c r="DV554" i="1"/>
  <c r="DW554" i="1"/>
  <c r="DX554" i="1"/>
  <c r="DY554" i="1"/>
  <c r="DZ554" i="1"/>
  <c r="EA554" i="1"/>
  <c r="EB554" i="1"/>
  <c r="EC554" i="1"/>
  <c r="ED554" i="1"/>
  <c r="EE554" i="1"/>
  <c r="EF554" i="1"/>
  <c r="EG554" i="1"/>
  <c r="EH554" i="1"/>
  <c r="EI554" i="1"/>
  <c r="EJ554" i="1"/>
  <c r="EK554" i="1"/>
  <c r="EL554" i="1"/>
  <c r="EM554" i="1"/>
  <c r="EN554" i="1"/>
  <c r="EO554" i="1"/>
  <c r="EP554" i="1"/>
  <c r="EQ554" i="1"/>
  <c r="ER554" i="1"/>
  <c r="ES554" i="1"/>
  <c r="ET554" i="1"/>
  <c r="EU554" i="1"/>
  <c r="EV554" i="1"/>
  <c r="EW554" i="1"/>
  <c r="EX554" i="1"/>
  <c r="EY554" i="1"/>
  <c r="EZ554" i="1"/>
  <c r="FA554" i="1"/>
  <c r="FB554" i="1"/>
  <c r="FC554" i="1"/>
  <c r="FD554" i="1"/>
  <c r="FE554" i="1"/>
  <c r="FF554" i="1"/>
  <c r="FG554" i="1"/>
  <c r="FH554" i="1"/>
  <c r="FI554" i="1"/>
  <c r="FJ554" i="1"/>
  <c r="FK554" i="1"/>
  <c r="FL554" i="1"/>
  <c r="FM554" i="1"/>
  <c r="FN554" i="1"/>
  <c r="FO554" i="1"/>
  <c r="FP554" i="1"/>
  <c r="FQ554" i="1"/>
  <c r="FR554" i="1"/>
  <c r="FS554" i="1"/>
  <c r="FT554" i="1"/>
  <c r="FU554" i="1"/>
  <c r="FV554" i="1"/>
  <c r="FW554" i="1"/>
  <c r="FX554" i="1"/>
  <c r="FY554" i="1"/>
  <c r="FZ554" i="1"/>
  <c r="GA554" i="1"/>
  <c r="GB554" i="1"/>
  <c r="GC554" i="1"/>
  <c r="GD554" i="1"/>
  <c r="GE554" i="1"/>
  <c r="GF554" i="1"/>
  <c r="GG554" i="1"/>
  <c r="GH554" i="1"/>
  <c r="GI554" i="1"/>
  <c r="GJ554" i="1"/>
  <c r="GK554" i="1"/>
  <c r="GL554" i="1"/>
  <c r="GM554" i="1"/>
  <c r="GN554" i="1"/>
  <c r="GO554" i="1"/>
  <c r="GP554" i="1"/>
  <c r="GQ554" i="1"/>
  <c r="GR554" i="1"/>
  <c r="GS554" i="1"/>
  <c r="GT554" i="1"/>
  <c r="GU554" i="1"/>
  <c r="GV554" i="1"/>
  <c r="GW554" i="1"/>
  <c r="GX554" i="1"/>
  <c r="AC557" i="1"/>
  <c r="CQ557" i="1" s="1"/>
  <c r="P557" i="1" s="1"/>
  <c r="AE557" i="1"/>
  <c r="AF557" i="1"/>
  <c r="AG557" i="1"/>
  <c r="CU557" i="1" s="1"/>
  <c r="T557" i="1" s="1"/>
  <c r="AH557" i="1"/>
  <c r="CV557" i="1" s="1"/>
  <c r="U557" i="1" s="1"/>
  <c r="AI557" i="1"/>
  <c r="CW557" i="1" s="1"/>
  <c r="V557" i="1" s="1"/>
  <c r="AJ557" i="1"/>
  <c r="CR557" i="1"/>
  <c r="Q557" i="1" s="1"/>
  <c r="CT557" i="1"/>
  <c r="S557" i="1" s="1"/>
  <c r="CX557" i="1"/>
  <c r="W557" i="1" s="1"/>
  <c r="FR557" i="1"/>
  <c r="GL557" i="1"/>
  <c r="BZ562" i="1" s="1"/>
  <c r="BZ554" i="1" s="1"/>
  <c r="GN557" i="1"/>
  <c r="GO557" i="1"/>
  <c r="GV557" i="1"/>
  <c r="GX557" i="1" s="1"/>
  <c r="C558" i="1"/>
  <c r="D558" i="1"/>
  <c r="AC558" i="1"/>
  <c r="CQ558" i="1" s="1"/>
  <c r="P558" i="1" s="1"/>
  <c r="AE558" i="1"/>
  <c r="CR558" i="1" s="1"/>
  <c r="Q558" i="1" s="1"/>
  <c r="AF558" i="1"/>
  <c r="CT558" i="1" s="1"/>
  <c r="S558" i="1" s="1"/>
  <c r="AG558" i="1"/>
  <c r="CU558" i="1" s="1"/>
  <c r="T558" i="1" s="1"/>
  <c r="AH558" i="1"/>
  <c r="CV558" i="1" s="1"/>
  <c r="U558" i="1" s="1"/>
  <c r="AI558" i="1"/>
  <c r="CW558" i="1" s="1"/>
  <c r="V558" i="1" s="1"/>
  <c r="AJ558" i="1"/>
  <c r="CX558" i="1" s="1"/>
  <c r="W558" i="1" s="1"/>
  <c r="FR558" i="1"/>
  <c r="GL558" i="1"/>
  <c r="GN558" i="1"/>
  <c r="GO558" i="1"/>
  <c r="GV558" i="1"/>
  <c r="GX558" i="1" s="1"/>
  <c r="C559" i="1"/>
  <c r="D559" i="1"/>
  <c r="AC559" i="1"/>
  <c r="CQ559" i="1" s="1"/>
  <c r="P559" i="1" s="1"/>
  <c r="AE559" i="1"/>
  <c r="AF559" i="1"/>
  <c r="CT559" i="1" s="1"/>
  <c r="S559" i="1" s="1"/>
  <c r="AG559" i="1"/>
  <c r="AH559" i="1"/>
  <c r="CV559" i="1" s="1"/>
  <c r="U559" i="1" s="1"/>
  <c r="AI559" i="1"/>
  <c r="CW559" i="1" s="1"/>
  <c r="V559" i="1" s="1"/>
  <c r="AJ559" i="1"/>
  <c r="CX559" i="1" s="1"/>
  <c r="W559" i="1" s="1"/>
  <c r="CU559" i="1"/>
  <c r="T559" i="1" s="1"/>
  <c r="FR559" i="1"/>
  <c r="GL559" i="1"/>
  <c r="GN559" i="1"/>
  <c r="GO559" i="1"/>
  <c r="GV559" i="1"/>
  <c r="GX559" i="1" s="1"/>
  <c r="C560" i="1"/>
  <c r="D560" i="1"/>
  <c r="AC560" i="1"/>
  <c r="CQ560" i="1" s="1"/>
  <c r="P560" i="1" s="1"/>
  <c r="AE560" i="1"/>
  <c r="AF560" i="1"/>
  <c r="AG560" i="1"/>
  <c r="CU560" i="1" s="1"/>
  <c r="T560" i="1" s="1"/>
  <c r="AH560" i="1"/>
  <c r="CV560" i="1" s="1"/>
  <c r="U560" i="1" s="1"/>
  <c r="AI560" i="1"/>
  <c r="CW560" i="1" s="1"/>
  <c r="V560" i="1" s="1"/>
  <c r="AJ560" i="1"/>
  <c r="CT560" i="1"/>
  <c r="S560" i="1" s="1"/>
  <c r="CX560" i="1"/>
  <c r="W560" i="1" s="1"/>
  <c r="FR560" i="1"/>
  <c r="GL560" i="1"/>
  <c r="GN560" i="1"/>
  <c r="GO560" i="1"/>
  <c r="GV560" i="1"/>
  <c r="GX560" i="1" s="1"/>
  <c r="B562" i="1"/>
  <c r="B554" i="1" s="1"/>
  <c r="C562" i="1"/>
  <c r="C554" i="1" s="1"/>
  <c r="D562" i="1"/>
  <c r="D554" i="1" s="1"/>
  <c r="F562" i="1"/>
  <c r="F554" i="1" s="1"/>
  <c r="G562" i="1"/>
  <c r="G554" i="1" s="1"/>
  <c r="BB562" i="1"/>
  <c r="BX562" i="1"/>
  <c r="AO562" i="1" s="1"/>
  <c r="CK562" i="1"/>
  <c r="CK554" i="1" s="1"/>
  <c r="CL562" i="1"/>
  <c r="BC562" i="1" s="1"/>
  <c r="B599" i="1"/>
  <c r="B18" i="1" s="1"/>
  <c r="C599" i="1"/>
  <c r="C18" i="1" s="1"/>
  <c r="D599" i="1"/>
  <c r="D18" i="1" s="1"/>
  <c r="F599" i="1"/>
  <c r="F18" i="1" s="1"/>
  <c r="G599" i="1"/>
  <c r="G18" i="1" s="1"/>
  <c r="CP558" i="1" l="1"/>
  <c r="O558" i="1" s="1"/>
  <c r="CC562" i="1"/>
  <c r="AJ562" i="1"/>
  <c r="W562" i="1" s="1"/>
  <c r="CS557" i="1"/>
  <c r="R557" i="1" s="1"/>
  <c r="AD557" i="1"/>
  <c r="AD479" i="1"/>
  <c r="CS479" i="1"/>
  <c r="R479" i="1" s="1"/>
  <c r="GK479" i="1" s="1"/>
  <c r="CS478" i="1"/>
  <c r="R478" i="1" s="1"/>
  <c r="GK478" i="1" s="1"/>
  <c r="AD478" i="1"/>
  <c r="AB478" i="1" s="1"/>
  <c r="CR478" i="1"/>
  <c r="Q478" i="1" s="1"/>
  <c r="CP478" i="1" s="1"/>
  <c r="O478" i="1" s="1"/>
  <c r="GP478" i="1" s="1"/>
  <c r="CB486" i="1"/>
  <c r="AJ434" i="1"/>
  <c r="W434" i="1" s="1"/>
  <c r="CS429" i="1"/>
  <c r="R429" i="1" s="1"/>
  <c r="GK429" i="1" s="1"/>
  <c r="AD429" i="1"/>
  <c r="CR429" i="1"/>
  <c r="Q429" i="1" s="1"/>
  <c r="CP429" i="1" s="1"/>
  <c r="O429" i="1" s="1"/>
  <c r="CZ426" i="1"/>
  <c r="Y426" i="1" s="1"/>
  <c r="CY426" i="1"/>
  <c r="X426" i="1" s="1"/>
  <c r="CL381" i="1"/>
  <c r="BC389" i="1"/>
  <c r="F405" i="1" s="1"/>
  <c r="AO389" i="1"/>
  <c r="BX381" i="1"/>
  <c r="CS385" i="1"/>
  <c r="R385" i="1" s="1"/>
  <c r="GK385" i="1" s="1"/>
  <c r="AD385" i="1"/>
  <c r="AB385" i="1" s="1"/>
  <c r="CR385" i="1"/>
  <c r="Q385" i="1" s="1"/>
  <c r="AH389" i="1"/>
  <c r="U389" i="1" s="1"/>
  <c r="BX249" i="1"/>
  <c r="AO261" i="1"/>
  <c r="BY261" i="1"/>
  <c r="CI261" i="1" s="1"/>
  <c r="BB554" i="1"/>
  <c r="F575" i="1"/>
  <c r="CS560" i="1"/>
  <c r="R560" i="1" s="1"/>
  <c r="GK560" i="1" s="1"/>
  <c r="AD560" i="1"/>
  <c r="CS559" i="1"/>
  <c r="R559" i="1" s="1"/>
  <c r="AD559" i="1"/>
  <c r="AB559" i="1" s="1"/>
  <c r="CR559" i="1"/>
  <c r="Q559" i="1" s="1"/>
  <c r="CP559" i="1" s="1"/>
  <c r="O559" i="1" s="1"/>
  <c r="CB562" i="1"/>
  <c r="CB554" i="1" s="1"/>
  <c r="BY562" i="1"/>
  <c r="AD483" i="1"/>
  <c r="CS483" i="1"/>
  <c r="R483" i="1" s="1"/>
  <c r="CS482" i="1"/>
  <c r="R482" i="1" s="1"/>
  <c r="GK482" i="1" s="1"/>
  <c r="AD482" i="1"/>
  <c r="AB482" i="1" s="1"/>
  <c r="CR482" i="1"/>
  <c r="Q482" i="1" s="1"/>
  <c r="AB480" i="1"/>
  <c r="AD477" i="1"/>
  <c r="AB477" i="1" s="1"/>
  <c r="CS477" i="1"/>
  <c r="R477" i="1" s="1"/>
  <c r="GK477" i="1" s="1"/>
  <c r="CP473" i="1"/>
  <c r="O473" i="1" s="1"/>
  <c r="GM473" i="1" s="1"/>
  <c r="AD473" i="1"/>
  <c r="AB473" i="1" s="1"/>
  <c r="CS473" i="1"/>
  <c r="R473" i="1" s="1"/>
  <c r="GK473" i="1" s="1"/>
  <c r="BZ486" i="1"/>
  <c r="CB434" i="1"/>
  <c r="CB424" i="1" s="1"/>
  <c r="CY430" i="1"/>
  <c r="X430" i="1" s="1"/>
  <c r="CZ430" i="1"/>
  <c r="Y430" i="1" s="1"/>
  <c r="GP430" i="1" s="1"/>
  <c r="CQ430" i="1"/>
  <c r="P430" i="1" s="1"/>
  <c r="AB430" i="1"/>
  <c r="BZ434" i="1"/>
  <c r="AQ434" i="1" s="1"/>
  <c r="CS426" i="1"/>
  <c r="R426" i="1" s="1"/>
  <c r="GK426" i="1" s="1"/>
  <c r="AD426" i="1"/>
  <c r="CR426" i="1"/>
  <c r="Q426" i="1" s="1"/>
  <c r="BB381" i="1"/>
  <c r="F402" i="1"/>
  <c r="CC389" i="1"/>
  <c r="AT389" i="1" s="1"/>
  <c r="AD384" i="1"/>
  <c r="CS384" i="1"/>
  <c r="R384" i="1" s="1"/>
  <c r="GK384" i="1" s="1"/>
  <c r="CG346" i="1"/>
  <c r="CG340" i="1" s="1"/>
  <c r="BX340" i="1"/>
  <c r="AO346" i="1"/>
  <c r="AD344" i="1"/>
  <c r="AB344" i="1" s="1"/>
  <c r="CS344" i="1"/>
  <c r="R344" i="1" s="1"/>
  <c r="GK344" i="1" s="1"/>
  <c r="CJ346" i="1"/>
  <c r="CJ340" i="1" s="1"/>
  <c r="CB346" i="1"/>
  <c r="BY346" i="1"/>
  <c r="BY340" i="1" s="1"/>
  <c r="AD346" i="1"/>
  <c r="AG346" i="1"/>
  <c r="AG340" i="1" s="1"/>
  <c r="AD342" i="1"/>
  <c r="AB342" i="1" s="1"/>
  <c r="CS342" i="1"/>
  <c r="R342" i="1" s="1"/>
  <c r="GK342" i="1" s="1"/>
  <c r="F309" i="1"/>
  <c r="CP303" i="1"/>
  <c r="O303" i="1" s="1"/>
  <c r="GM303" i="1" s="1"/>
  <c r="AD302" i="1"/>
  <c r="CS302" i="1"/>
  <c r="R302" i="1" s="1"/>
  <c r="GK302" i="1" s="1"/>
  <c r="CC305" i="1"/>
  <c r="AT305" i="1" s="1"/>
  <c r="BZ305" i="1"/>
  <c r="CG305" i="1" s="1"/>
  <c r="CQ299" i="1"/>
  <c r="P299" i="1" s="1"/>
  <c r="CS299" i="1"/>
  <c r="R299" i="1" s="1"/>
  <c r="GK299" i="1" s="1"/>
  <c r="AD299" i="1"/>
  <c r="AB299" i="1" s="1"/>
  <c r="CR299" i="1"/>
  <c r="Q299" i="1" s="1"/>
  <c r="AD305" i="1" s="1"/>
  <c r="AD298" i="1"/>
  <c r="AB298" i="1" s="1"/>
  <c r="CS298" i="1"/>
  <c r="R298" i="1" s="1"/>
  <c r="AE305" i="1" s="1"/>
  <c r="AD258" i="1"/>
  <c r="CS258" i="1"/>
  <c r="R258" i="1" s="1"/>
  <c r="GK258" i="1" s="1"/>
  <c r="CY252" i="1"/>
  <c r="X252" i="1" s="1"/>
  <c r="CZ252" i="1"/>
  <c r="Y252" i="1" s="1"/>
  <c r="BZ261" i="1"/>
  <c r="CP253" i="1"/>
  <c r="O253" i="1" s="1"/>
  <c r="AD211" i="1"/>
  <c r="CR211" i="1"/>
  <c r="Q211" i="1" s="1"/>
  <c r="CP211" i="1" s="1"/>
  <c r="O211" i="1" s="1"/>
  <c r="AD165" i="1"/>
  <c r="CS165" i="1"/>
  <c r="R165" i="1" s="1"/>
  <c r="GK165" i="1" s="1"/>
  <c r="BZ167" i="1"/>
  <c r="CJ120" i="1"/>
  <c r="AB476" i="1"/>
  <c r="CP474" i="1"/>
  <c r="O474" i="1" s="1"/>
  <c r="AB472" i="1"/>
  <c r="CP431" i="1"/>
  <c r="O431" i="1" s="1"/>
  <c r="CC434" i="1"/>
  <c r="AT434" i="1" s="1"/>
  <c r="CP430" i="1"/>
  <c r="O430" i="1" s="1"/>
  <c r="BY434" i="1"/>
  <c r="BY424" i="1" s="1"/>
  <c r="AB427" i="1"/>
  <c r="CP387" i="1"/>
  <c r="O387" i="1" s="1"/>
  <c r="AB387" i="1"/>
  <c r="CB389" i="1"/>
  <c r="CB381" i="1" s="1"/>
  <c r="AB386" i="1"/>
  <c r="BY389" i="1"/>
  <c r="BY381" i="1" s="1"/>
  <c r="AB343" i="1"/>
  <c r="CB305" i="1"/>
  <c r="CB296" i="1" s="1"/>
  <c r="AB303" i="1"/>
  <c r="CP301" i="1"/>
  <c r="O301" i="1" s="1"/>
  <c r="GM301" i="1" s="1"/>
  <c r="AB301" i="1"/>
  <c r="AB300" i="1"/>
  <c r="GX258" i="1"/>
  <c r="AB254" i="1"/>
  <c r="CR253" i="1"/>
  <c r="Q253" i="1" s="1"/>
  <c r="R253" i="1"/>
  <c r="GK253" i="1" s="1"/>
  <c r="CR252" i="1"/>
  <c r="Q252" i="1" s="1"/>
  <c r="CP252" i="1" s="1"/>
  <c r="O252" i="1" s="1"/>
  <c r="AD252" i="1"/>
  <c r="CB261" i="1"/>
  <c r="CS251" i="1"/>
  <c r="R251" i="1" s="1"/>
  <c r="AE261" i="1" s="1"/>
  <c r="AO214" i="1"/>
  <c r="Q212" i="1"/>
  <c r="CP212" i="1" s="1"/>
  <c r="O212" i="1" s="1"/>
  <c r="V212" i="1"/>
  <c r="T212" i="1"/>
  <c r="AD212" i="1"/>
  <c r="AB212" i="1" s="1"/>
  <c r="CS212" i="1"/>
  <c r="R212" i="1" s="1"/>
  <c r="CS211" i="1"/>
  <c r="R211" i="1" s="1"/>
  <c r="GK211" i="1" s="1"/>
  <c r="CZ209" i="1"/>
  <c r="Y209" i="1" s="1"/>
  <c r="GP209" i="1" s="1"/>
  <c r="CY209" i="1"/>
  <c r="X209" i="1" s="1"/>
  <c r="AB209" i="1"/>
  <c r="AH214" i="1"/>
  <c r="AH202" i="1" s="1"/>
  <c r="AB206" i="1"/>
  <c r="AD205" i="1"/>
  <c r="CS205" i="1"/>
  <c r="R205" i="1" s="1"/>
  <c r="GK205" i="1" s="1"/>
  <c r="CP73" i="1"/>
  <c r="O73" i="1" s="1"/>
  <c r="CP161" i="1"/>
  <c r="O161" i="1" s="1"/>
  <c r="CB167" i="1"/>
  <c r="AO120" i="1"/>
  <c r="AH120" i="1"/>
  <c r="U120" i="1" s="1"/>
  <c r="AB75" i="1"/>
  <c r="CJ77" i="1"/>
  <c r="BA77" i="1" s="1"/>
  <c r="BC34" i="1"/>
  <c r="F50" i="1" s="1"/>
  <c r="AQ34" i="1"/>
  <c r="CR30" i="1"/>
  <c r="Q30" i="1" s="1"/>
  <c r="I11" i="5"/>
  <c r="GX212" i="1"/>
  <c r="CJ214" i="1" s="1"/>
  <c r="BA214" i="1" s="1"/>
  <c r="P212" i="1"/>
  <c r="AB210" i="1"/>
  <c r="CP209" i="1"/>
  <c r="O209" i="1" s="1"/>
  <c r="CP208" i="1"/>
  <c r="O208" i="1" s="1"/>
  <c r="GM208" i="1" s="1"/>
  <c r="AB162" i="1"/>
  <c r="CS161" i="1"/>
  <c r="R161" i="1" s="1"/>
  <c r="AE167" i="1" s="1"/>
  <c r="CR159" i="1"/>
  <c r="Q159" i="1" s="1"/>
  <c r="AB157" i="1"/>
  <c r="BC120" i="1"/>
  <c r="AS120" i="1"/>
  <c r="F137" i="1" s="1"/>
  <c r="CR118" i="1"/>
  <c r="Q118" i="1" s="1"/>
  <c r="CP118" i="1" s="1"/>
  <c r="O118" i="1" s="1"/>
  <c r="BZ120" i="1"/>
  <c r="BZ112" i="1" s="1"/>
  <c r="W117" i="1"/>
  <c r="S117" i="1"/>
  <c r="CZ117" i="1" s="1"/>
  <c r="Y117" i="1" s="1"/>
  <c r="P117" i="1"/>
  <c r="W116" i="1"/>
  <c r="CR116" i="1"/>
  <c r="Q116" i="1" s="1"/>
  <c r="AB115" i="1"/>
  <c r="CI77" i="1"/>
  <c r="AZ77" i="1" s="1"/>
  <c r="CR75" i="1"/>
  <c r="Q75" i="1" s="1"/>
  <c r="T74" i="1"/>
  <c r="R74" i="1"/>
  <c r="GK74" i="1" s="1"/>
  <c r="P74" i="1"/>
  <c r="CP74" i="1" s="1"/>
  <c r="O74" i="1" s="1"/>
  <c r="AB74" i="1"/>
  <c r="CS72" i="1"/>
  <c r="R72" i="1" s="1"/>
  <c r="GK72" i="1" s="1"/>
  <c r="CR71" i="1"/>
  <c r="Q71" i="1" s="1"/>
  <c r="CP71" i="1" s="1"/>
  <c r="O71" i="1" s="1"/>
  <c r="AZ34" i="1"/>
  <c r="AP34" i="1"/>
  <c r="CP30" i="1"/>
  <c r="O30" i="1" s="1"/>
  <c r="AD34" i="1"/>
  <c r="Q34" i="1" s="1"/>
  <c r="AG34" i="1"/>
  <c r="CI562" i="1"/>
  <c r="AP562" i="1"/>
  <c r="BY554" i="1"/>
  <c r="AJ554" i="1"/>
  <c r="BB469" i="1"/>
  <c r="F499" i="1"/>
  <c r="CZ484" i="1"/>
  <c r="Y484" i="1" s="1"/>
  <c r="CY484" i="1"/>
  <c r="X484" i="1" s="1"/>
  <c r="BC554" i="1"/>
  <c r="F578" i="1"/>
  <c r="AS562" i="1"/>
  <c r="AC562" i="1"/>
  <c r="CP557" i="1"/>
  <c r="O557" i="1" s="1"/>
  <c r="CY481" i="1"/>
  <c r="X481" i="1" s="1"/>
  <c r="CZ481" i="1"/>
  <c r="Y481" i="1" s="1"/>
  <c r="CZ476" i="1"/>
  <c r="Y476" i="1" s="1"/>
  <c r="CY476" i="1"/>
  <c r="X476" i="1" s="1"/>
  <c r="CB469" i="1"/>
  <c r="AS486" i="1"/>
  <c r="AS434" i="1"/>
  <c r="CZ429" i="1"/>
  <c r="Y429" i="1" s="1"/>
  <c r="AF434" i="1"/>
  <c r="CY429" i="1"/>
  <c r="X429" i="1" s="1"/>
  <c r="F566" i="1"/>
  <c r="AO554" i="1"/>
  <c r="CZ559" i="1"/>
  <c r="Y559" i="1" s="1"/>
  <c r="CY559" i="1"/>
  <c r="X559" i="1" s="1"/>
  <c r="AF562" i="1"/>
  <c r="CZ557" i="1"/>
  <c r="Y557" i="1" s="1"/>
  <c r="CY557" i="1"/>
  <c r="X557" i="1" s="1"/>
  <c r="CY483" i="1"/>
  <c r="X483" i="1" s="1"/>
  <c r="CZ483" i="1"/>
  <c r="Y483" i="1" s="1"/>
  <c r="CZ478" i="1"/>
  <c r="Y478" i="1" s="1"/>
  <c r="CY478" i="1"/>
  <c r="X478" i="1" s="1"/>
  <c r="CY475" i="1"/>
  <c r="X475" i="1" s="1"/>
  <c r="CZ475" i="1"/>
  <c r="Y475" i="1" s="1"/>
  <c r="CC424" i="1"/>
  <c r="CP480" i="1"/>
  <c r="O480" i="1" s="1"/>
  <c r="CP484" i="1"/>
  <c r="O484" i="1" s="1"/>
  <c r="CP477" i="1"/>
  <c r="O477" i="1" s="1"/>
  <c r="AH486" i="1"/>
  <c r="AH562" i="1"/>
  <c r="CP481" i="1"/>
  <c r="O481" i="1" s="1"/>
  <c r="AJ486" i="1"/>
  <c r="AE434" i="1"/>
  <c r="AH434" i="1"/>
  <c r="CZ480" i="1"/>
  <c r="Y480" i="1" s="1"/>
  <c r="CY480" i="1"/>
  <c r="X480" i="1" s="1"/>
  <c r="CY477" i="1"/>
  <c r="X477" i="1" s="1"/>
  <c r="CZ477" i="1"/>
  <c r="Y477" i="1" s="1"/>
  <c r="CZ472" i="1"/>
  <c r="Y472" i="1" s="1"/>
  <c r="CY472" i="1"/>
  <c r="X472" i="1" s="1"/>
  <c r="AE486" i="1"/>
  <c r="GK471" i="1"/>
  <c r="AJ424" i="1"/>
  <c r="CJ486" i="1"/>
  <c r="CZ482" i="1"/>
  <c r="Y482" i="1" s="1"/>
  <c r="CY482" i="1"/>
  <c r="X482" i="1" s="1"/>
  <c r="CY479" i="1"/>
  <c r="X479" i="1" s="1"/>
  <c r="CZ479" i="1"/>
  <c r="Y479" i="1" s="1"/>
  <c r="CY471" i="1"/>
  <c r="X471" i="1" s="1"/>
  <c r="CZ471" i="1"/>
  <c r="Y471" i="1" s="1"/>
  <c r="AF486" i="1"/>
  <c r="CY432" i="1"/>
  <c r="X432" i="1" s="1"/>
  <c r="CZ432" i="1"/>
  <c r="Y432" i="1" s="1"/>
  <c r="GM430" i="1"/>
  <c r="CI434" i="1"/>
  <c r="AI562" i="1"/>
  <c r="AI434" i="1"/>
  <c r="CC554" i="1"/>
  <c r="AT562" i="1"/>
  <c r="GK557" i="1"/>
  <c r="CZ560" i="1"/>
  <c r="Y560" i="1" s="1"/>
  <c r="CY560" i="1"/>
  <c r="X560" i="1" s="1"/>
  <c r="CY558" i="1"/>
  <c r="X558" i="1" s="1"/>
  <c r="CZ558" i="1"/>
  <c r="Y558" i="1" s="1"/>
  <c r="CY473" i="1"/>
  <c r="X473" i="1" s="1"/>
  <c r="CZ473" i="1"/>
  <c r="Y473" i="1" s="1"/>
  <c r="CP483" i="1"/>
  <c r="O483" i="1" s="1"/>
  <c r="CJ562" i="1"/>
  <c r="AG562" i="1"/>
  <c r="CP482" i="1"/>
  <c r="O482" i="1" s="1"/>
  <c r="CP479" i="1"/>
  <c r="O479" i="1" s="1"/>
  <c r="AG486" i="1"/>
  <c r="AI486" i="1"/>
  <c r="CJ434" i="1"/>
  <c r="CZ387" i="1"/>
  <c r="Y387" i="1" s="1"/>
  <c r="CY387" i="1"/>
  <c r="X387" i="1" s="1"/>
  <c r="AS389" i="1"/>
  <c r="GK383" i="1"/>
  <c r="AE389" i="1"/>
  <c r="AF346" i="1"/>
  <c r="CZ342" i="1"/>
  <c r="Y342" i="1" s="1"/>
  <c r="CY342" i="1"/>
  <c r="X342" i="1" s="1"/>
  <c r="CZ301" i="1"/>
  <c r="Y301" i="1" s="1"/>
  <c r="CY301" i="1"/>
  <c r="X301" i="1" s="1"/>
  <c r="GK298" i="1"/>
  <c r="CP298" i="1"/>
  <c r="O298" i="1" s="1"/>
  <c r="AC305" i="1"/>
  <c r="CY259" i="1"/>
  <c r="X259" i="1" s="1"/>
  <c r="CZ259" i="1"/>
  <c r="Y259" i="1" s="1"/>
  <c r="CZ258" i="1"/>
  <c r="Y258" i="1" s="1"/>
  <c r="GM258" i="1" s="1"/>
  <c r="CY258" i="1"/>
  <c r="X258" i="1" s="1"/>
  <c r="CY256" i="1"/>
  <c r="X256" i="1" s="1"/>
  <c r="CZ256" i="1"/>
  <c r="Y256" i="1" s="1"/>
  <c r="CZ253" i="1"/>
  <c r="Y253" i="1" s="1"/>
  <c r="CY253" i="1"/>
  <c r="X253" i="1" s="1"/>
  <c r="GK251" i="1"/>
  <c r="AQ562" i="1"/>
  <c r="CS558" i="1"/>
  <c r="R558" i="1" s="1"/>
  <c r="AE562" i="1" s="1"/>
  <c r="CR560" i="1"/>
  <c r="Q560" i="1" s="1"/>
  <c r="AD562" i="1" s="1"/>
  <c r="CG562" i="1"/>
  <c r="AB560" i="1"/>
  <c r="AD558" i="1"/>
  <c r="AB558" i="1" s="1"/>
  <c r="AB557" i="1"/>
  <c r="CL554" i="1"/>
  <c r="AD484" i="1"/>
  <c r="AB484" i="1" s="1"/>
  <c r="CR475" i="1"/>
  <c r="Q475" i="1" s="1"/>
  <c r="CP475" i="1" s="1"/>
  <c r="O475" i="1" s="1"/>
  <c r="CZ474" i="1"/>
  <c r="Y474" i="1" s="1"/>
  <c r="GM474" i="1" s="1"/>
  <c r="AB474" i="1"/>
  <c r="CR471" i="1"/>
  <c r="Q471" i="1" s="1"/>
  <c r="CK469" i="1"/>
  <c r="AO434" i="1"/>
  <c r="CR432" i="1"/>
  <c r="Q432" i="1" s="1"/>
  <c r="CP432" i="1" s="1"/>
  <c r="O432" i="1" s="1"/>
  <c r="CZ431" i="1"/>
  <c r="Y431" i="1" s="1"/>
  <c r="GP431" i="1" s="1"/>
  <c r="AB431" i="1"/>
  <c r="AB429" i="1"/>
  <c r="CZ428" i="1"/>
  <c r="Y428" i="1" s="1"/>
  <c r="CR428" i="1"/>
  <c r="Q428" i="1" s="1"/>
  <c r="AD428" i="1"/>
  <c r="AB428" i="1" s="1"/>
  <c r="CZ427" i="1"/>
  <c r="Y427" i="1" s="1"/>
  <c r="AL434" i="1" s="1"/>
  <c r="CR427" i="1"/>
  <c r="Q427" i="1" s="1"/>
  <c r="AB426" i="1"/>
  <c r="AG389" i="1"/>
  <c r="AI389" i="1"/>
  <c r="CP344" i="1"/>
  <c r="O344" i="1" s="1"/>
  <c r="AI346" i="1"/>
  <c r="AJ346" i="1"/>
  <c r="CJ305" i="1"/>
  <c r="CP257" i="1"/>
  <c r="O257" i="1" s="1"/>
  <c r="CP255" i="1"/>
  <c r="O255" i="1" s="1"/>
  <c r="AI214" i="1"/>
  <c r="AQ424" i="1"/>
  <c r="F444" i="1"/>
  <c r="CP426" i="1"/>
  <c r="O426" i="1" s="1"/>
  <c r="AC434" i="1"/>
  <c r="CZ386" i="1"/>
  <c r="Y386" i="1" s="1"/>
  <c r="CY386" i="1"/>
  <c r="X386" i="1" s="1"/>
  <c r="CZ385" i="1"/>
  <c r="Y385" i="1" s="1"/>
  <c r="CY385" i="1"/>
  <c r="X385" i="1" s="1"/>
  <c r="CC381" i="1"/>
  <c r="AH381" i="1"/>
  <c r="CZ383" i="1"/>
  <c r="Y383" i="1" s="1"/>
  <c r="CY383" i="1"/>
  <c r="X383" i="1" s="1"/>
  <c r="AF389" i="1"/>
  <c r="CZ343" i="1"/>
  <c r="Y343" i="1" s="1"/>
  <c r="CY343" i="1"/>
  <c r="X343" i="1" s="1"/>
  <c r="Q346" i="1"/>
  <c r="AD340" i="1"/>
  <c r="T346" i="1"/>
  <c r="AP296" i="1"/>
  <c r="F314" i="1"/>
  <c r="CZ300" i="1"/>
  <c r="Y300" i="1" s="1"/>
  <c r="CY300" i="1"/>
  <c r="X300" i="1" s="1"/>
  <c r="BZ296" i="1"/>
  <c r="AQ305" i="1"/>
  <c r="CZ299" i="1"/>
  <c r="Y299" i="1" s="1"/>
  <c r="CY299" i="1"/>
  <c r="X299" i="1" s="1"/>
  <c r="GP258" i="1"/>
  <c r="BZ249" i="1"/>
  <c r="AQ261" i="1"/>
  <c r="CY251" i="1"/>
  <c r="X251" i="1" s="1"/>
  <c r="CZ251" i="1"/>
  <c r="Y251" i="1" s="1"/>
  <c r="AF261" i="1"/>
  <c r="CJ202" i="1"/>
  <c r="AB483" i="1"/>
  <c r="AB481" i="1"/>
  <c r="AB479" i="1"/>
  <c r="CP428" i="1"/>
  <c r="O428" i="1" s="1"/>
  <c r="CP427" i="1"/>
  <c r="O427" i="1" s="1"/>
  <c r="CP384" i="1"/>
  <c r="O384" i="1" s="1"/>
  <c r="AJ389" i="1"/>
  <c r="CP302" i="1"/>
  <c r="O302" i="1" s="1"/>
  <c r="AH305" i="1"/>
  <c r="BC381" i="1"/>
  <c r="GM387" i="1"/>
  <c r="AP389" i="1"/>
  <c r="AC389" i="1"/>
  <c r="CP383" i="1"/>
  <c r="O383" i="1" s="1"/>
  <c r="CZ344" i="1"/>
  <c r="Y344" i="1" s="1"/>
  <c r="CY344" i="1"/>
  <c r="X344" i="1" s="1"/>
  <c r="BA346" i="1"/>
  <c r="AE346" i="1"/>
  <c r="CP342" i="1"/>
  <c r="O342" i="1" s="1"/>
  <c r="AC346" i="1"/>
  <c r="AT296" i="1"/>
  <c r="F323" i="1"/>
  <c r="AS305" i="1"/>
  <c r="GP301" i="1"/>
  <c r="AF305" i="1"/>
  <c r="CZ298" i="1"/>
  <c r="Y298" i="1" s="1"/>
  <c r="CY298" i="1"/>
  <c r="X298" i="1" s="1"/>
  <c r="CB249" i="1"/>
  <c r="AS261" i="1"/>
  <c r="AT486" i="1"/>
  <c r="AP486" i="1"/>
  <c r="CG434" i="1"/>
  <c r="BB434" i="1"/>
  <c r="AG434" i="1"/>
  <c r="CL424" i="1"/>
  <c r="CI389" i="1"/>
  <c r="AQ389" i="1"/>
  <c r="CJ389" i="1"/>
  <c r="AI305" i="1"/>
  <c r="AJ305" i="1"/>
  <c r="AD214" i="1"/>
  <c r="AO381" i="1"/>
  <c r="F393" i="1"/>
  <c r="CY384" i="1"/>
  <c r="X384" i="1" s="1"/>
  <c r="CZ384" i="1"/>
  <c r="Y384" i="1" s="1"/>
  <c r="CB340" i="1"/>
  <c r="AS346" i="1"/>
  <c r="CZ303" i="1"/>
  <c r="Y303" i="1" s="1"/>
  <c r="CY303" i="1"/>
  <c r="X303" i="1" s="1"/>
  <c r="GP303" i="1" s="1"/>
  <c r="CY302" i="1"/>
  <c r="X302" i="1" s="1"/>
  <c r="CZ302" i="1"/>
  <c r="Y302" i="1" s="1"/>
  <c r="CC249" i="1"/>
  <c r="AT261" i="1"/>
  <c r="CZ255" i="1"/>
  <c r="Y255" i="1" s="1"/>
  <c r="CY255" i="1"/>
  <c r="X255" i="1" s="1"/>
  <c r="CP251" i="1"/>
  <c r="O251" i="1" s="1"/>
  <c r="GK212" i="1"/>
  <c r="GM209" i="1"/>
  <c r="CI486" i="1"/>
  <c r="BC486" i="1"/>
  <c r="AQ486" i="1"/>
  <c r="CQ476" i="1"/>
  <c r="P476" i="1" s="1"/>
  <c r="CP476" i="1" s="1"/>
  <c r="O476" i="1" s="1"/>
  <c r="CQ472" i="1"/>
  <c r="P472" i="1" s="1"/>
  <c r="BZ424" i="1"/>
  <c r="CP386" i="1"/>
  <c r="O386" i="1" s="1"/>
  <c r="CP385" i="1"/>
  <c r="O385" i="1" s="1"/>
  <c r="AD389" i="1"/>
  <c r="CP343" i="1"/>
  <c r="O343" i="1" s="1"/>
  <c r="AH346" i="1"/>
  <c r="CP300" i="1"/>
  <c r="O300" i="1" s="1"/>
  <c r="CP299" i="1"/>
  <c r="O299" i="1" s="1"/>
  <c r="AG305" i="1"/>
  <c r="CP259" i="1"/>
  <c r="O259" i="1" s="1"/>
  <c r="CP256" i="1"/>
  <c r="O256" i="1" s="1"/>
  <c r="AI261" i="1"/>
  <c r="CX186" i="3"/>
  <c r="CX190" i="3"/>
  <c r="CX185" i="3"/>
  <c r="CX189" i="3"/>
  <c r="CX184" i="3"/>
  <c r="CX188" i="3"/>
  <c r="CX183" i="3"/>
  <c r="CX187" i="3"/>
  <c r="CL249" i="1"/>
  <c r="BC261" i="1"/>
  <c r="CZ206" i="1"/>
  <c r="Y206" i="1" s="1"/>
  <c r="CY206" i="1"/>
  <c r="X206" i="1" s="1"/>
  <c r="CP205" i="1"/>
  <c r="O205" i="1" s="1"/>
  <c r="CY165" i="1"/>
  <c r="X165" i="1" s="1"/>
  <c r="CZ165" i="1"/>
  <c r="Y165" i="1" s="1"/>
  <c r="CY161" i="1"/>
  <c r="X161" i="1" s="1"/>
  <c r="CZ161" i="1"/>
  <c r="Y161" i="1" s="1"/>
  <c r="CG389" i="1"/>
  <c r="BC346" i="1"/>
  <c r="AQ346" i="1"/>
  <c r="CI305" i="1"/>
  <c r="BC305" i="1"/>
  <c r="CC296" i="1"/>
  <c r="CG261" i="1"/>
  <c r="BB261" i="1"/>
  <c r="U258" i="1"/>
  <c r="CZ257" i="1"/>
  <c r="Y257" i="1" s="1"/>
  <c r="GX253" i="1"/>
  <c r="CJ261" i="1" s="1"/>
  <c r="W212" i="1"/>
  <c r="AJ214" i="1" s="1"/>
  <c r="S212" i="1"/>
  <c r="CY210" i="1"/>
  <c r="X210" i="1" s="1"/>
  <c r="AG214" i="1"/>
  <c r="CJ167" i="1"/>
  <c r="AP214" i="1"/>
  <c r="BY202" i="1"/>
  <c r="GP208" i="1"/>
  <c r="CY163" i="1"/>
  <c r="X163" i="1" s="1"/>
  <c r="CZ163" i="1"/>
  <c r="Y163" i="1" s="1"/>
  <c r="AB384" i="1"/>
  <c r="AD383" i="1"/>
  <c r="AB383" i="1" s="1"/>
  <c r="AB302" i="1"/>
  <c r="BY296" i="1"/>
  <c r="AB259" i="1"/>
  <c r="AD257" i="1"/>
  <c r="AB257" i="1" s="1"/>
  <c r="AB256" i="1"/>
  <c r="CR254" i="1"/>
  <c r="Q254" i="1" s="1"/>
  <c r="AD261" i="1" s="1"/>
  <c r="U253" i="1"/>
  <c r="AH261" i="1" s="1"/>
  <c r="W253" i="1"/>
  <c r="AJ261" i="1" s="1"/>
  <c r="AB252" i="1"/>
  <c r="U214" i="1"/>
  <c r="AB211" i="1"/>
  <c r="BZ214" i="1"/>
  <c r="CI214" i="1" s="1"/>
  <c r="CP206" i="1"/>
  <c r="O206" i="1" s="1"/>
  <c r="AI167" i="1"/>
  <c r="BY249" i="1"/>
  <c r="CY211" i="1"/>
  <c r="X211" i="1" s="1"/>
  <c r="GP211" i="1" s="1"/>
  <c r="CZ211" i="1"/>
  <c r="Y211" i="1" s="1"/>
  <c r="CY207" i="1"/>
  <c r="X207" i="1" s="1"/>
  <c r="CZ207" i="1"/>
  <c r="Y207" i="1" s="1"/>
  <c r="CY205" i="1"/>
  <c r="X205" i="1" s="1"/>
  <c r="AF214" i="1"/>
  <c r="CZ205" i="1"/>
  <c r="Y205" i="1" s="1"/>
  <c r="CZ164" i="1"/>
  <c r="Y164" i="1" s="1"/>
  <c r="CY164" i="1"/>
  <c r="X164" i="1" s="1"/>
  <c r="CZ160" i="1"/>
  <c r="Y160" i="1" s="1"/>
  <c r="CY160" i="1"/>
  <c r="X160" i="1" s="1"/>
  <c r="AF167" i="1"/>
  <c r="CB155" i="1"/>
  <c r="AS167" i="1"/>
  <c r="GK159" i="1"/>
  <c r="AB258" i="1"/>
  <c r="AB255" i="1"/>
  <c r="AG261" i="1"/>
  <c r="CP165" i="1"/>
  <c r="O165" i="1" s="1"/>
  <c r="AJ167" i="1"/>
  <c r="CX170" i="3"/>
  <c r="CX174" i="3"/>
  <c r="CX169" i="3"/>
  <c r="CX173" i="3"/>
  <c r="CX177" i="3"/>
  <c r="CX172" i="3"/>
  <c r="CX176" i="3"/>
  <c r="CX171" i="3"/>
  <c r="CX175" i="3"/>
  <c r="BB214" i="1"/>
  <c r="CK202" i="1"/>
  <c r="AT214" i="1"/>
  <c r="CC202" i="1"/>
  <c r="CP160" i="1"/>
  <c r="O160" i="1" s="1"/>
  <c r="AC167" i="1"/>
  <c r="BB346" i="1"/>
  <c r="AX346" i="1"/>
  <c r="AT346" i="1"/>
  <c r="AP346" i="1"/>
  <c r="BB305" i="1"/>
  <c r="AP261" i="1"/>
  <c r="CP254" i="1"/>
  <c r="O254" i="1" s="1"/>
  <c r="AC261" i="1"/>
  <c r="CQ210" i="1"/>
  <c r="P210" i="1" s="1"/>
  <c r="CP210" i="1" s="1"/>
  <c r="O210" i="1" s="1"/>
  <c r="CP207" i="1"/>
  <c r="O207" i="1" s="1"/>
  <c r="CP164" i="1"/>
  <c r="O164" i="1" s="1"/>
  <c r="CP163" i="1"/>
  <c r="O163" i="1" s="1"/>
  <c r="AG167" i="1"/>
  <c r="AH167" i="1"/>
  <c r="CZ115" i="1"/>
  <c r="Y115" i="1" s="1"/>
  <c r="AF120" i="1"/>
  <c r="CY115" i="1"/>
  <c r="X115" i="1" s="1"/>
  <c r="F95" i="1"/>
  <c r="AT69" i="1"/>
  <c r="CZ74" i="1"/>
  <c r="Y74" i="1" s="1"/>
  <c r="GM74" i="1" s="1"/>
  <c r="CY74" i="1"/>
  <c r="X74" i="1" s="1"/>
  <c r="AC77" i="1"/>
  <c r="AS26" i="1"/>
  <c r="F51" i="1"/>
  <c r="CZ30" i="1"/>
  <c r="Y30" i="1" s="1"/>
  <c r="GP30" i="1" s="1"/>
  <c r="CY30" i="1"/>
  <c r="X30" i="1" s="1"/>
  <c r="CY29" i="1"/>
  <c r="X29" i="1" s="1"/>
  <c r="CZ29" i="1"/>
  <c r="Y29" i="1" s="1"/>
  <c r="AF34" i="1"/>
  <c r="BC214" i="1"/>
  <c r="AD208" i="1"/>
  <c r="AB208" i="1" s="1"/>
  <c r="CR162" i="1"/>
  <c r="Q162" i="1" s="1"/>
  <c r="AD167" i="1" s="1"/>
  <c r="CP159" i="1"/>
  <c r="O159" i="1" s="1"/>
  <c r="CP116" i="1"/>
  <c r="O116" i="1" s="1"/>
  <c r="AH77" i="1"/>
  <c r="AI34" i="1"/>
  <c r="AJ34" i="1"/>
  <c r="AT112" i="1"/>
  <c r="F138" i="1"/>
  <c r="CZ118" i="1"/>
  <c r="Y118" i="1" s="1"/>
  <c r="CY118" i="1"/>
  <c r="X118" i="1" s="1"/>
  <c r="CP115" i="1"/>
  <c r="O115" i="1" s="1"/>
  <c r="AC120" i="1"/>
  <c r="AZ69" i="1"/>
  <c r="F88" i="1"/>
  <c r="CZ75" i="1"/>
  <c r="Y75" i="1" s="1"/>
  <c r="CY75" i="1"/>
  <c r="X75" i="1" s="1"/>
  <c r="F38" i="1"/>
  <c r="AO26" i="1"/>
  <c r="GM30" i="1"/>
  <c r="AD26" i="1"/>
  <c r="AG26" i="1"/>
  <c r="T34" i="1"/>
  <c r="AB207" i="1"/>
  <c r="AB205" i="1"/>
  <c r="AB165" i="1"/>
  <c r="AD164" i="1"/>
  <c r="AB164" i="1" s="1"/>
  <c r="AB163" i="1"/>
  <c r="CP158" i="1"/>
  <c r="O158" i="1" s="1"/>
  <c r="AB158" i="1"/>
  <c r="AG120" i="1"/>
  <c r="CP72" i="1"/>
  <c r="O72" i="1" s="1"/>
  <c r="AJ77" i="1"/>
  <c r="CZ157" i="1"/>
  <c r="Y157" i="1" s="1"/>
  <c r="CY157" i="1"/>
  <c r="X157" i="1" s="1"/>
  <c r="CZ116" i="1"/>
  <c r="Y116" i="1" s="1"/>
  <c r="CY116" i="1"/>
  <c r="X116" i="1" s="1"/>
  <c r="AH112" i="1"/>
  <c r="BB69" i="1"/>
  <c r="F90" i="1"/>
  <c r="AP69" i="1"/>
  <c r="F86" i="1"/>
  <c r="CY72" i="1"/>
  <c r="X72" i="1" s="1"/>
  <c r="CZ72" i="1"/>
  <c r="Y72" i="1" s="1"/>
  <c r="CJ69" i="1"/>
  <c r="CZ71" i="1"/>
  <c r="Y71" i="1" s="1"/>
  <c r="CY71" i="1"/>
  <c r="X71" i="1" s="1"/>
  <c r="AF77" i="1"/>
  <c r="GK71" i="1"/>
  <c r="AE77" i="1"/>
  <c r="GK29" i="1"/>
  <c r="CP29" i="1"/>
  <c r="O29" i="1" s="1"/>
  <c r="BB167" i="1"/>
  <c r="AT167" i="1"/>
  <c r="AP167" i="1"/>
  <c r="AB160" i="1"/>
  <c r="AI120" i="1"/>
  <c r="AD120" i="1"/>
  <c r="CP75" i="1"/>
  <c r="O75" i="1" s="1"/>
  <c r="AI77" i="1"/>
  <c r="F133" i="1"/>
  <c r="BB112" i="1"/>
  <c r="F129" i="1"/>
  <c r="AP112" i="1"/>
  <c r="CG120" i="1"/>
  <c r="CY117" i="1"/>
  <c r="X117" i="1" s="1"/>
  <c r="GK115" i="1"/>
  <c r="BC69" i="1"/>
  <c r="F93" i="1"/>
  <c r="AQ69" i="1"/>
  <c r="F87" i="1"/>
  <c r="CZ73" i="1"/>
  <c r="Y73" i="1" s="1"/>
  <c r="CY73" i="1"/>
  <c r="X73" i="1" s="1"/>
  <c r="GM73" i="1" s="1"/>
  <c r="F54" i="1"/>
  <c r="BA26" i="1"/>
  <c r="CZ32" i="1"/>
  <c r="Y32" i="1" s="1"/>
  <c r="CY32" i="1"/>
  <c r="X32" i="1" s="1"/>
  <c r="CZ31" i="1"/>
  <c r="Y31" i="1" s="1"/>
  <c r="CY31" i="1"/>
  <c r="X31" i="1" s="1"/>
  <c r="BC167" i="1"/>
  <c r="CP157" i="1"/>
  <c r="O157" i="1" s="1"/>
  <c r="AJ120" i="1"/>
  <c r="AG77" i="1"/>
  <c r="CP32" i="1"/>
  <c r="O32" i="1" s="1"/>
  <c r="AH34" i="1"/>
  <c r="CI120" i="1"/>
  <c r="CG77" i="1"/>
  <c r="CK69" i="1"/>
  <c r="CC69" i="1"/>
  <c r="BY69" i="1"/>
  <c r="BB34" i="1"/>
  <c r="AT34" i="1"/>
  <c r="CS32" i="1"/>
  <c r="R32" i="1" s="1"/>
  <c r="AE34" i="1" s="1"/>
  <c r="AB32" i="1"/>
  <c r="CQ31" i="1"/>
  <c r="P31" i="1" s="1"/>
  <c r="CP31" i="1" s="1"/>
  <c r="O31" i="1" s="1"/>
  <c r="AD31" i="1"/>
  <c r="AB31" i="1" s="1"/>
  <c r="BC26" i="1"/>
  <c r="CS117" i="1"/>
  <c r="R117" i="1" s="1"/>
  <c r="AE120" i="1" s="1"/>
  <c r="AB117" i="1"/>
  <c r="AD116" i="1"/>
  <c r="AB116" i="1" s="1"/>
  <c r="CK112" i="1"/>
  <c r="CC112" i="1"/>
  <c r="BY112" i="1"/>
  <c r="AS112" i="1"/>
  <c r="AD73" i="1"/>
  <c r="AB73" i="1" s="1"/>
  <c r="AB72" i="1"/>
  <c r="AD71" i="1"/>
  <c r="AB71" i="1" s="1"/>
  <c r="CL69" i="1"/>
  <c r="BZ69" i="1"/>
  <c r="AB29" i="1"/>
  <c r="CJ26" i="1"/>
  <c r="CB26" i="1"/>
  <c r="BX26" i="1"/>
  <c r="CI69" i="1"/>
  <c r="CG34" i="1"/>
  <c r="GP118" i="1" l="1"/>
  <c r="GM118" i="1"/>
  <c r="GM252" i="1"/>
  <c r="GP252" i="1"/>
  <c r="GP559" i="1"/>
  <c r="GM559" i="1"/>
  <c r="GP429" i="1"/>
  <c r="GM429" i="1"/>
  <c r="AL261" i="1"/>
  <c r="GM478" i="1"/>
  <c r="AP26" i="1"/>
  <c r="F43" i="1"/>
  <c r="AQ26" i="1"/>
  <c r="F44" i="1"/>
  <c r="AO112" i="1"/>
  <c r="F124" i="1"/>
  <c r="BZ155" i="1"/>
  <c r="CG167" i="1"/>
  <c r="CP117" i="1"/>
  <c r="O117" i="1" s="1"/>
  <c r="AQ167" i="1"/>
  <c r="AQ155" i="1" s="1"/>
  <c r="CI167" i="1"/>
  <c r="AQ120" i="1"/>
  <c r="F130" i="1" s="1"/>
  <c r="AK167" i="1"/>
  <c r="AD77" i="1"/>
  <c r="Q77" i="1" s="1"/>
  <c r="GP73" i="1"/>
  <c r="GP74" i="1"/>
  <c r="CI346" i="1"/>
  <c r="GP161" i="1"/>
  <c r="AC214" i="1"/>
  <c r="AE214" i="1"/>
  <c r="AE202" i="1" s="1"/>
  <c r="AK346" i="1"/>
  <c r="GP387" i="1"/>
  <c r="GP473" i="1"/>
  <c r="GM558" i="1"/>
  <c r="AP434" i="1"/>
  <c r="AK434" i="1"/>
  <c r="X434" i="1" s="1"/>
  <c r="GP474" i="1"/>
  <c r="CP560" i="1"/>
  <c r="O560" i="1" s="1"/>
  <c r="GP560" i="1" s="1"/>
  <c r="GM431" i="1"/>
  <c r="AZ26" i="1"/>
  <c r="F45" i="1"/>
  <c r="BC112" i="1"/>
  <c r="F136" i="1"/>
  <c r="AO202" i="1"/>
  <c r="F218" i="1"/>
  <c r="CJ112" i="1"/>
  <c r="BA120" i="1"/>
  <c r="AO340" i="1"/>
  <c r="F350" i="1"/>
  <c r="BZ469" i="1"/>
  <c r="CG486" i="1"/>
  <c r="AO249" i="1"/>
  <c r="F265" i="1"/>
  <c r="AE26" i="1"/>
  <c r="R34" i="1"/>
  <c r="AD249" i="1"/>
  <c r="Q261" i="1"/>
  <c r="AE112" i="1"/>
  <c r="R120" i="1"/>
  <c r="CI202" i="1"/>
  <c r="AZ214" i="1"/>
  <c r="W261" i="1"/>
  <c r="AJ249" i="1"/>
  <c r="R562" i="1"/>
  <c r="AE554" i="1"/>
  <c r="AK424" i="1"/>
  <c r="AD554" i="1"/>
  <c r="Q562" i="1"/>
  <c r="AD155" i="1"/>
  <c r="Q167" i="1"/>
  <c r="GM32" i="1"/>
  <c r="GP32" i="1"/>
  <c r="AD69" i="1"/>
  <c r="AC249" i="1"/>
  <c r="CE261" i="1"/>
  <c r="CF261" i="1"/>
  <c r="P261" i="1"/>
  <c r="CH261" i="1"/>
  <c r="AI112" i="1"/>
  <c r="V120" i="1"/>
  <c r="BA69" i="1"/>
  <c r="F97" i="1"/>
  <c r="U112" i="1"/>
  <c r="F142" i="1"/>
  <c r="AH26" i="1"/>
  <c r="U34" i="1"/>
  <c r="AJ112" i="1"/>
  <c r="W120" i="1"/>
  <c r="BC155" i="1"/>
  <c r="F183" i="1"/>
  <c r="BC519" i="1"/>
  <c r="AD112" i="1"/>
  <c r="Q120" i="1"/>
  <c r="AP155" i="1"/>
  <c r="F176" i="1"/>
  <c r="AP519" i="1"/>
  <c r="AE69" i="1"/>
  <c r="R77" i="1"/>
  <c r="GP72" i="1"/>
  <c r="GM72" i="1"/>
  <c r="GM158" i="1"/>
  <c r="GP158" i="1"/>
  <c r="F46" i="1"/>
  <c r="Q26" i="1"/>
  <c r="AJ26" i="1"/>
  <c r="W34" i="1"/>
  <c r="GM159" i="1"/>
  <c r="GP159" i="1"/>
  <c r="AF26" i="1"/>
  <c r="S34" i="1"/>
  <c r="P77" i="1"/>
  <c r="CF77" i="1"/>
  <c r="CE77" i="1"/>
  <c r="CH77" i="1"/>
  <c r="AC69" i="1"/>
  <c r="AH155" i="1"/>
  <c r="U167" i="1"/>
  <c r="GM207" i="1"/>
  <c r="GP207" i="1"/>
  <c r="AP249" i="1"/>
  <c r="F270" i="1"/>
  <c r="F353" i="1"/>
  <c r="AX340" i="1"/>
  <c r="AE155" i="1"/>
  <c r="R167" i="1"/>
  <c r="AF155" i="1"/>
  <c r="S167" i="1"/>
  <c r="AF202" i="1"/>
  <c r="S214" i="1"/>
  <c r="AI155" i="1"/>
  <c r="V167" i="1"/>
  <c r="U202" i="1"/>
  <c r="F236" i="1"/>
  <c r="AG202" i="1"/>
  <c r="T214" i="1"/>
  <c r="BC296" i="1"/>
  <c r="F321" i="1"/>
  <c r="CI340" i="1"/>
  <c r="AZ346" i="1"/>
  <c r="V261" i="1"/>
  <c r="AI249" i="1"/>
  <c r="AD296" i="1"/>
  <c r="Q305" i="1"/>
  <c r="GM343" i="1"/>
  <c r="GP343" i="1"/>
  <c r="BC469" i="1"/>
  <c r="F502" i="1"/>
  <c r="R214" i="1"/>
  <c r="AT249" i="1"/>
  <c r="F279" i="1"/>
  <c r="AD202" i="1"/>
  <c r="Q214" i="1"/>
  <c r="V305" i="1"/>
  <c r="AI296" i="1"/>
  <c r="AP469" i="1"/>
  <c r="F495" i="1"/>
  <c r="GP384" i="1"/>
  <c r="GM384" i="1"/>
  <c r="AQ296" i="1"/>
  <c r="F315" i="1"/>
  <c r="Q340" i="1"/>
  <c r="F358" i="1"/>
  <c r="AT381" i="1"/>
  <c r="F407" i="1"/>
  <c r="GP257" i="1"/>
  <c r="GM257" i="1"/>
  <c r="GM344" i="1"/>
  <c r="GP344" i="1"/>
  <c r="GP432" i="1"/>
  <c r="GM432" i="1"/>
  <c r="AX562" i="1"/>
  <c r="CG554" i="1"/>
  <c r="CH305" i="1"/>
  <c r="P305" i="1"/>
  <c r="CF305" i="1"/>
  <c r="AC296" i="1"/>
  <c r="CE305" i="1"/>
  <c r="AF340" i="1"/>
  <c r="S346" i="1"/>
  <c r="AI469" i="1"/>
  <c r="V486" i="1"/>
  <c r="T562" i="1"/>
  <c r="AG554" i="1"/>
  <c r="CI424" i="1"/>
  <c r="AZ434" i="1"/>
  <c r="W424" i="1"/>
  <c r="F458" i="1"/>
  <c r="AH424" i="1"/>
  <c r="U434" i="1"/>
  <c r="GP481" i="1"/>
  <c r="GM481" i="1"/>
  <c r="GM484" i="1"/>
  <c r="GP484" i="1"/>
  <c r="F452" i="1"/>
  <c r="AT424" i="1"/>
  <c r="AF424" i="1"/>
  <c r="S434" i="1"/>
  <c r="AS469" i="1"/>
  <c r="F503" i="1"/>
  <c r="AS554" i="1"/>
  <c r="F579" i="1"/>
  <c r="AZ562" i="1"/>
  <c r="CI554" i="1"/>
  <c r="AC34" i="1"/>
  <c r="AL77" i="1"/>
  <c r="AL167" i="1"/>
  <c r="GM161" i="1"/>
  <c r="AK305" i="1"/>
  <c r="GP253" i="1"/>
  <c r="AK389" i="1"/>
  <c r="AD434" i="1"/>
  <c r="GM211" i="1"/>
  <c r="AK486" i="1"/>
  <c r="AK562" i="1"/>
  <c r="CG26" i="1"/>
  <c r="AX34" i="1"/>
  <c r="GM157" i="1"/>
  <c r="GP157" i="1"/>
  <c r="AQ112" i="1"/>
  <c r="CH120" i="1"/>
  <c r="AC112" i="1"/>
  <c r="P120" i="1"/>
  <c r="CF120" i="1"/>
  <c r="CE120" i="1"/>
  <c r="AF112" i="1"/>
  <c r="S120" i="1"/>
  <c r="AT26" i="1"/>
  <c r="F52" i="1"/>
  <c r="AT519" i="1"/>
  <c r="AI69" i="1"/>
  <c r="V77" i="1"/>
  <c r="AT155" i="1"/>
  <c r="F185" i="1"/>
  <c r="CI112" i="1"/>
  <c r="AZ120" i="1"/>
  <c r="T77" i="1"/>
  <c r="AG69" i="1"/>
  <c r="F177" i="1"/>
  <c r="AX120" i="1"/>
  <c r="CG112" i="1"/>
  <c r="GM75" i="1"/>
  <c r="GN75" i="1"/>
  <c r="CB77" i="1" s="1"/>
  <c r="BB155" i="1"/>
  <c r="F180" i="1"/>
  <c r="AK155" i="1"/>
  <c r="X167" i="1"/>
  <c r="AJ69" i="1"/>
  <c r="W77" i="1"/>
  <c r="GM115" i="1"/>
  <c r="AB120" i="1"/>
  <c r="GP115" i="1"/>
  <c r="GM116" i="1"/>
  <c r="GP116" i="1"/>
  <c r="BC202" i="1"/>
  <c r="F230" i="1"/>
  <c r="GM71" i="1"/>
  <c r="CA77" i="1" s="1"/>
  <c r="GP71" i="1"/>
  <c r="AB77" i="1"/>
  <c r="GM164" i="1"/>
  <c r="GP164" i="1"/>
  <c r="GM254" i="1"/>
  <c r="GP254" i="1"/>
  <c r="AT340" i="1"/>
  <c r="F364" i="1"/>
  <c r="GM160" i="1"/>
  <c r="GP160" i="1"/>
  <c r="BB202" i="1"/>
  <c r="F227" i="1"/>
  <c r="GP165" i="1"/>
  <c r="GM165" i="1"/>
  <c r="CJ155" i="1"/>
  <c r="BA167" i="1"/>
  <c r="CY212" i="1"/>
  <c r="X212" i="1" s="1"/>
  <c r="CZ212" i="1"/>
  <c r="Y212" i="1" s="1"/>
  <c r="GP212" i="1" s="1"/>
  <c r="F362" i="1"/>
  <c r="BC340" i="1"/>
  <c r="GP205" i="1"/>
  <c r="AB214" i="1"/>
  <c r="GM205" i="1"/>
  <c r="AG296" i="1"/>
  <c r="T305" i="1"/>
  <c r="U346" i="1"/>
  <c r="AH340" i="1"/>
  <c r="GM386" i="1"/>
  <c r="GP386" i="1"/>
  <c r="F496" i="1"/>
  <c r="AQ469" i="1"/>
  <c r="AJ296" i="1"/>
  <c r="W305" i="1"/>
  <c r="AZ389" i="1"/>
  <c r="CI381" i="1"/>
  <c r="CG424" i="1"/>
  <c r="AX434" i="1"/>
  <c r="R346" i="1"/>
  <c r="AE340" i="1"/>
  <c r="F398" i="1"/>
  <c r="AP381" i="1"/>
  <c r="AJ381" i="1"/>
  <c r="W389" i="1"/>
  <c r="BA202" i="1"/>
  <c r="F234" i="1"/>
  <c r="AF381" i="1"/>
  <c r="S389" i="1"/>
  <c r="GM426" i="1"/>
  <c r="GP426" i="1"/>
  <c r="AB434" i="1"/>
  <c r="GM255" i="1"/>
  <c r="GP255" i="1"/>
  <c r="V346" i="1"/>
  <c r="AI340" i="1"/>
  <c r="CP471" i="1"/>
  <c r="O471" i="1" s="1"/>
  <c r="AD486" i="1"/>
  <c r="AQ554" i="1"/>
  <c r="F572" i="1"/>
  <c r="AS381" i="1"/>
  <c r="F406" i="1"/>
  <c r="CJ424" i="1"/>
  <c r="BA434" i="1"/>
  <c r="GM482" i="1"/>
  <c r="GP482" i="1"/>
  <c r="AT554" i="1"/>
  <c r="F580" i="1"/>
  <c r="AP424" i="1"/>
  <c r="F443" i="1"/>
  <c r="AE469" i="1"/>
  <c r="R486" i="1"/>
  <c r="AJ469" i="1"/>
  <c r="W486" i="1"/>
  <c r="GP477" i="1"/>
  <c r="GM477" i="1"/>
  <c r="GM480" i="1"/>
  <c r="GP480" i="1"/>
  <c r="AC554" i="1"/>
  <c r="CF562" i="1"/>
  <c r="CH562" i="1"/>
  <c r="P562" i="1"/>
  <c r="CE562" i="1"/>
  <c r="F571" i="1"/>
  <c r="AP554" i="1"/>
  <c r="CP162" i="1"/>
  <c r="O162" i="1" s="1"/>
  <c r="AB167" i="1" s="1"/>
  <c r="AK77" i="1"/>
  <c r="AL120" i="1"/>
  <c r="AK261" i="1"/>
  <c r="AL346" i="1"/>
  <c r="AL486" i="1"/>
  <c r="GP558" i="1"/>
  <c r="GP31" i="1"/>
  <c r="GM31" i="1"/>
  <c r="AX77" i="1"/>
  <c r="CG69" i="1"/>
  <c r="T26" i="1"/>
  <c r="F55" i="1"/>
  <c r="AH69" i="1"/>
  <c r="U77" i="1"/>
  <c r="AC155" i="1"/>
  <c r="CE167" i="1"/>
  <c r="CH167" i="1"/>
  <c r="P167" i="1"/>
  <c r="CF167" i="1"/>
  <c r="AJ155" i="1"/>
  <c r="W167" i="1"/>
  <c r="AS155" i="1"/>
  <c r="F184" i="1"/>
  <c r="CI249" i="1"/>
  <c r="AZ261" i="1"/>
  <c r="BZ202" i="1"/>
  <c r="AQ214" i="1"/>
  <c r="AQ519" i="1" s="1"/>
  <c r="CG214" i="1"/>
  <c r="AP202" i="1"/>
  <c r="F223" i="1"/>
  <c r="CG249" i="1"/>
  <c r="AX261" i="1"/>
  <c r="AQ340" i="1"/>
  <c r="F356" i="1"/>
  <c r="CH214" i="1"/>
  <c r="AC202" i="1"/>
  <c r="CE214" i="1"/>
  <c r="P214" i="1"/>
  <c r="CF214" i="1"/>
  <c r="F277" i="1"/>
  <c r="BC249" i="1"/>
  <c r="GP259" i="1"/>
  <c r="GM259" i="1"/>
  <c r="GM300" i="1"/>
  <c r="GP300" i="1"/>
  <c r="GM385" i="1"/>
  <c r="GP385" i="1"/>
  <c r="GM476" i="1"/>
  <c r="GP476" i="1"/>
  <c r="GP251" i="1"/>
  <c r="AB261" i="1"/>
  <c r="GM251" i="1"/>
  <c r="AS340" i="1"/>
  <c r="F363" i="1"/>
  <c r="AH249" i="1"/>
  <c r="U261" i="1"/>
  <c r="AQ381" i="1"/>
  <c r="F399" i="1"/>
  <c r="F447" i="1"/>
  <c r="BB424" i="1"/>
  <c r="AS249" i="1"/>
  <c r="F278" i="1"/>
  <c r="AF296" i="1"/>
  <c r="S305" i="1"/>
  <c r="AB346" i="1"/>
  <c r="GM342" i="1"/>
  <c r="GP342" i="1"/>
  <c r="CD346" i="1" s="1"/>
  <c r="AC381" i="1"/>
  <c r="P389" i="1"/>
  <c r="CF389" i="1"/>
  <c r="CH389" i="1"/>
  <c r="CE389" i="1"/>
  <c r="GP302" i="1"/>
  <c r="GM302" i="1"/>
  <c r="GP428" i="1"/>
  <c r="GM428" i="1"/>
  <c r="AL249" i="1"/>
  <c r="Y261" i="1"/>
  <c r="F271" i="1"/>
  <c r="AQ249" i="1"/>
  <c r="U381" i="1"/>
  <c r="F411" i="1"/>
  <c r="AC424" i="1"/>
  <c r="CE434" i="1"/>
  <c r="CH434" i="1"/>
  <c r="CF434" i="1"/>
  <c r="P434" i="1"/>
  <c r="V214" i="1"/>
  <c r="AI202" i="1"/>
  <c r="AJ340" i="1"/>
  <c r="W346" i="1"/>
  <c r="AG381" i="1"/>
  <c r="T389" i="1"/>
  <c r="GP475" i="1"/>
  <c r="GM475" i="1"/>
  <c r="AE249" i="1"/>
  <c r="R261" i="1"/>
  <c r="R305" i="1"/>
  <c r="AE296" i="1"/>
  <c r="AK340" i="1"/>
  <c r="X346" i="1"/>
  <c r="GP479" i="1"/>
  <c r="GM479" i="1"/>
  <c r="GM483" i="1"/>
  <c r="GP483" i="1"/>
  <c r="V562" i="1"/>
  <c r="AI554" i="1"/>
  <c r="AF469" i="1"/>
  <c r="S486" i="1"/>
  <c r="AE424" i="1"/>
  <c r="R434" i="1"/>
  <c r="AH469" i="1"/>
  <c r="U486" i="1"/>
  <c r="GM560" i="1"/>
  <c r="AF554" i="1"/>
  <c r="S562" i="1"/>
  <c r="AS424" i="1"/>
  <c r="F451" i="1"/>
  <c r="GM557" i="1"/>
  <c r="CA562" i="1" s="1"/>
  <c r="GP557" i="1"/>
  <c r="BB26" i="1"/>
  <c r="F47" i="1"/>
  <c r="BB519" i="1"/>
  <c r="AF69" i="1"/>
  <c r="S77" i="1"/>
  <c r="GP163" i="1"/>
  <c r="GM163" i="1"/>
  <c r="F355" i="1"/>
  <c r="AP340" i="1"/>
  <c r="GM117" i="1"/>
  <c r="GP117" i="1"/>
  <c r="CI155" i="1"/>
  <c r="AZ167" i="1"/>
  <c r="GP29" i="1"/>
  <c r="GM29" i="1"/>
  <c r="CA34" i="1" s="1"/>
  <c r="AB34" i="1"/>
  <c r="AG112" i="1"/>
  <c r="T120" i="1"/>
  <c r="AI26" i="1"/>
  <c r="V34" i="1"/>
  <c r="AG155" i="1"/>
  <c r="T167" i="1"/>
  <c r="GM210" i="1"/>
  <c r="GN210" i="1"/>
  <c r="CB214" i="1" s="1"/>
  <c r="BB296" i="1"/>
  <c r="F318" i="1"/>
  <c r="F359" i="1"/>
  <c r="BB340" i="1"/>
  <c r="AT202" i="1"/>
  <c r="F232" i="1"/>
  <c r="AG249" i="1"/>
  <c r="T261" i="1"/>
  <c r="GM206" i="1"/>
  <c r="GP206" i="1"/>
  <c r="AJ202" i="1"/>
  <c r="W214" i="1"/>
  <c r="CJ249" i="1"/>
  <c r="BA261" i="1"/>
  <c r="BB249" i="1"/>
  <c r="F274" i="1"/>
  <c r="CI296" i="1"/>
  <c r="AZ305" i="1"/>
  <c r="CG381" i="1"/>
  <c r="AX389" i="1"/>
  <c r="GP256" i="1"/>
  <c r="GM256" i="1"/>
  <c r="GM299" i="1"/>
  <c r="GP299" i="1"/>
  <c r="AD381" i="1"/>
  <c r="Q389" i="1"/>
  <c r="CP472" i="1"/>
  <c r="O472" i="1" s="1"/>
  <c r="AC486" i="1"/>
  <c r="CI469" i="1"/>
  <c r="AZ486" i="1"/>
  <c r="CJ381" i="1"/>
  <c r="BA389" i="1"/>
  <c r="AG424" i="1"/>
  <c r="T434" i="1"/>
  <c r="AT469" i="1"/>
  <c r="F504" i="1"/>
  <c r="F322" i="1"/>
  <c r="AS296" i="1"/>
  <c r="AC340" i="1"/>
  <c r="CH346" i="1"/>
  <c r="P346" i="1"/>
  <c r="CF346" i="1"/>
  <c r="CE346" i="1"/>
  <c r="BA340" i="1"/>
  <c r="F366" i="1"/>
  <c r="GM383" i="1"/>
  <c r="GP383" i="1"/>
  <c r="CD389" i="1" s="1"/>
  <c r="AB389" i="1"/>
  <c r="AH296" i="1"/>
  <c r="U305" i="1"/>
  <c r="GP427" i="1"/>
  <c r="GM427" i="1"/>
  <c r="S261" i="1"/>
  <c r="AF249" i="1"/>
  <c r="CG296" i="1"/>
  <c r="AX305" i="1"/>
  <c r="F367" i="1"/>
  <c r="T340" i="1"/>
  <c r="CJ296" i="1"/>
  <c r="BA305" i="1"/>
  <c r="AI381" i="1"/>
  <c r="V389" i="1"/>
  <c r="Y434" i="1"/>
  <c r="AL424" i="1"/>
  <c r="AO424" i="1"/>
  <c r="AO519" i="1"/>
  <c r="F438" i="1"/>
  <c r="AB305" i="1"/>
  <c r="GM298" i="1"/>
  <c r="GP298" i="1"/>
  <c r="AE381" i="1"/>
  <c r="R389" i="1"/>
  <c r="AG469" i="1"/>
  <c r="T486" i="1"/>
  <c r="BA562" i="1"/>
  <c r="CJ554" i="1"/>
  <c r="AI424" i="1"/>
  <c r="V434" i="1"/>
  <c r="CJ469" i="1"/>
  <c r="BA486" i="1"/>
  <c r="AH554" i="1"/>
  <c r="U562" i="1"/>
  <c r="W554" i="1"/>
  <c r="F586" i="1"/>
  <c r="AK34" i="1"/>
  <c r="AL34" i="1"/>
  <c r="AK120" i="1"/>
  <c r="AK214" i="1"/>
  <c r="AL305" i="1"/>
  <c r="GM253" i="1"/>
  <c r="AL389" i="1"/>
  <c r="AL562" i="1"/>
  <c r="CG155" i="1" l="1"/>
  <c r="AX167" i="1"/>
  <c r="CD305" i="1"/>
  <c r="CA389" i="1"/>
  <c r="AR389" i="1" s="1"/>
  <c r="CD34" i="1"/>
  <c r="AB562" i="1"/>
  <c r="AB554" i="1" s="1"/>
  <c r="CA346" i="1"/>
  <c r="CD261" i="1"/>
  <c r="AU261" i="1" s="1"/>
  <c r="AL214" i="1"/>
  <c r="GM212" i="1"/>
  <c r="CD77" i="1"/>
  <c r="AX486" i="1"/>
  <c r="CG469" i="1"/>
  <c r="BA112" i="1"/>
  <c r="F140" i="1"/>
  <c r="AB155" i="1"/>
  <c r="O167" i="1"/>
  <c r="U554" i="1"/>
  <c r="F584" i="1"/>
  <c r="AO22" i="1"/>
  <c r="F523" i="1"/>
  <c r="AO599" i="1"/>
  <c r="U296" i="1"/>
  <c r="F327" i="1"/>
  <c r="Q381" i="1"/>
  <c r="F401" i="1"/>
  <c r="CD381" i="1"/>
  <c r="AU389" i="1"/>
  <c r="BB22" i="1"/>
  <c r="BB599" i="1"/>
  <c r="F532" i="1"/>
  <c r="S469" i="1"/>
  <c r="F501" i="1"/>
  <c r="F371" i="1"/>
  <c r="X340" i="1"/>
  <c r="AK202" i="1"/>
  <c r="X214" i="1"/>
  <c r="AB296" i="1"/>
  <c r="O305" i="1"/>
  <c r="BA296" i="1"/>
  <c r="F325" i="1"/>
  <c r="AX296" i="1"/>
  <c r="F312" i="1"/>
  <c r="CE486" i="1"/>
  <c r="AC469" i="1"/>
  <c r="CH486" i="1"/>
  <c r="P486" i="1"/>
  <c r="CF486" i="1"/>
  <c r="CB202" i="1"/>
  <c r="AS214" i="1"/>
  <c r="V26" i="1"/>
  <c r="F57" i="1"/>
  <c r="V519" i="1"/>
  <c r="CF424" i="1"/>
  <c r="AW434" i="1"/>
  <c r="Y249" i="1"/>
  <c r="F287" i="1"/>
  <c r="CF381" i="1"/>
  <c r="AW389" i="1"/>
  <c r="CD249" i="1"/>
  <c r="AL296" i="1"/>
  <c r="Y305" i="1"/>
  <c r="AK26" i="1"/>
  <c r="X34" i="1"/>
  <c r="F276" i="1"/>
  <c r="S249" i="1"/>
  <c r="P340" i="1"/>
  <c r="F349" i="1"/>
  <c r="AZ155" i="1"/>
  <c r="F178" i="1"/>
  <c r="F92" i="1"/>
  <c r="S69" i="1"/>
  <c r="F448" i="1"/>
  <c r="R424" i="1"/>
  <c r="F370" i="1"/>
  <c r="W340" i="1"/>
  <c r="P424" i="1"/>
  <c r="F437" i="1"/>
  <c r="CH381" i="1"/>
  <c r="AY389" i="1"/>
  <c r="CD340" i="1"/>
  <c r="AU346" i="1"/>
  <c r="O261" i="1"/>
  <c r="AB249" i="1"/>
  <c r="CF202" i="1"/>
  <c r="AW214" i="1"/>
  <c r="CH202" i="1"/>
  <c r="AY214" i="1"/>
  <c r="AQ202" i="1"/>
  <c r="F224" i="1"/>
  <c r="CF155" i="1"/>
  <c r="AW167" i="1"/>
  <c r="Y346" i="1"/>
  <c r="AL340" i="1"/>
  <c r="X77" i="1"/>
  <c r="AK69" i="1"/>
  <c r="AV562" i="1"/>
  <c r="CE554" i="1"/>
  <c r="F369" i="1"/>
  <c r="V340" i="1"/>
  <c r="F441" i="1"/>
  <c r="AX424" i="1"/>
  <c r="W296" i="1"/>
  <c r="F329" i="1"/>
  <c r="F326" i="1"/>
  <c r="T296" i="1"/>
  <c r="AU77" i="1"/>
  <c r="CD69" i="1"/>
  <c r="S112" i="1"/>
  <c r="F135" i="1"/>
  <c r="F123" i="1"/>
  <c r="P112" i="1"/>
  <c r="AD424" i="1"/>
  <c r="Q434" i="1"/>
  <c r="S340" i="1"/>
  <c r="F361" i="1"/>
  <c r="CF296" i="1"/>
  <c r="AW305" i="1"/>
  <c r="F569" i="1"/>
  <c r="AX554" i="1"/>
  <c r="R202" i="1"/>
  <c r="F228" i="1"/>
  <c r="V249" i="1"/>
  <c r="F284" i="1"/>
  <c r="AY77" i="1"/>
  <c r="CH69" i="1"/>
  <c r="F49" i="1"/>
  <c r="S26" i="1"/>
  <c r="S519" i="1"/>
  <c r="F58" i="1"/>
  <c r="W26" i="1"/>
  <c r="W519" i="1"/>
  <c r="BC22" i="1"/>
  <c r="BC599" i="1"/>
  <c r="F535" i="1"/>
  <c r="V112" i="1"/>
  <c r="F143" i="1"/>
  <c r="CF249" i="1"/>
  <c r="AW261" i="1"/>
  <c r="W249" i="1"/>
  <c r="F285" i="1"/>
  <c r="CD562" i="1"/>
  <c r="CA305" i="1"/>
  <c r="CD434" i="1"/>
  <c r="CD214" i="1"/>
  <c r="CA120" i="1"/>
  <c r="CD296" i="1"/>
  <c r="AU305" i="1"/>
  <c r="CF340" i="1"/>
  <c r="AW346" i="1"/>
  <c r="AZ469" i="1"/>
  <c r="F497" i="1"/>
  <c r="AZ296" i="1"/>
  <c r="F316" i="1"/>
  <c r="BA249" i="1"/>
  <c r="F281" i="1"/>
  <c r="T155" i="1"/>
  <c r="F188" i="1"/>
  <c r="F141" i="1"/>
  <c r="T112" i="1"/>
  <c r="CD26" i="1"/>
  <c r="AU34" i="1"/>
  <c r="O562" i="1"/>
  <c r="V202" i="1"/>
  <c r="F237" i="1"/>
  <c r="CE424" i="1"/>
  <c r="AV434" i="1"/>
  <c r="AV389" i="1"/>
  <c r="CE381" i="1"/>
  <c r="S296" i="1"/>
  <c r="F320" i="1"/>
  <c r="U249" i="1"/>
  <c r="F283" i="1"/>
  <c r="AX249" i="1"/>
  <c r="F268" i="1"/>
  <c r="AX214" i="1"/>
  <c r="CG202" i="1"/>
  <c r="CE155" i="1"/>
  <c r="AV167" i="1"/>
  <c r="F84" i="1"/>
  <c r="AX69" i="1"/>
  <c r="AL469" i="1"/>
  <c r="Y486" i="1"/>
  <c r="AL112" i="1"/>
  <c r="Y120" i="1"/>
  <c r="CF554" i="1"/>
  <c r="AW562" i="1"/>
  <c r="R469" i="1"/>
  <c r="F500" i="1"/>
  <c r="BA424" i="1"/>
  <c r="F454" i="1"/>
  <c r="AB424" i="1"/>
  <c r="O434" i="1"/>
  <c r="R340" i="1"/>
  <c r="F360" i="1"/>
  <c r="F400" i="1"/>
  <c r="AZ381" i="1"/>
  <c r="U340" i="1"/>
  <c r="F368" i="1"/>
  <c r="AB202" i="1"/>
  <c r="O214" i="1"/>
  <c r="AB69" i="1"/>
  <c r="O77" i="1"/>
  <c r="AB112" i="1"/>
  <c r="O120" i="1"/>
  <c r="X155" i="1"/>
  <c r="F192" i="1"/>
  <c r="CB69" i="1"/>
  <c r="AS77" i="1"/>
  <c r="F131" i="1"/>
  <c r="AZ112" i="1"/>
  <c r="AZ519" i="1"/>
  <c r="F100" i="1"/>
  <c r="V69" i="1"/>
  <c r="AW120" i="1"/>
  <c r="CF112" i="1"/>
  <c r="AX26" i="1"/>
  <c r="F41" i="1"/>
  <c r="AK296" i="1"/>
  <c r="X305" i="1"/>
  <c r="AC26" i="1"/>
  <c r="P34" i="1"/>
  <c r="CF34" i="1"/>
  <c r="CE34" i="1"/>
  <c r="CH34" i="1"/>
  <c r="Q202" i="1"/>
  <c r="F226" i="1"/>
  <c r="S202" i="1"/>
  <c r="F229" i="1"/>
  <c r="R155" i="1"/>
  <c r="F181" i="1"/>
  <c r="P69" i="1"/>
  <c r="F80" i="1"/>
  <c r="AP22" i="1"/>
  <c r="F528" i="1"/>
  <c r="AP599" i="1"/>
  <c r="W112" i="1"/>
  <c r="F144" i="1"/>
  <c r="F264" i="1"/>
  <c r="P249" i="1"/>
  <c r="Q69" i="1"/>
  <c r="F89" i="1"/>
  <c r="Q155" i="1"/>
  <c r="F179" i="1"/>
  <c r="X424" i="1"/>
  <c r="F459" i="1"/>
  <c r="R112" i="1"/>
  <c r="F134" i="1"/>
  <c r="R26" i="1"/>
  <c r="F48" i="1"/>
  <c r="R519" i="1"/>
  <c r="CA261" i="1"/>
  <c r="T519" i="1"/>
  <c r="CA381" i="1"/>
  <c r="AK112" i="1"/>
  <c r="X120" i="1"/>
  <c r="F582" i="1"/>
  <c r="BA554" i="1"/>
  <c r="CE340" i="1"/>
  <c r="AV346" i="1"/>
  <c r="AR562" i="1"/>
  <c r="CA554" i="1"/>
  <c r="R249" i="1"/>
  <c r="F275" i="1"/>
  <c r="T381" i="1"/>
  <c r="F410" i="1"/>
  <c r="AY434" i="1"/>
  <c r="CH424" i="1"/>
  <c r="F392" i="1"/>
  <c r="P381" i="1"/>
  <c r="AB340" i="1"/>
  <c r="O346" i="1"/>
  <c r="CE202" i="1"/>
  <c r="AV214" i="1"/>
  <c r="AZ249" i="1"/>
  <c r="F272" i="1"/>
  <c r="W155" i="1"/>
  <c r="F191" i="1"/>
  <c r="CH155" i="1"/>
  <c r="AY167" i="1"/>
  <c r="AL202" i="1"/>
  <c r="Y214" i="1"/>
  <c r="CH554" i="1"/>
  <c r="AY562" i="1"/>
  <c r="GP471" i="1"/>
  <c r="GM471" i="1"/>
  <c r="AB486" i="1"/>
  <c r="F404" i="1"/>
  <c r="S381" i="1"/>
  <c r="W381" i="1"/>
  <c r="F413" i="1"/>
  <c r="AX112" i="1"/>
  <c r="F127" i="1"/>
  <c r="T69" i="1"/>
  <c r="F98" i="1"/>
  <c r="CE112" i="1"/>
  <c r="AV120" i="1"/>
  <c r="CH112" i="1"/>
  <c r="AY120" i="1"/>
  <c r="AK469" i="1"/>
  <c r="X486" i="1"/>
  <c r="AL69" i="1"/>
  <c r="Y77" i="1"/>
  <c r="S424" i="1"/>
  <c r="F449" i="1"/>
  <c r="U424" i="1"/>
  <c r="F456" i="1"/>
  <c r="AZ424" i="1"/>
  <c r="F445" i="1"/>
  <c r="V469" i="1"/>
  <c r="F509" i="1"/>
  <c r="CE296" i="1"/>
  <c r="AV305" i="1"/>
  <c r="CH296" i="1"/>
  <c r="AY305" i="1"/>
  <c r="V296" i="1"/>
  <c r="F328" i="1"/>
  <c r="CF69" i="1"/>
  <c r="AW77" i="1"/>
  <c r="F132" i="1"/>
  <c r="Q112" i="1"/>
  <c r="CH249" i="1"/>
  <c r="AY261" i="1"/>
  <c r="F576" i="1"/>
  <c r="R554" i="1"/>
  <c r="CA214" i="1"/>
  <c r="CD120" i="1"/>
  <c r="AL26" i="1"/>
  <c r="Y34" i="1"/>
  <c r="V424" i="1"/>
  <c r="F457" i="1"/>
  <c r="T469" i="1"/>
  <c r="F507" i="1"/>
  <c r="F412" i="1"/>
  <c r="V381" i="1"/>
  <c r="T424" i="1"/>
  <c r="F455" i="1"/>
  <c r="AL381" i="1"/>
  <c r="Y389" i="1"/>
  <c r="Y424" i="1"/>
  <c r="F460" i="1"/>
  <c r="GM472" i="1"/>
  <c r="GP472" i="1"/>
  <c r="AR34" i="1"/>
  <c r="CA26" i="1"/>
  <c r="F577" i="1"/>
  <c r="S554" i="1"/>
  <c r="U469" i="1"/>
  <c r="F508" i="1"/>
  <c r="AL554" i="1"/>
  <c r="Y562" i="1"/>
  <c r="F506" i="1"/>
  <c r="BA469" i="1"/>
  <c r="R381" i="1"/>
  <c r="F403" i="1"/>
  <c r="AB381" i="1"/>
  <c r="O389" i="1"/>
  <c r="CH340" i="1"/>
  <c r="AY346" i="1"/>
  <c r="BA381" i="1"/>
  <c r="F409" i="1"/>
  <c r="F396" i="1"/>
  <c r="AX381" i="1"/>
  <c r="W202" i="1"/>
  <c r="F238" i="1"/>
  <c r="F282" i="1"/>
  <c r="T249" i="1"/>
  <c r="AB26" i="1"/>
  <c r="O34" i="1"/>
  <c r="V554" i="1"/>
  <c r="F585" i="1"/>
  <c r="R296" i="1"/>
  <c r="F319" i="1"/>
  <c r="CA340" i="1"/>
  <c r="AR346" i="1"/>
  <c r="P202" i="1"/>
  <c r="F217" i="1"/>
  <c r="P155" i="1"/>
  <c r="F170" i="1"/>
  <c r="F99" i="1"/>
  <c r="U69" i="1"/>
  <c r="AK249" i="1"/>
  <c r="X261" i="1"/>
  <c r="GM162" i="1"/>
  <c r="CA167" i="1" s="1"/>
  <c r="GP162" i="1"/>
  <c r="F565" i="1"/>
  <c r="P554" i="1"/>
  <c r="F510" i="1"/>
  <c r="W469" i="1"/>
  <c r="AD469" i="1"/>
  <c r="Q486" i="1"/>
  <c r="BA155" i="1"/>
  <c r="F187" i="1"/>
  <c r="AR77" i="1"/>
  <c r="CA69" i="1"/>
  <c r="W69" i="1"/>
  <c r="F101" i="1"/>
  <c r="AT22" i="1"/>
  <c r="F537" i="1"/>
  <c r="AT599" i="1"/>
  <c r="AQ22" i="1"/>
  <c r="AQ599" i="1"/>
  <c r="F529" i="1"/>
  <c r="AK554" i="1"/>
  <c r="X562" i="1"/>
  <c r="AK381" i="1"/>
  <c r="X389" i="1"/>
  <c r="AL155" i="1"/>
  <c r="Y167" i="1"/>
  <c r="F573" i="1"/>
  <c r="AZ554" i="1"/>
  <c r="T554" i="1"/>
  <c r="F583" i="1"/>
  <c r="P296" i="1"/>
  <c r="F308" i="1"/>
  <c r="Q296" i="1"/>
  <c r="F317" i="1"/>
  <c r="AZ340" i="1"/>
  <c r="F357" i="1"/>
  <c r="F235" i="1"/>
  <c r="T202" i="1"/>
  <c r="V155" i="1"/>
  <c r="F190" i="1"/>
  <c r="S155" i="1"/>
  <c r="F182" i="1"/>
  <c r="U155" i="1"/>
  <c r="F189" i="1"/>
  <c r="AV77" i="1"/>
  <c r="CE69" i="1"/>
  <c r="F91" i="1"/>
  <c r="R69" i="1"/>
  <c r="U26" i="1"/>
  <c r="F56" i="1"/>
  <c r="U519" i="1"/>
  <c r="AV261" i="1"/>
  <c r="CE249" i="1"/>
  <c r="Q554" i="1"/>
  <c r="F574" i="1"/>
  <c r="AZ202" i="1"/>
  <c r="F225" i="1"/>
  <c r="Q249" i="1"/>
  <c r="F273" i="1"/>
  <c r="CA434" i="1"/>
  <c r="CD167" i="1"/>
  <c r="BA519" i="1"/>
  <c r="CA486" i="1" l="1"/>
  <c r="AX469" i="1"/>
  <c r="F493" i="1"/>
  <c r="AX155" i="1"/>
  <c r="F174" i="1"/>
  <c r="AX519" i="1"/>
  <c r="AX22" i="1" s="1"/>
  <c r="CA155" i="1"/>
  <c r="AR167" i="1"/>
  <c r="F266" i="1"/>
  <c r="AV249" i="1"/>
  <c r="X381" i="1"/>
  <c r="F414" i="1"/>
  <c r="AR340" i="1"/>
  <c r="F373" i="1"/>
  <c r="F374" i="1" s="1"/>
  <c r="Y381" i="1"/>
  <c r="F415" i="1"/>
  <c r="F125" i="1"/>
  <c r="AV112" i="1"/>
  <c r="CD155" i="1"/>
  <c r="AU167" i="1"/>
  <c r="AV69" i="1"/>
  <c r="F82" i="1"/>
  <c r="CA469" i="1"/>
  <c r="AR486" i="1"/>
  <c r="BA22" i="1"/>
  <c r="BA599" i="1"/>
  <c r="F539" i="1"/>
  <c r="F587" i="1"/>
  <c r="X554" i="1"/>
  <c r="F36" i="1"/>
  <c r="O26" i="1"/>
  <c r="O519" i="1"/>
  <c r="CD112" i="1"/>
  <c r="AU120" i="1"/>
  <c r="F83" i="1"/>
  <c r="AW69" i="1"/>
  <c r="F313" i="1"/>
  <c r="AY296" i="1"/>
  <c r="F103" i="1"/>
  <c r="Y69" i="1"/>
  <c r="AY112" i="1"/>
  <c r="F128" i="1"/>
  <c r="CA249" i="1"/>
  <c r="AR261" i="1"/>
  <c r="AP18" i="1"/>
  <c r="F608" i="1"/>
  <c r="X296" i="1"/>
  <c r="F330" i="1"/>
  <c r="F94" i="1"/>
  <c r="AS69" i="1"/>
  <c r="AS519" i="1"/>
  <c r="O202" i="1"/>
  <c r="F216" i="1"/>
  <c r="O424" i="1"/>
  <c r="F436" i="1"/>
  <c r="Y112" i="1"/>
  <c r="F146" i="1"/>
  <c r="AW340" i="1"/>
  <c r="F352" i="1"/>
  <c r="CA112" i="1"/>
  <c r="AR120" i="1"/>
  <c r="AW296" i="1"/>
  <c r="F311" i="1"/>
  <c r="U22" i="1"/>
  <c r="F541" i="1"/>
  <c r="U599" i="1"/>
  <c r="AQ18" i="1"/>
  <c r="F609" i="1"/>
  <c r="AR69" i="1"/>
  <c r="F104" i="1"/>
  <c r="F105" i="1" s="1"/>
  <c r="AY554" i="1"/>
  <c r="F570" i="1"/>
  <c r="AY155" i="1"/>
  <c r="F175" i="1"/>
  <c r="O340" i="1"/>
  <c r="F348" i="1"/>
  <c r="F351" i="1"/>
  <c r="AV340" i="1"/>
  <c r="F145" i="1"/>
  <c r="X112" i="1"/>
  <c r="T22" i="1"/>
  <c r="T599" i="1"/>
  <c r="F540" i="1"/>
  <c r="CH26" i="1"/>
  <c r="AY34" i="1"/>
  <c r="O554" i="1"/>
  <c r="F564" i="1"/>
  <c r="CA296" i="1"/>
  <c r="AR305" i="1"/>
  <c r="AW249" i="1"/>
  <c r="F267" i="1"/>
  <c r="F96" i="1"/>
  <c r="AU69" i="1"/>
  <c r="X69" i="1"/>
  <c r="F102" i="1"/>
  <c r="F263" i="1"/>
  <c r="O249" i="1"/>
  <c r="AW486" i="1"/>
  <c r="CF469" i="1"/>
  <c r="CE469" i="1"/>
  <c r="AV486" i="1"/>
  <c r="F408" i="1"/>
  <c r="AU381" i="1"/>
  <c r="F498" i="1"/>
  <c r="Q469" i="1"/>
  <c r="F588" i="1"/>
  <c r="Y554" i="1"/>
  <c r="F589" i="1"/>
  <c r="AR554" i="1"/>
  <c r="F416" i="1"/>
  <c r="F417" i="1" s="1"/>
  <c r="AR381" i="1"/>
  <c r="F37" i="1"/>
  <c r="P26" i="1"/>
  <c r="P519" i="1"/>
  <c r="F526" i="1"/>
  <c r="AW112" i="1"/>
  <c r="F126" i="1"/>
  <c r="O69" i="1"/>
  <c r="F79" i="1"/>
  <c r="AW554" i="1"/>
  <c r="F568" i="1"/>
  <c r="Y469" i="1"/>
  <c r="F512" i="1"/>
  <c r="AV155" i="1"/>
  <c r="F172" i="1"/>
  <c r="AV424" i="1"/>
  <c r="F439" i="1"/>
  <c r="AU296" i="1"/>
  <c r="F324" i="1"/>
  <c r="AU434" i="1"/>
  <c r="CD424" i="1"/>
  <c r="W22" i="1"/>
  <c r="W599" i="1"/>
  <c r="F543" i="1"/>
  <c r="AW155" i="1"/>
  <c r="F173" i="1"/>
  <c r="AY202" i="1"/>
  <c r="F222" i="1"/>
  <c r="AY381" i="1"/>
  <c r="F397" i="1"/>
  <c r="X26" i="1"/>
  <c r="F59" i="1"/>
  <c r="X519" i="1"/>
  <c r="F280" i="1"/>
  <c r="AU249" i="1"/>
  <c r="V22" i="1"/>
  <c r="F542" i="1"/>
  <c r="V599" i="1"/>
  <c r="F239" i="1"/>
  <c r="X202" i="1"/>
  <c r="O155" i="1"/>
  <c r="F169" i="1"/>
  <c r="CD486" i="1"/>
  <c r="F286" i="1"/>
  <c r="X249" i="1"/>
  <c r="F310" i="1"/>
  <c r="AV296" i="1"/>
  <c r="F511" i="1"/>
  <c r="X469" i="1"/>
  <c r="AT18" i="1"/>
  <c r="F617" i="1"/>
  <c r="CA202" i="1"/>
  <c r="AR214" i="1"/>
  <c r="Y202" i="1"/>
  <c r="F240" i="1"/>
  <c r="F219" i="1"/>
  <c r="AV202" i="1"/>
  <c r="R22" i="1"/>
  <c r="F533" i="1"/>
  <c r="R599" i="1"/>
  <c r="AW34" i="1"/>
  <c r="CF26" i="1"/>
  <c r="AZ22" i="1"/>
  <c r="F530" i="1"/>
  <c r="AZ599" i="1"/>
  <c r="AX202" i="1"/>
  <c r="F221" i="1"/>
  <c r="AV381" i="1"/>
  <c r="F394" i="1"/>
  <c r="CD202" i="1"/>
  <c r="AU214" i="1"/>
  <c r="S22" i="1"/>
  <c r="F534" i="1"/>
  <c r="S599" i="1"/>
  <c r="AY69" i="1"/>
  <c r="F85" i="1"/>
  <c r="AV554" i="1"/>
  <c r="F567" i="1"/>
  <c r="Y340" i="1"/>
  <c r="F372" i="1"/>
  <c r="F231" i="1"/>
  <c r="AS202" i="1"/>
  <c r="CH469" i="1"/>
  <c r="AY486" i="1"/>
  <c r="BB18" i="1"/>
  <c r="F612" i="1"/>
  <c r="AO18" i="1"/>
  <c r="F603" i="1"/>
  <c r="CA424" i="1"/>
  <c r="AR434" i="1"/>
  <c r="F354" i="1"/>
  <c r="AY340" i="1"/>
  <c r="F61" i="1"/>
  <c r="F62" i="1" s="1"/>
  <c r="AR26" i="1"/>
  <c r="Y155" i="1"/>
  <c r="F193" i="1"/>
  <c r="O381" i="1"/>
  <c r="F391" i="1"/>
  <c r="Y26" i="1"/>
  <c r="F60" i="1"/>
  <c r="Y519" i="1"/>
  <c r="AY249" i="1"/>
  <c r="F269" i="1"/>
  <c r="AB469" i="1"/>
  <c r="O486" i="1"/>
  <c r="AY424" i="1"/>
  <c r="F442" i="1"/>
  <c r="AV34" i="1"/>
  <c r="CE26" i="1"/>
  <c r="O112" i="1"/>
  <c r="F122" i="1"/>
  <c r="F53" i="1"/>
  <c r="AU26" i="1"/>
  <c r="AU562" i="1"/>
  <c r="CD554" i="1"/>
  <c r="BC18" i="1"/>
  <c r="F615" i="1"/>
  <c r="Q424" i="1"/>
  <c r="F446" i="1"/>
  <c r="AW202" i="1"/>
  <c r="F220" i="1"/>
  <c r="AU340" i="1"/>
  <c r="F365" i="1"/>
  <c r="Y296" i="1"/>
  <c r="F331" i="1"/>
  <c r="AW381" i="1"/>
  <c r="F395" i="1"/>
  <c r="AW424" i="1"/>
  <c r="F440" i="1"/>
  <c r="P469" i="1"/>
  <c r="F489" i="1"/>
  <c r="O296" i="1"/>
  <c r="F307" i="1"/>
  <c r="Q519" i="1"/>
  <c r="AX599" i="1" l="1"/>
  <c r="AR519" i="1"/>
  <c r="AR22" i="1" s="1"/>
  <c r="AR599" i="1"/>
  <c r="AU519" i="1"/>
  <c r="AY469" i="1"/>
  <c r="F494" i="1"/>
  <c r="AU424" i="1"/>
  <c r="F453" i="1"/>
  <c r="AV26" i="1"/>
  <c r="F39" i="1"/>
  <c r="AV519" i="1"/>
  <c r="F64" i="1"/>
  <c r="F65" i="1" s="1"/>
  <c r="F63" i="1"/>
  <c r="AR202" i="1"/>
  <c r="F241" i="1"/>
  <c r="F242" i="1" s="1"/>
  <c r="AR296" i="1"/>
  <c r="F332" i="1"/>
  <c r="F333" i="1" s="1"/>
  <c r="F488" i="1"/>
  <c r="O469" i="1"/>
  <c r="AR424" i="1"/>
  <c r="F461" i="1"/>
  <c r="F462" i="1" s="1"/>
  <c r="AU202" i="1"/>
  <c r="F233" i="1"/>
  <c r="CD469" i="1"/>
  <c r="AU486" i="1"/>
  <c r="W18" i="1"/>
  <c r="F623" i="1"/>
  <c r="AS22" i="1"/>
  <c r="F536" i="1"/>
  <c r="AS599" i="1"/>
  <c r="F581" i="1"/>
  <c r="AU554" i="1"/>
  <c r="F590" i="1"/>
  <c r="F594" i="1"/>
  <c r="AR249" i="1"/>
  <c r="F288" i="1"/>
  <c r="F289" i="1" s="1"/>
  <c r="O22" i="1"/>
  <c r="O599" i="1"/>
  <c r="F521" i="1"/>
  <c r="AR469" i="1"/>
  <c r="F513" i="1"/>
  <c r="F514" i="1" s="1"/>
  <c r="AU155" i="1"/>
  <c r="F186" i="1"/>
  <c r="AR155" i="1"/>
  <c r="F194" i="1"/>
  <c r="F195" i="1" s="1"/>
  <c r="Q22" i="1"/>
  <c r="F531" i="1"/>
  <c r="Q599" i="1"/>
  <c r="AZ18" i="1"/>
  <c r="F610" i="1"/>
  <c r="AX18" i="1"/>
  <c r="F606" i="1"/>
  <c r="F147" i="1"/>
  <c r="F148" i="1" s="1"/>
  <c r="AR112" i="1"/>
  <c r="R18" i="1"/>
  <c r="F613" i="1"/>
  <c r="AW26" i="1"/>
  <c r="F40" i="1"/>
  <c r="AW519" i="1"/>
  <c r="X22" i="1"/>
  <c r="F544" i="1"/>
  <c r="X599" i="1"/>
  <c r="AV469" i="1"/>
  <c r="F491" i="1"/>
  <c r="F42" i="1"/>
  <c r="AY26" i="1"/>
  <c r="AY519" i="1"/>
  <c r="Y22" i="1"/>
  <c r="F545" i="1"/>
  <c r="Y599" i="1"/>
  <c r="S18" i="1"/>
  <c r="F614" i="1"/>
  <c r="V18" i="1"/>
  <c r="F622" i="1"/>
  <c r="P22" i="1"/>
  <c r="P599" i="1"/>
  <c r="F522" i="1"/>
  <c r="F418" i="1"/>
  <c r="F419" i="1" s="1"/>
  <c r="F420" i="1" s="1"/>
  <c r="F492" i="1"/>
  <c r="AW469" i="1"/>
  <c r="T18" i="1"/>
  <c r="F620" i="1"/>
  <c r="F106" i="1"/>
  <c r="F107" i="1" s="1"/>
  <c r="F108" i="1" s="1"/>
  <c r="U18" i="1"/>
  <c r="F621" i="1"/>
  <c r="AU112" i="1"/>
  <c r="F139" i="1"/>
  <c r="BA18" i="1"/>
  <c r="F619" i="1"/>
  <c r="F375" i="1"/>
  <c r="F376" i="1" s="1"/>
  <c r="F377" i="1" s="1"/>
  <c r="F546" i="1" l="1"/>
  <c r="F547" i="1" s="1"/>
  <c r="AW22" i="1"/>
  <c r="F525" i="1"/>
  <c r="AW599" i="1"/>
  <c r="F243" i="1"/>
  <c r="F244" i="1" s="1"/>
  <c r="F245" i="1" s="1"/>
  <c r="AV22" i="1"/>
  <c r="F524" i="1"/>
  <c r="AV599" i="1"/>
  <c r="P18" i="1"/>
  <c r="F602" i="1"/>
  <c r="Q18" i="1"/>
  <c r="F611" i="1"/>
  <c r="F290" i="1"/>
  <c r="F291" i="1" s="1"/>
  <c r="F292" i="1" s="1"/>
  <c r="AU22" i="1"/>
  <c r="F538" i="1"/>
  <c r="AU599" i="1"/>
  <c r="F149" i="1"/>
  <c r="F150" i="1" s="1"/>
  <c r="F151" i="1" s="1"/>
  <c r="F196" i="1"/>
  <c r="F197" i="1" s="1"/>
  <c r="F198" i="1" s="1"/>
  <c r="F515" i="1"/>
  <c r="F516" i="1" s="1"/>
  <c r="F517" i="1" s="1"/>
  <c r="F591" i="1"/>
  <c r="F592" i="1" s="1"/>
  <c r="F593" i="1" s="1"/>
  <c r="AU469" i="1"/>
  <c r="F505" i="1"/>
  <c r="F464" i="1"/>
  <c r="F465" i="1" s="1"/>
  <c r="F463" i="1"/>
  <c r="F334" i="1"/>
  <c r="F335" i="1" s="1"/>
  <c r="F336" i="1" s="1"/>
  <c r="X18" i="1"/>
  <c r="F624" i="1"/>
  <c r="O18" i="1"/>
  <c r="F601" i="1"/>
  <c r="F595" i="1"/>
  <c r="F596" i="1" s="1"/>
  <c r="F597" i="1" s="1"/>
  <c r="AS18" i="1"/>
  <c r="F616" i="1"/>
  <c r="AR18" i="1"/>
  <c r="F626" i="1"/>
  <c r="F627" i="1" s="1"/>
  <c r="AY22" i="1"/>
  <c r="AY599" i="1"/>
  <c r="F527" i="1"/>
  <c r="F548" i="1"/>
  <c r="F549" i="1" s="1"/>
  <c r="F550" i="1" s="1"/>
  <c r="Y18" i="1"/>
  <c r="F625" i="1"/>
  <c r="AY18" i="1" l="1"/>
  <c r="F607" i="1"/>
  <c r="AW18" i="1"/>
  <c r="F605" i="1"/>
  <c r="AV18" i="1"/>
  <c r="F604" i="1"/>
  <c r="F628" i="1"/>
  <c r="F629" i="1" s="1"/>
  <c r="F630" i="1" s="1"/>
  <c r="AU18" i="1"/>
  <c r="F618" i="1"/>
</calcChain>
</file>

<file path=xl/sharedStrings.xml><?xml version="1.0" encoding="utf-8"?>
<sst xmlns="http://schemas.openxmlformats.org/spreadsheetml/2006/main" count="8847" uniqueCount="770">
  <si>
    <t>Smeta.RU  (495) 974-1589</t>
  </si>
  <si>
    <t>_PS_</t>
  </si>
  <si>
    <t>Smeta.RU</t>
  </si>
  <si>
    <t/>
  </si>
  <si>
    <t>Благоустройство дворовой территории район Черемушки_(95 вар 2</t>
  </si>
  <si>
    <t>З.О.Досаева</t>
  </si>
  <si>
    <t>Директор</t>
  </si>
  <si>
    <t>ГБУ "Жилищник района Черемушки"</t>
  </si>
  <si>
    <t>Нет</t>
  </si>
  <si>
    <t>ГБУ "Жилищник района Черемушки", ул Новочеремушкинская д 61 А</t>
  </si>
  <si>
    <t>Сметные нормы списания</t>
  </si>
  <si>
    <t>Коды ОКП для СН-2012 - 2018 г.</t>
  </si>
  <si>
    <t>СН-2012 - 2018 г_глава_1-5</t>
  </si>
  <si>
    <t>Типовой расчет для СН-2012 - 2018 г</t>
  </si>
  <si>
    <t>СН-2012-2018 г. База данных "Сборник стоимостных нормативов"</t>
  </si>
  <si>
    <t>06.02.2018</t>
  </si>
  <si>
    <t>Благоустройство  дворовой территории</t>
  </si>
  <si>
    <t>1</t>
  </si>
  <si>
    <t>Текущий ремонт АБП--750м2</t>
  </si>
  <si>
    <t>Текущий ремонт АБП-750м2 в т ч ул Профсоюзная д 37-450м2,ул Цюрупы д 8к1-300м2</t>
  </si>
  <si>
    <t>2.1-3101-2-3/1</t>
  </si>
  <si>
    <t>Ямочный ремонт асфальтобетонных покрытий дворовых территорий вручную. покрытие однослойное толщиной 30 мм</t>
  </si>
  <si>
    <t>м2</t>
  </si>
  <si>
    <t>СН-2012-2018.2. База. Сб.1-3101-2-3/1</t>
  </si>
  <si>
    <t>СН-2012</t>
  </si>
  <si>
    <t>Подрядные работы, гл. 1-5</t>
  </si>
  <si>
    <t>работа</t>
  </si>
  <si>
    <t>2</t>
  </si>
  <si>
    <t>2.1-3101-2-4/1</t>
  </si>
  <si>
    <t>Ямочный ремонт асфальтобетонных покрытий дворовых территорий вручную. добавить на каждые 5 мм изменения толщины слоя к поз. 3-3101-2-3</t>
  </si>
  <si>
    <t>СН-2012-2018.2. База. Сб.1-3101-2-4/1</t>
  </si>
  <si>
    <t>*4</t>
  </si>
  <si>
    <t>3</t>
  </si>
  <si>
    <t>2.1-3105-1-2/1</t>
  </si>
  <si>
    <t>Перевозка отфрезерованного асфальтобетона автосамосвалами грузоподъемностью до 10 т - добавляется на каждый последующий 1 км до 100 км</t>
  </si>
  <si>
    <t>т</t>
  </si>
  <si>
    <t>СН-2012-2018.2. База. Сб.1-3105-1-2/1</t>
  </si>
  <si>
    <t>Подрядные работы, гл. 1 перевозка мусора</t>
  </si>
  <si>
    <t>4</t>
  </si>
  <si>
    <t>2.1-3105-1-1/1</t>
  </si>
  <si>
    <t>Перевозка отфрезерованного асфальтобетона автосамосвалами грузоподъемностью до 10 т на расстояние 1 км - при механизированной погрузке</t>
  </si>
  <si>
    <t>СН-2012-2018.2. База. Сб.1-3105-1-1/1</t>
  </si>
  <si>
    <t>*4,5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</si>
  <si>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</si>
  <si>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</si>
  <si>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</si>
  <si>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</si>
  <si>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</si>
  <si>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</si>
  <si>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</si>
  <si>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</si>
  <si>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</si>
  <si>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</si>
  <si>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</si>
  <si>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</si>
  <si>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</si>
  <si>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</si>
  <si>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</si>
  <si>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</si>
  <si>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</si>
  <si>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</si>
  <si>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</si>
  <si>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</si>
  <si>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</si>
  <si>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</si>
  <si>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</si>
  <si>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</si>
  <si>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</si>
  <si>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</si>
  <si>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</si>
  <si>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</si>
  <si>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</si>
  <si>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</si>
  <si>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</si>
  <si>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</si>
  <si>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</si>
  <si>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</si>
  <si>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</si>
  <si>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</si>
  <si>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</si>
  <si>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</si>
  <si>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</si>
  <si>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</si>
  <si>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</si>
  <si>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</si>
  <si>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</si>
  <si>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</si>
  <si>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</si>
  <si>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</si>
  <si>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</si>
  <si>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</si>
  <si>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</si>
  <si>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</si>
  <si>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</si>
  <si>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</si>
  <si>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ит</t>
  </si>
  <si>
    <t>ИТОГО</t>
  </si>
  <si>
    <t>НДС</t>
  </si>
  <si>
    <t>НДС-18%</t>
  </si>
  <si>
    <t>ВС</t>
  </si>
  <si>
    <t>ВСЕГО</t>
  </si>
  <si>
    <t>Тендер</t>
  </si>
  <si>
    <t>С учетом оптимизации расходов к-0,95</t>
  </si>
  <si>
    <t>Новый раздел</t>
  </si>
  <si>
    <t>Устройство искусственных дорожных неровностей -14 шт ул Цюрупы д 8 к1-2 шт Севастопольский пр д 44 к5-12 шт</t>
  </si>
  <si>
    <t>5</t>
  </si>
  <si>
    <t>2.1-3203-25-2/1</t>
  </si>
  <si>
    <t>Установка искусственных дорожных неровностей - элементов средней части ИДН</t>
  </si>
  <si>
    <t>10 шт.</t>
  </si>
  <si>
    <t>СН-2012-2018.2. База. Сб.1-3203-25-2/1</t>
  </si>
  <si>
    <t>6</t>
  </si>
  <si>
    <t>2.1-3203-25-3/1</t>
  </si>
  <si>
    <t>Установка искусственных дорожных неровностей - элементов краевой части ИДН</t>
  </si>
  <si>
    <t>СН-2012-2018.2. База. Сб.1-3203-25-3/1</t>
  </si>
  <si>
    <t>7</t>
  </si>
  <si>
    <t>2.1-3203-8-1/1</t>
  </si>
  <si>
    <t>Установка дорожных знаков на металлических стойках (без стоимости щита дорожного знака)</t>
  </si>
  <si>
    <t>100 шт.</t>
  </si>
  <si>
    <t>СН-2012-2018.2. База. Сб.1-3203-8-1/1</t>
  </si>
  <si>
    <t>7,1</t>
  </si>
  <si>
    <t>21.7-13-35</t>
  </si>
  <si>
    <t>Стойки из оцинкованной стали, диаметр 76 мм, длина 3 м</t>
  </si>
  <si>
    <t>шт.</t>
  </si>
  <si>
    <t>СН-2012-2018.21. База. Р.7, о.13, поз.35</t>
  </si>
  <si>
    <t>8</t>
  </si>
  <si>
    <t>Цена поставщика</t>
  </si>
  <si>
    <t>Шит дорожного знака "Искусственная неровность"</t>
  </si>
  <si>
    <t>ШТ</t>
  </si>
  <si>
    <t>Материалы</t>
  </si>
  <si>
    <t>Материалы, изделия и конструкции</t>
  </si>
  <si>
    <t>980 +  1,2% Трансп +  3% Заг.скл</t>
  </si>
  <si>
    <t>Капитальный ремонт асфальтобетонного покрытия-250м2</t>
  </si>
  <si>
    <t>ул Профсоюзная д 37-250м2</t>
  </si>
  <si>
    <t>9</t>
  </si>
  <si>
    <t>2.1-3101-12-3/1</t>
  </si>
  <si>
    <t>Ремонт асфальтобетонных покрытий дворовых территорий с укладкой горячей смеси толщиной 5 см вручную, срезка покрытия фрезой, размер карты от 25 до 200 м2</t>
  </si>
  <si>
    <t>СН-2012-2018.2. База. Сб.1-3101-12-3/1</t>
  </si>
  <si>
    <t>10</t>
  </si>
  <si>
    <t>11</t>
  </si>
  <si>
    <t>*29</t>
  </si>
  <si>
    <t>12</t>
  </si>
  <si>
    <t>2.1-3203-1-2/1</t>
  </si>
  <si>
    <t>Установка бортовых камней бетонных марки БР 100.30.15 при других видах покрытий</t>
  </si>
  <si>
    <t>100 м</t>
  </si>
  <si>
    <t>СН-2012-2018.2. База. Сб.1-3203-1-2/1</t>
  </si>
  <si>
    <t>Ремонт спортивной площадки ул Новочеремушкинская д 49 (275м2)</t>
  </si>
  <si>
    <t>13</t>
  </si>
  <si>
    <t>5.3-5204-1-2/1</t>
  </si>
  <si>
    <t>Разборка и снятие износившегося основания набивных дорог и площадок с применением механизмов</t>
  </si>
  <si>
    <t>м3</t>
  </si>
  <si>
    <t>СН-2012-2018.5. База. Сб.3-5204-1-2/1</t>
  </si>
  <si>
    <t>14</t>
  </si>
  <si>
    <t>2.1-3303-1-2/1</t>
  </si>
  <si>
    <t>Устройство подстилающих и выравнивающих слоев оснований из щебня</t>
  </si>
  <si>
    <t>100 м3</t>
  </si>
  <si>
    <t>СН-2012-2018.2. База. Сб.1-3303-1-2/1</t>
  </si>
  <si>
    <t>15</t>
  </si>
  <si>
    <t>2.1-3303-1-1/1</t>
  </si>
  <si>
    <t>Устройство подстилающих и выравнивающих слоев оснований из песка</t>
  </si>
  <si>
    <t>СН-2012-2018.2. База. Сб.1-3303-1-1/1</t>
  </si>
  <si>
    <t>16</t>
  </si>
  <si>
    <t>2.49-3401-1-1/1</t>
  </si>
  <si>
    <t>Перевозка грунта автосамосвалами грузоподъемностью до 10 т на расстояние 1 км</t>
  </si>
  <si>
    <t>СН-2012-2018.2. База. Сб.49-3401-1-1/1</t>
  </si>
  <si>
    <t>17</t>
  </si>
  <si>
    <t>2.49-3401-1-2/1</t>
  </si>
  <si>
    <t>Перевозка грунта автосамосвалами грузоподъемностью до 10 т - добавляется на каждый последующий 1 км до 100 км (к поз. 49-3401-1-1)</t>
  </si>
  <si>
    <t>СН-2012-2018.2. База. Сб.49-3401-1-2/1</t>
  </si>
  <si>
    <t>*10</t>
  </si>
  <si>
    <t>*20</t>
  </si>
  <si>
    <t>18</t>
  </si>
  <si>
    <t>5.3-3103-10-1/1</t>
  </si>
  <si>
    <t>Устройство покрытия "искусственная трава"</t>
  </si>
  <si>
    <t>100 м2</t>
  </si>
  <si>
    <t>СН-2012-2018.5. База. Сб.3-3103-10-1/1</t>
  </si>
  <si>
    <t>19</t>
  </si>
  <si>
    <t>20</t>
  </si>
  <si>
    <t>5.3-3101-2-2/1</t>
  </si>
  <si>
    <t>Средний ремонт металлических ограждений</t>
  </si>
  <si>
    <t>СН-2012-2018.5. База. Сб.3-3101-2-2/1</t>
  </si>
  <si>
    <t>21</t>
  </si>
  <si>
    <t>1.14-3203-13-4/1</t>
  </si>
  <si>
    <t>Окраска масляными составами за один раз металлических поверхностей площадью до 5 м2 (обделки на фасадах, малые покрытия, балки и т.п.) с лестниц</t>
  </si>
  <si>
    <t>СН-2012-2018.1. База. Сб.14-3203-13-4/1</t>
  </si>
  <si>
    <t>Ремонт асфальтобетонного покрытия ДТС-345,0м2 ул Профсоюзная д 37-95м2,Севастопольский пр 44 к5-250м2</t>
  </si>
  <si>
    <t>ул Профсоюзная д 37-95м2,Севастопольский пр-кт44к5-250м2,</t>
  </si>
  <si>
    <t>22</t>
  </si>
  <si>
    <t>2.1-3103-19-1/1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</si>
  <si>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</si>
  <si>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СН-2012-2018.2. База. Сб.1-3103-19-1/1</t>
  </si>
  <si>
    <t>23</t>
  </si>
  <si>
    <t>2.1-3103-19-2/1</t>
  </si>
  <si>
    <t>Устройство асфальтобетонных покрытий дорожек и тротуаров однослойных из литой мелкозернистой асфальтобетонной смеси, добавлять или исключать на каждые 0,5 см изменения толщины слоя</t>
  </si>
  <si>
    <t>СН-2012-2018.2. База. Сб.1-3103-19-2/1</t>
  </si>
  <si>
    <t>*2</t>
  </si>
  <si>
    <t>24</t>
  </si>
  <si>
    <t>25</t>
  </si>
  <si>
    <t>*5</t>
  </si>
  <si>
    <t>26</t>
  </si>
  <si>
    <t>2.1-3202-1-1/1</t>
  </si>
  <si>
    <t>Замена бортового камня бетонного во дворовых территориях</t>
  </si>
  <si>
    <t>м</t>
  </si>
  <si>
    <t>СН-2012-2018.2. База. Сб.1-3202-1-1/1</t>
  </si>
  <si>
    <t>*0,3</t>
  </si>
  <si>
    <t>26,1</t>
  </si>
  <si>
    <t>Бортовой камень  БР 100*20*8</t>
  </si>
  <si>
    <t>125,6</t>
  </si>
  <si>
    <t>26,2</t>
  </si>
  <si>
    <t>21.5-3-13</t>
  </si>
  <si>
    <t>Камни бетонные бортовые, марка БР 100.30.15</t>
  </si>
  <si>
    <t>СН-2012-2018.21. База. Р.5, о.3, поз.13</t>
  </si>
  <si>
    <t>26,3</t>
  </si>
  <si>
    <t>21.3-2-15</t>
  </si>
  <si>
    <t>Растворы цементные, марка 100</t>
  </si>
  <si>
    <t>СН-2012-2018.21. База. Р.3, о.2, поз.15</t>
  </si>
  <si>
    <t>Устройство резинового покрытия -805м2  детской площадки ул Новочеремушкинская д 60-150м2 ул Новочеремушкинская д 59-220м2 ул Цюрупы д 16 к1-435м2</t>
  </si>
  <si>
    <t>27</t>
  </si>
  <si>
    <t>28</t>
  </si>
  <si>
    <t>28,1</t>
  </si>
  <si>
    <t>29</t>
  </si>
  <si>
    <t>2.1-3103-18-1/1</t>
  </si>
  <si>
    <t>Устройство покрытий из асфальтобетонных смесей вручную, толщина 4 см</t>
  </si>
  <si>
    <t>СН-2012-2018.2. База. Сб.1-3103-18-1/1</t>
  </si>
  <si>
    <t>30</t>
  </si>
  <si>
    <t>5.3-3103-11-1/1</t>
  </si>
  <si>
    <t>Устройство наливного полиуретанового покрытия спортивных площадок и беговых дорожек толщиной 10 мм</t>
  </si>
  <si>
    <t>СН-2012-2018.5. База. Сб.3-3103-11-1/1</t>
  </si>
  <si>
    <t>30,1</t>
  </si>
  <si>
    <t>22.1-17-168</t>
  </si>
  <si>
    <t>Укладчики полимерных покрытий на игровых и спортивных площадках, производительность 10-50 м2/ч</t>
  </si>
  <si>
    <t>маш.-ч</t>
  </si>
  <si>
    <t>СН-2012-2018.22. База. п.1-17-168 (266501)</t>
  </si>
  <si>
    <t>31</t>
  </si>
  <si>
    <t>5.3-3103-11-2/1</t>
  </si>
  <si>
    <t>Устройство наливного полиуретанового покрытия спортивных площадок и беговых дорожек, добавляется на 2 мм толщины покрытия</t>
  </si>
  <si>
    <t>СН-2012-2018.5. База. Сб.3-3103-11-2/1</t>
  </si>
  <si>
    <t>31,1</t>
  </si>
  <si>
    <t>21.1-6-101</t>
  </si>
  <si>
    <t>Пигменты сухие для красок, кислотный желтый</t>
  </si>
  <si>
    <t>СН-2012-2018.21. База. Р.1, о.6, поз.101</t>
  </si>
  <si>
    <t>31,2</t>
  </si>
  <si>
    <t>Устройство песчаного покрытия-32м2 ул Новочеремушкинская д 60-18м2 ул  Новочеремушкинская д 59-14 м2</t>
  </si>
  <si>
    <t>32</t>
  </si>
  <si>
    <t>33</t>
  </si>
  <si>
    <t>2.1-3303-10-1/1</t>
  </si>
  <si>
    <t>Устройство оснований под тротуары или дорожки из щебня толщиной 12 см</t>
  </si>
  <si>
    <t>СН-2012-2018.2. База. Сб.1-3303-10-1/1</t>
  </si>
  <si>
    <t>34</t>
  </si>
  <si>
    <t>35</t>
  </si>
  <si>
    <t>*0,4</t>
  </si>
  <si>
    <t>35,1</t>
  </si>
  <si>
    <t>Бортовой камень БР 100*20*8</t>
  </si>
  <si>
    <t>152,54</t>
  </si>
  <si>
    <t>35,2</t>
  </si>
  <si>
    <t>21.3-1-36</t>
  </si>
  <si>
    <t>Смеси бетонные, БСГ, тяжелого бетона на гранитном щебне фракция 20-40 для инженерных коммуникаций и дорог, класс прочности: В15 (М200); П1, F100, W2</t>
  </si>
  <si>
    <t>СН-2012-2018.21. База. Р.3, о.1, поз.36</t>
  </si>
  <si>
    <t>Закупка грунта и семена газонов</t>
  </si>
  <si>
    <t>36</t>
  </si>
  <si>
    <t>5.4-3303-8-1/1</t>
  </si>
  <si>
    <t>Заготовка растительной земли механизированным способом</t>
  </si>
  <si>
    <t>10 м3</t>
  </si>
  <si>
    <t>СН-2012-2018.5. База. Сб.4-3303-8-1/1</t>
  </si>
  <si>
    <t>37</t>
  </si>
  <si>
    <t>21.4-6-5</t>
  </si>
  <si>
    <t>Земля растительная</t>
  </si>
  <si>
    <t>СН-2012-2018.21. База. Р.4, о.6, поз.5</t>
  </si>
  <si>
    <t>38</t>
  </si>
  <si>
    <t>21.4-6-11</t>
  </si>
  <si>
    <t>Семена (смесь универсальная) газонных трав</t>
  </si>
  <si>
    <t>кг</t>
  </si>
  <si>
    <t>СН-2012-2018.21. База. Р.4, о.6, поз.11</t>
  </si>
  <si>
    <t>Устройство площадки для выгула собак Севастопольский пр 44 к5</t>
  </si>
  <si>
    <t>39</t>
  </si>
  <si>
    <t>40</t>
  </si>
  <si>
    <t>41</t>
  </si>
  <si>
    <t>42</t>
  </si>
  <si>
    <t>5.3-3202-2-2/1</t>
  </si>
  <si>
    <t>Ремонт металлических конструкций спортивных площадок: замена навесов калитки ограждения</t>
  </si>
  <si>
    <t>СН-2012-2018.5. База. Сб.3-3202-2-2/1</t>
  </si>
  <si>
    <t>43</t>
  </si>
  <si>
    <t>5.3-3203-16-1/1</t>
  </si>
  <si>
    <t>Установка металлических оград высотой 2 м, шаг стоек 2,67 м с изготовлением секций и стоек из трубчатых профилей</t>
  </si>
  <si>
    <t>СН-2012-2018.5. База. Сб.3-3203-16-1/1</t>
  </si>
  <si>
    <t>Ремонт подпорной стенки ул Наметкина д 17/68</t>
  </si>
  <si>
    <t>44</t>
  </si>
  <si>
    <t>2.49-3203-2-3/1</t>
  </si>
  <si>
    <t>Планировка площадей ручным способом, группа грунтов 4</t>
  </si>
  <si>
    <t>1000 м2</t>
  </si>
  <si>
    <t>СН-2012-2018.2. База. Сб.49-3203-2-3/1</t>
  </si>
  <si>
    <t>45</t>
  </si>
  <si>
    <t>46</t>
  </si>
  <si>
    <t>47</t>
  </si>
  <si>
    <t>1.2-3103-7-2/1</t>
  </si>
  <si>
    <t>Устройство стен подвалов железобетонных высотой до 3 м толщиной до 300 мм</t>
  </si>
  <si>
    <t>СН-2012-2018.1. База. Сб.2-3103-7-2/1</t>
  </si>
  <si>
    <t>48</t>
  </si>
  <si>
    <t>1.2-3103-30-2/1</t>
  </si>
  <si>
    <t>Оклеечная горизонтальная гидроизоляция стен, фундаментов в 1 слой</t>
  </si>
  <si>
    <t>СН-2012-2018.1. База. Сб.2-3103-30-2/1</t>
  </si>
  <si>
    <t>49</t>
  </si>
  <si>
    <t>1.14-3103-7-1/1</t>
  </si>
  <si>
    <t>Высококачественная штукатурка декоративным раствором по камню плоских откосов фасадов при ширине до 200 мм</t>
  </si>
  <si>
    <t>СН-2012-2018.1. База. Сб.14-3103-7-1/1</t>
  </si>
  <si>
    <t>50</t>
  </si>
  <si>
    <t>1.14-3203-2-1/1</t>
  </si>
  <si>
    <t>Окраска декоративным наполненным фактурным составом марки "Интеко-У" (летним) простых фасадов с подготовкой поверхности по штукатурке или бетону с лесов</t>
  </si>
  <si>
    <t>СН-2012-2018.1. База. Сб.14-3203-2-1/1</t>
  </si>
  <si>
    <t>Ремонт  уличных лестниц ул Профсоюзная д 37-1 шт ул  Цюрупы д 8к1,ул Профсоюзная д 25</t>
  </si>
  <si>
    <t>51</t>
  </si>
  <si>
    <t>1.9-3104-1-1/1</t>
  </si>
  <si>
    <t>Разборка каменных и железобетонных ступеней на сплошном основании</t>
  </si>
  <si>
    <t>СН-2012-2018.1. База. Сб.9-3104-1-1/1</t>
  </si>
  <si>
    <t>52</t>
  </si>
  <si>
    <t>1.9-3104-1-2/1</t>
  </si>
  <si>
    <t>Разборка каменных и железобетонных ступеней на косоурах без заделки концов</t>
  </si>
  <si>
    <t>СН-2012-2018.1. База. Сб.9-3104-1-2/1</t>
  </si>
  <si>
    <t>53</t>
  </si>
  <si>
    <t>1.9-3103-1-1/1</t>
  </si>
  <si>
    <t>Установка отдельных железобетонных ступеней</t>
  </si>
  <si>
    <t>СН-2012-2018.1. База. Сб.9-3103-1-1/1</t>
  </si>
  <si>
    <t>54</t>
  </si>
  <si>
    <t>1.9-3103-22-1/1</t>
  </si>
  <si>
    <t>Устройство лестниц по готовому основанию из отдельных ступеней гладких</t>
  </si>
  <si>
    <t>СН-2012-2018.1. База. Сб.9-3103-22-1/1</t>
  </si>
  <si>
    <t>55</t>
  </si>
  <si>
    <t>1.9-3101-1-1/3</t>
  </si>
  <si>
    <t>Ремонт бетонных ступеней лестниц из бетонной смеси В22,5 (М300)</t>
  </si>
  <si>
    <t>СН-2012-2018.1. База. Сб.9-3101-1-1/3</t>
  </si>
  <si>
    <t>56</t>
  </si>
  <si>
    <t>1.9-3101-1-3/1</t>
  </si>
  <si>
    <t>Обрамление бетонных ступеней угловой сталью</t>
  </si>
  <si>
    <t>СН-2012-2018.1. База. Сб.9-3101-1-3/1</t>
  </si>
  <si>
    <t>57</t>
  </si>
  <si>
    <t>1.9-3203-1-1/1</t>
  </si>
  <si>
    <t>Установка металлических ограждений с поручнями из твердолиственных пород</t>
  </si>
  <si>
    <t>СН-2012-2018.1. База. Сб.9-3203-1-1/1</t>
  </si>
  <si>
    <t>58</t>
  </si>
  <si>
    <t>1.9-3203-5-1/1</t>
  </si>
  <si>
    <t>Монтаж площадок с настилом и ограждением из листовой, рифленой, просечной и круглой стали</t>
  </si>
  <si>
    <t>СН-2012-2018.1. База. Сб.9-3203-5-1/1</t>
  </si>
  <si>
    <t>59</t>
  </si>
  <si>
    <t>2.1-3104-1-4/1</t>
  </si>
  <si>
    <t>Разборка покрытий и оснований асфальтобетонных</t>
  </si>
  <si>
    <t>СН-2012-2018.2. База. Сб.1-3104-1-4/1</t>
  </si>
  <si>
    <t>60</t>
  </si>
  <si>
    <t>61</t>
  </si>
  <si>
    <t>62</t>
  </si>
  <si>
    <t>2.1-3202-1-2/1</t>
  </si>
  <si>
    <t>Ремонт бортового камня бетонного с заменой</t>
  </si>
  <si>
    <t>СН-2012-2018.2. База. Сб.1-3202-1-2/1</t>
  </si>
  <si>
    <t>63</t>
  </si>
  <si>
    <t>64</t>
  </si>
  <si>
    <t>4/2018</t>
  </si>
  <si>
    <t>Капитальный ремонт асфальтобетонного покрытия дворовой территории района Черемушки</t>
  </si>
  <si>
    <t>ул Цюрупы д 14</t>
  </si>
  <si>
    <t>2.1-3101-12-4/1</t>
  </si>
  <si>
    <t>Ремонт асфальтобетонных покрытий дворовых территорий с укладкой горячей смеси толщиной 5 см асфальтоукладчиком, срезка покрытия фрезой, размер карты от 25 до 200 м2</t>
  </si>
  <si>
    <t>СН-2012-2018.2. База. Сб.1-3101-12-4/1</t>
  </si>
  <si>
    <t>к-10</t>
  </si>
  <si>
    <t>Уровень цен на 01.01.2018 г</t>
  </si>
  <si>
    <t>_OBSM_</t>
  </si>
  <si>
    <t>9999990008</t>
  </si>
  <si>
    <t>Трудозатраты рабочих</t>
  </si>
  <si>
    <t>чел.-ч.</t>
  </si>
  <si>
    <t>21.3-3-17</t>
  </si>
  <si>
    <t>СН-2012-2018.21. База. Р.3, о.3, поз.17</t>
  </si>
  <si>
    <t>Смеси асфальтобетонные дорожные горячие мелкозернистые, марка I, тип А</t>
  </si>
  <si>
    <t>22.1-18-13</t>
  </si>
  <si>
    <t>СН-2012-2018.22. База. п.1-18-13 (184002)</t>
  </si>
  <si>
    <t>Автомобили-самосвалы, грузоподъемность до 10 т</t>
  </si>
  <si>
    <t>22.1-30-103</t>
  </si>
  <si>
    <t>СН-2012-2018.22. База. п.1-30-103 (304104)</t>
  </si>
  <si>
    <t>Перфораторы электрические, мощность до 800 Вт</t>
  </si>
  <si>
    <t>22.1-30-56</t>
  </si>
  <si>
    <t>СН-2012-2018.22. База. п.1-30-56 (309101)</t>
  </si>
  <si>
    <t>Шуруповерты</t>
  </si>
  <si>
    <t>21.1-25-751</t>
  </si>
  <si>
    <t>СН-2012-2018.21. База. Р.1, о.25, поз.751</t>
  </si>
  <si>
    <t>Клей полиуретановый двухкомпонентный</t>
  </si>
  <si>
    <t>21.1-25-947</t>
  </si>
  <si>
    <t>СН-2012-2018.21. База. Р.1, о.25, поз.947</t>
  </si>
  <si>
    <t>Элемент средней части искусственной дорожной неровности из резины, размеры 900х500х50 мм</t>
  </si>
  <si>
    <t>21.7-3-3</t>
  </si>
  <si>
    <t>СН-2012-2018.21. База. Р.7, о.3, поз.3</t>
  </si>
  <si>
    <t>Буры с победитовым наконечником, с хвостовиком SDS MAX, размеры 16х200 мм</t>
  </si>
  <si>
    <t>21.7-5-12</t>
  </si>
  <si>
    <t>СН-2012-2018.21. База. Р.7, о.5, поз.12</t>
  </si>
  <si>
    <t>Анкер-болт оцинкованный с пластиковой втулкой, для крепления искусственных дорожных неровностей, размеры 10х135 мм</t>
  </si>
  <si>
    <t>21.1-25-948</t>
  </si>
  <si>
    <t>СН-2012-2018.21. База. Р.1, о.25, поз.948</t>
  </si>
  <si>
    <t>Элемент краевой части искусственной дорожной неровности из резины, размеры 900х450х50 мм</t>
  </si>
  <si>
    <t>22.1-9-1</t>
  </si>
  <si>
    <t>СН-2012-2018.22. База. п.1-9-1 (090101)</t>
  </si>
  <si>
    <t>Машины бурильно-крановые на базе трактора, глубина бурения до 5 м</t>
  </si>
  <si>
    <t>21.1-11-14</t>
  </si>
  <si>
    <t>СН-2012-2018.21. База. Р.1, о.11, поз.14</t>
  </si>
  <si>
    <t>Болты строительные с гайками оцинкованные (10х100мм)</t>
  </si>
  <si>
    <t>22.1-10-4</t>
  </si>
  <si>
    <t>СН-2012-2018.22. База. п.1-10-4 (101001)</t>
  </si>
  <si>
    <t>Компрессоры с дизельным двигателем прицепные до 2,5 м3/мин</t>
  </si>
  <si>
    <t>22.1-18-27</t>
  </si>
  <si>
    <t>СН-2012-2018.22. База. п.1-18-27 (183301)</t>
  </si>
  <si>
    <t>Автомобили грузовые для аварийно-ремонтных работ, грузоподъемность до 7 т</t>
  </si>
  <si>
    <t>22.1-30-54</t>
  </si>
  <si>
    <t>СН-2012-2018.22. База. п.1-30-54 (308901)</t>
  </si>
  <si>
    <t>Молотки отбойные</t>
  </si>
  <si>
    <t>22.1-5-4</t>
  </si>
  <si>
    <t>СН-2012-2018.22. База. п.1-5-4 (050201)</t>
  </si>
  <si>
    <t>Катки дорожные самоходные статические, масса до 5 т</t>
  </si>
  <si>
    <t>22.1-5-79</t>
  </si>
  <si>
    <t>СН-2012-2018.22. База. п.1-5-79 (054301)</t>
  </si>
  <si>
    <t>Фрезы дорожные самоходные импортного производства, ширина фрезерования, до 500 мм</t>
  </si>
  <si>
    <t>21.1-1-3</t>
  </si>
  <si>
    <t>СН-2012-2018.21. База. Р.1, о.1, поз.3</t>
  </si>
  <si>
    <t>Битумы нефтяные, дорожные жидкие, марка МГ, СГ</t>
  </si>
  <si>
    <t>21.1-25-13</t>
  </si>
  <si>
    <t>СН-2012-2018.21. База. Р.1, о.25, поз.13</t>
  </si>
  <si>
    <t>Вода</t>
  </si>
  <si>
    <t>21.1-25-307</t>
  </si>
  <si>
    <t>СН-2012-2018.21. База. Р.1, о.25, поз.307</t>
  </si>
  <si>
    <t>Резцы, инструмент</t>
  </si>
  <si>
    <t>9999990001</t>
  </si>
  <si>
    <t>Масса мусора</t>
  </si>
  <si>
    <t>21.3-1-69</t>
  </si>
  <si>
    <t>СН-2012-2018.21. База. Р.3, о.1, поз.69</t>
  </si>
  <si>
    <t>Смеси бетонные, БСГ, тяжелого бетона на гранитном щебне, класс прочности: В15 (М200); П3, фракция 5-20, F50-100, W0-2</t>
  </si>
  <si>
    <t>22.1-1-19</t>
  </si>
  <si>
    <t>СН-2012-2018.22. База. п.1-1-19 (010302)</t>
  </si>
  <si>
    <t>Экскаваторы на пневмоколесном ходу гидравлические, объем ковша до 0,25 м3</t>
  </si>
  <si>
    <t>22.1-1-43</t>
  </si>
  <si>
    <t>СН-2012-2018.22. База. п.1-1-43 (012102)</t>
  </si>
  <si>
    <t>Бульдозеры гусеничные, мощность до 59 кВт (80 л.с.)</t>
  </si>
  <si>
    <t>22.1-5-18</t>
  </si>
  <si>
    <t>СН-2012-2018.22. База. п.1-5-18 (050902)</t>
  </si>
  <si>
    <t>Поливомоечные машины, емкость цистерны более 5000 л</t>
  </si>
  <si>
    <t>22.1-5-2</t>
  </si>
  <si>
    <t>СН-2012-2018.22. База. п.1-5-2 (050102)</t>
  </si>
  <si>
    <t>Катки самоходные вибрационные, масса до 8 т</t>
  </si>
  <si>
    <t>22.1-5-3</t>
  </si>
  <si>
    <t>СН-2012-2018.22. База. п.1-5-3 (050103)</t>
  </si>
  <si>
    <t>Катки самоходные вибрационные, масса более 8 т</t>
  </si>
  <si>
    <t>22.1-5-48</t>
  </si>
  <si>
    <t>СН-2012-2018.22. База. п.1-5-48 (056003)</t>
  </si>
  <si>
    <t>Автогрейдеры, мощность 99-147 кВт (130-200 л.с.)</t>
  </si>
  <si>
    <t>22.1-5-7</t>
  </si>
  <si>
    <t>СН-2012-2018.22. База. п.1-5-7 (050301)</t>
  </si>
  <si>
    <t>Катки дорожные самоходные на пневмоколесном ходу, масса до 16 т</t>
  </si>
  <si>
    <t>21.1-12-36</t>
  </si>
  <si>
    <t>СН-2012-2018.21. База. Р.1, о.12, поз.36</t>
  </si>
  <si>
    <t>Щебень из естественного камня для строительных работ, марка 1200-800, фракция 20-40 мм</t>
  </si>
  <si>
    <t>22.1-2-1</t>
  </si>
  <si>
    <t>СН-2012-2018.22. База. п.1-2-1 (020101)</t>
  </si>
  <si>
    <t>Тракторы на гусеничном ходу, мощность до 60 (81) кВт (л.с.)</t>
  </si>
  <si>
    <t>22.1-5-15</t>
  </si>
  <si>
    <t>СН-2012-2018.22. База. п.1-5-15 (050703)</t>
  </si>
  <si>
    <t>Катки прицепные пневмоколесные, масса до 50 т</t>
  </si>
  <si>
    <t>21.1-12-10</t>
  </si>
  <si>
    <t>СН-2012-2018.21. База. Р.1, о.12, поз.10</t>
  </si>
  <si>
    <t>Песок для дорожных работ, рядовой</t>
  </si>
  <si>
    <t>22.1-30-90</t>
  </si>
  <si>
    <t>СН-2012-2018.22. База. п.1-30-90 (302501)</t>
  </si>
  <si>
    <t>Дрели-миксеры импортного производства для перемешивания строительных материалов, скорость до 650 об/мин</t>
  </si>
  <si>
    <t>22.1-4-8</t>
  </si>
  <si>
    <t>СН-2012-2018.22. База. п.1-4-8 (040201)</t>
  </si>
  <si>
    <t>Погрузчики на автомобильном ходу, грузоподъемность до 1 т</t>
  </si>
  <si>
    <t>21.1-25-765</t>
  </si>
  <si>
    <t>СН-2012-2018.21. База. Р.1, о.25, поз.765</t>
  </si>
  <si>
    <t>Лента из полиэстера для фиксации искусственных газонов</t>
  </si>
  <si>
    <t>21.1-25-766</t>
  </si>
  <si>
    <t>СН-2012-2018.21. База. Р.1, о.25, поз.766</t>
  </si>
  <si>
    <t>Клей полиуретановый двухкомпонентный для искусственных газонов</t>
  </si>
  <si>
    <t>21.1-25-767</t>
  </si>
  <si>
    <t>СН-2012-2018.21. База. Р.1, о.25, поз.767</t>
  </si>
  <si>
    <t>Трава искусственная (покрытие ковровое) нетканая, фибрилированная, высота ворса 10 мм</t>
  </si>
  <si>
    <t>22.1-13-14</t>
  </si>
  <si>
    <t>СН-2012-2018.22. База. п.1-13-14 (136001)</t>
  </si>
  <si>
    <t>Установки для сварки ручной дуговой (постоянного тока)</t>
  </si>
  <si>
    <t>21.1-23-9</t>
  </si>
  <si>
    <t>СН-2012-2018.21. База. Р.1, о.23, поз.9</t>
  </si>
  <si>
    <t>Электроды, тип Э-42, 46, 50, диаметр 4 - 6 мм</t>
  </si>
  <si>
    <t>21.6-1-21</t>
  </si>
  <si>
    <t>СН-2012-2018.21. База. Р.6, о.1, поз.21</t>
  </si>
  <si>
    <t>Ограждения из прокатных и гнутых профилей полосовой и круглой стали</t>
  </si>
  <si>
    <t>21.1-6-44</t>
  </si>
  <si>
    <t>СН-2012-2018.21. База. Р.1, о.6, поз.44</t>
  </si>
  <si>
    <t>Краски масляные жидкотертые цветные (готовые к употреблению) для наружных и внутренних работ, марка МА-15</t>
  </si>
  <si>
    <t>21.1-6-90</t>
  </si>
  <si>
    <t>СН-2012-2018.21. База. Р.1, о.6, поз.90</t>
  </si>
  <si>
    <t>Олифа для окраски комбинированная "Оксоль"</t>
  </si>
  <si>
    <t>21.1-12-11</t>
  </si>
  <si>
    <t>СН-2012-2018.21. База. Р.1, о.12, поз.11</t>
  </si>
  <si>
    <t>Песок для строительных работ, рядовой</t>
  </si>
  <si>
    <t>21.3-3-31</t>
  </si>
  <si>
    <t>СН-2012-2018.21. База. Р.3, о.3, поз.31</t>
  </si>
  <si>
    <t>Смесь сероасфальтобетонная литая</t>
  </si>
  <si>
    <t>22.1-4-1</t>
  </si>
  <si>
    <t>СН-2012-2018.22. База. п.1-4-1 (040101)</t>
  </si>
  <si>
    <t>Погрузчики универсальные на пневмоколесном ходу, грузоподъемность до 1 т</t>
  </si>
  <si>
    <t>*1</t>
  </si>
  <si>
    <t>22.1-5-5</t>
  </si>
  <si>
    <t>СН-2012-2018.22. База. п.1-5-5 (050202)</t>
  </si>
  <si>
    <t>Катки дорожные самоходные статические, масса до 10 т</t>
  </si>
  <si>
    <t>21.3-3-18</t>
  </si>
  <si>
    <t>СН-2012-2018.21. База. Р.3, о.3, поз.18</t>
  </si>
  <si>
    <t>Смеси асфальтобетонные дорожные горячие мелкозернистые, марка I, тип Б</t>
  </si>
  <si>
    <t>22.1-30-102</t>
  </si>
  <si>
    <t>СН-2012-2018.22. База. п.1-30-102 (303704)</t>
  </si>
  <si>
    <t>Дрели электрические, двухскоростные, мощностью 600 Вт</t>
  </si>
  <si>
    <t>22.1-6-68</t>
  </si>
  <si>
    <t>СН-2012-2018.22. База. п.1-6-68 (067203)</t>
  </si>
  <si>
    <t>Растворосмесители стационарные, емкость до 250 л</t>
  </si>
  <si>
    <t>21.1-25-255</t>
  </si>
  <si>
    <t>СН-2012-2018.21. База. Р.1, о.25, поз.255</t>
  </si>
  <si>
    <t>Пленка полиэтиленовая, толщина 0,12 - 0,15 мм</t>
  </si>
  <si>
    <t>21.1-25-343</t>
  </si>
  <si>
    <t>СН-2012-2018.21. База. Р.1, о.25, поз.343</t>
  </si>
  <si>
    <t>Скипидар живичный</t>
  </si>
  <si>
    <t>21.1-25-769</t>
  </si>
  <si>
    <t>СН-2012-2018.21. База. Р.1, о.25, поз.769</t>
  </si>
  <si>
    <t>Крошка резиновая гранулированная, фракция 2-3 мм</t>
  </si>
  <si>
    <t>21.1-25-776</t>
  </si>
  <si>
    <t>СН-2012-2018.21. База. Р.1, о.25, поз.776</t>
  </si>
  <si>
    <t>Средство связующее универсальное полиуретановое на основе резиновой и каучуковой крошки для устройства высокопрочных эластичных покрытий</t>
  </si>
  <si>
    <t>21.1-12-50</t>
  </si>
  <si>
    <t>СН-2012-2018.21. База. Р.1, о.12, поз.50</t>
  </si>
  <si>
    <t>Щебень из естественного камня, декоративный, фракционированный известняковый</t>
  </si>
  <si>
    <t>22.1-13-10</t>
  </si>
  <si>
    <t>СН-2012-2018.22. База. п.1-13-10 (135201)</t>
  </si>
  <si>
    <t>Агрегаты сварочные однопостовые для ручной электродуговой сварки</t>
  </si>
  <si>
    <t>22.1-18-24</t>
  </si>
  <si>
    <t>СН-2012-2018.22. База. п.1-18-24 (183102)</t>
  </si>
  <si>
    <t>Автомобили полупассажирские типа ГАЗ, грузоподъемность до 2 т</t>
  </si>
  <si>
    <t>22.1-30-19</t>
  </si>
  <si>
    <t>СН-2012-2018.22. База. п.1-30-19 (305001)</t>
  </si>
  <si>
    <t>Машины шлифовальные электрические</t>
  </si>
  <si>
    <t>21.8-1-22</t>
  </si>
  <si>
    <t>СН-2012-2018.21. База. Р.8, о.1, поз.22</t>
  </si>
  <si>
    <t>Петля накладная с ходом на центрах, марка ПН 1-150 оксидированная</t>
  </si>
  <si>
    <t>22.1-13-15</t>
  </si>
  <si>
    <t>СН-2012-2018.22. База. п.1-13-15 (136201)</t>
  </si>
  <si>
    <t>Аппараты сварочные</t>
  </si>
  <si>
    <t>22.1-13-16</t>
  </si>
  <si>
    <t>СН-2012-2018.22. База. п.1-13-16 (136301)</t>
  </si>
  <si>
    <t>Аппараты для газовой сварки и резки</t>
  </si>
  <si>
    <t>22.1-30-43</t>
  </si>
  <si>
    <t>СН-2012-2018.22. База. п.1-30-43 (307501)</t>
  </si>
  <si>
    <t>Станки трубоотрезные</t>
  </si>
  <si>
    <t>22.1-4-3</t>
  </si>
  <si>
    <t>СН-2012-2018.22. База. п.1-4-3 (040103)</t>
  </si>
  <si>
    <t>Погрузчики универсальные на пневмоколесном ходу, грузоподъемность до 3 т</t>
  </si>
  <si>
    <t>22.1-6-52</t>
  </si>
  <si>
    <t>СН-2012-2018.22. База. п.1-6-52 (069402)</t>
  </si>
  <si>
    <t>Вибраторы глубинные</t>
  </si>
  <si>
    <t>22.1-9-2</t>
  </si>
  <si>
    <t>СН-2012-2018.22. База. п.1-9-2 (090201)</t>
  </si>
  <si>
    <t>Машины бурильно-крановые на базе автомобиля, глубина бурения до 5 м</t>
  </si>
  <si>
    <t>21.1-10-36</t>
  </si>
  <si>
    <t>СН-2012-2018.21. База. Р.1, о.10, поз.36</t>
  </si>
  <si>
    <t>Профили стальные электросварные квадратного сечения трубчатые, размер стороны 25 мм, толщина стенки 1,5 мм</t>
  </si>
  <si>
    <t>21.1-10-76</t>
  </si>
  <si>
    <t>СН-2012-2018.21. База. Р.1, о.10, поз.76</t>
  </si>
  <si>
    <t>Профили стальные электросварные прямоугольного сечения трубчатые, размер 25х40 мм, толщина стенки 1,5 мм</t>
  </si>
  <si>
    <t>21.12-6-3</t>
  </si>
  <si>
    <t>СН-2012-2018.21. База. Р.12, о.6, поз.3</t>
  </si>
  <si>
    <t>Трубы стальные бесшовные холоднодеформированные из стали марок 10, 20, 30, 45, ГОСТ 8734-75, 8733-74, наружный диаметр 89 мм, толщина стенки 3,5 мм</t>
  </si>
  <si>
    <t>21.1-4-10</t>
  </si>
  <si>
    <t>СН-2012-2018.21. База. Р.1, о.4, поз.10</t>
  </si>
  <si>
    <t>Кислород технический газообразный</t>
  </si>
  <si>
    <t>21.1-4-31</t>
  </si>
  <si>
    <t>СН-2012-2018.21. База. Р.1, о.4, поз.31</t>
  </si>
  <si>
    <t>Пропан-бутан газообразный</t>
  </si>
  <si>
    <t>21.3-1-87</t>
  </si>
  <si>
    <t>СН-2012-2018.21. База. Р.3, о.1, поз.87</t>
  </si>
  <si>
    <t>Смеси бетонные, БСГ, тяжелого бетона на гранитном щебне, класс прочности: В25 (М350); П3, фракция 5-20, F150, W6</t>
  </si>
  <si>
    <t>21.3-4-12</t>
  </si>
  <si>
    <t>СН-2012-2018.21. База. Р.3, о.4, поз.12</t>
  </si>
  <si>
    <t>Арматурные заготовки (стержни, хомуты и т.п.), не собранные в каркасы или сетки, анкерные детали простые</t>
  </si>
  <si>
    <t>21.3-4-23</t>
  </si>
  <si>
    <t>СН-2012-2018.21. База. Р.3, о.4, поз.23</t>
  </si>
  <si>
    <t>Арматурные заготовки (стержни, хомуты и т.п.), не собранные в каркасы или сетки, закладные и накладные детали, без сварки</t>
  </si>
  <si>
    <t>22.1-30-26</t>
  </si>
  <si>
    <t>СН-2012-2018.22. База. п.1-30-26 (306001)</t>
  </si>
  <si>
    <t>Пилы ручные электрические</t>
  </si>
  <si>
    <t>22.1-4-12</t>
  </si>
  <si>
    <t>СН-2012-2018.22. База. п.1-4-12 (040205)</t>
  </si>
  <si>
    <t>Погрузчики на автомобильном ходу, грузоподъемность до 5 т</t>
  </si>
  <si>
    <t>21.1-11-21</t>
  </si>
  <si>
    <t>СН-2012-2018.21. База. Р.1, о.11, поз.21</t>
  </si>
  <si>
    <t>Болты строительные черные с гайками и шайбами (10х100мм)</t>
  </si>
  <si>
    <t>21.1-11-46</t>
  </si>
  <si>
    <t>СН-2012-2018.21. База. Р.1, о.11, поз.46</t>
  </si>
  <si>
    <t>Гвозди строительные</t>
  </si>
  <si>
    <t>21.1-2-4</t>
  </si>
  <si>
    <t>СН-2012-2018.21. База. Р.1, о.2, поз.4</t>
  </si>
  <si>
    <t>Известь негашеная комовая</t>
  </si>
  <si>
    <t>21.1-9-13</t>
  </si>
  <si>
    <t>СН-2012-2018.21. База. Р.1, о.9, поз.13</t>
  </si>
  <si>
    <t>Бруски хвойных пород обрезные, длина 2-6,5 м, сорт III, толщина 50-60 мм</t>
  </si>
  <si>
    <t>21.1-9-57</t>
  </si>
  <si>
    <t>СН-2012-2018.21. База. Р.1, о.9, поз.57</t>
  </si>
  <si>
    <t>Доски хвойных пород, обрезные, длина 2-6,5 м, сорт III, толщина 40-60 мм</t>
  </si>
  <si>
    <t>21.3-4-17</t>
  </si>
  <si>
    <t>СН-2012-2018.21. База. Р.3, о.4, поз.17</t>
  </si>
  <si>
    <t>Арматурные заготовки (стержни, хомуты и т.п.), не собранные в каркасы или сетки, арматурная сталь периодического профиля, класс А-III, диаметр 12-14 мм</t>
  </si>
  <si>
    <t>21.9-11-2</t>
  </si>
  <si>
    <t>СН-2012-2018.21. База. Р.9, о.11, поз.2</t>
  </si>
  <si>
    <t>Щиты деревянные для фундаментов, колонн, балок, перекрытий, стен, перегородок и других конструкций из досок, толщина 25 мм</t>
  </si>
  <si>
    <t>21.1-1-5</t>
  </si>
  <si>
    <t>СН-2012-2018.21. База. Р.1, о.1, поз.5</t>
  </si>
  <si>
    <t>Битумы нефтяные, строительные марка БН, БНСК</t>
  </si>
  <si>
    <t>21.1-1-75</t>
  </si>
  <si>
    <t>СН-2012-2018.21. База. Р.1, о.1, поз.75</t>
  </si>
  <si>
    <t>Мастика клеящая морозостойкая, марка МБ-50, битумно-масляная</t>
  </si>
  <si>
    <t>21.1-3-44</t>
  </si>
  <si>
    <t>СН-2012-2018.21. База. Р.1, о.3, поз.44</t>
  </si>
  <si>
    <t>Материал рулонный кровельный и гидроизоляционный наплавляемый битумный на основе стеклоткани "Гидростеклоизол", марка ТПП-3,5</t>
  </si>
  <si>
    <t>21.1-4-9</t>
  </si>
  <si>
    <t>СН-2012-2018.21. База. Р.1, о.4, поз.9</t>
  </si>
  <si>
    <t>Керосин</t>
  </si>
  <si>
    <t>21.3-2-12</t>
  </si>
  <si>
    <t>СН-2012-2018.21. База. Р.3, о.2, поз.12</t>
  </si>
  <si>
    <t>Растворы цементные, марка 25</t>
  </si>
  <si>
    <t>21.1-16-52</t>
  </si>
  <si>
    <t>СН-2012-2018.21. База. Р.1, о.16, поз.52</t>
  </si>
  <si>
    <t>Кислота соляная техническая</t>
  </si>
  <si>
    <t>21.1-6-21</t>
  </si>
  <si>
    <t>СН-2012-2018.21. База. Р.1, о.6, поз.21</t>
  </si>
  <si>
    <t>Дисперсия поливинилацетатная, гомополимерная, грубодисперсная, пластифицированная, (эмульсия поливинилацетатная), марка ДБ</t>
  </si>
  <si>
    <t>21.3-2-10</t>
  </si>
  <si>
    <t>СН-2012-2018.21. База. Р.3, о.2, поз.10</t>
  </si>
  <si>
    <t>Растворы цементно-известковые, марка 75</t>
  </si>
  <si>
    <t>21.3-2-90</t>
  </si>
  <si>
    <t>СН-2012-2018.21. База. Р.3, о.2, поз.90</t>
  </si>
  <si>
    <t>Смеси сухие штукатурные декоративные, механизированным способом: В7,5 (М100), F50, крупность заполнителя - 0,3 - 3,0 мм</t>
  </si>
  <si>
    <t>21.3-2-97</t>
  </si>
  <si>
    <t>СН-2012-2018.21. База. Р.3, о.2, поз.97</t>
  </si>
  <si>
    <t>Смеси сухие штукатурные цементно-известковые для внутренних и наружных работ, для машинного и ручного нанесения, марка 75</t>
  </si>
  <si>
    <t>22.1-4-68</t>
  </si>
  <si>
    <t>СН-2012-2018.22. База. п.1-4-68 (046502)</t>
  </si>
  <si>
    <t>Люльки электрические, грузоподъемность до 300 кг</t>
  </si>
  <si>
    <t>22.1-6-46</t>
  </si>
  <si>
    <t>СН-2012-2018.22. База. п.1-6-46 (068701)</t>
  </si>
  <si>
    <t>Установки по приготовлению и подаче растворов из сухих смесей, производительность до 3 м3/мин</t>
  </si>
  <si>
    <t>21.1-6-158</t>
  </si>
  <si>
    <t>СН-2012-2018.21. База. Р.1, о.6, поз.158</t>
  </si>
  <si>
    <t>Составы декоративные фактурные "Интеко-У", для окраски фасадов</t>
  </si>
  <si>
    <t>21.1-6-161</t>
  </si>
  <si>
    <t>СН-2012-2018.21. База. Р.1, о.6, поз.161</t>
  </si>
  <si>
    <t>Эмульсия водомасляная</t>
  </si>
  <si>
    <t>21.1-6-89</t>
  </si>
  <si>
    <t>СН-2012-2018.21. База. Р.1, о.6, поз.89</t>
  </si>
  <si>
    <t>Латекс синтетический</t>
  </si>
  <si>
    <t>21.3-2-99</t>
  </si>
  <si>
    <t>СН-2012-2018.21. База. Р.3, о.2, поз.99</t>
  </si>
  <si>
    <t>Смеси сухие штукатурные цементно-песчаные для внутренних и наружных работ, бездобавочные: В12,5 (М150), F50, крупность заполнителя не более 0,5 мм</t>
  </si>
  <si>
    <t>22.1-10-5</t>
  </si>
  <si>
    <t>СН-2012-2018.22. База. п.1-10-5 (101002)</t>
  </si>
  <si>
    <t>Компрессоры с дизельным двигателем прицепные до 5 м3/мин</t>
  </si>
  <si>
    <t>21.1-5-8</t>
  </si>
  <si>
    <t>СН-2012-2018.21. База. Р.1, о.5, поз.8</t>
  </si>
  <si>
    <t>Кирпич керамический обыкновенный, размер 250х120х65 мм, марка средняя</t>
  </si>
  <si>
    <t>1000 шт.</t>
  </si>
  <si>
    <t>21.3-2-4</t>
  </si>
  <si>
    <t>СН-2012-2018.21. База. Р.3, о.2, поз.4</t>
  </si>
  <si>
    <t>Раствор цементный, марка: М100 Пк2 F50</t>
  </si>
  <si>
    <t>21.5-4-3</t>
  </si>
  <si>
    <t>СН-2012-2018.21. База. Р.5, о.4, поз.3</t>
  </si>
  <si>
    <t>Ступени железобетонные основные, марка ЛС</t>
  </si>
  <si>
    <t>21.3-2-13</t>
  </si>
  <si>
    <t>СН-2012-2018.21. База. Р.3, о.2, поз.13</t>
  </si>
  <si>
    <t>Растворы цементные, марка 50</t>
  </si>
  <si>
    <t>21.5-4-4</t>
  </si>
  <si>
    <t>СН-2012-2018.21. База. Р.5, о.4, поз.4</t>
  </si>
  <si>
    <t>Ступени, железобетонные, для наружных лестниц, марка СТН</t>
  </si>
  <si>
    <t>21.1-10-22</t>
  </si>
  <si>
    <t>СН-2012-2018.21. База. Р.1, о.10, поз.22</t>
  </si>
  <si>
    <t>Проволока стальная низкоуглеродистая общего назначения, диаметр 1,6 - 3,0 мм</t>
  </si>
  <si>
    <t>21.1-9-41</t>
  </si>
  <si>
    <t>СН-2012-2018.21. База. Р.1, о.9, поз.41</t>
  </si>
  <si>
    <t>Доски хвойных пород, необрезные, длина 2-6,5 м, сорт III, толщина 25-32 мм</t>
  </si>
  <si>
    <t>21.3-1-82</t>
  </si>
  <si>
    <t>СН-2012-2018.21. База. Р.3, о.1, поз.82</t>
  </si>
  <si>
    <t>Смеси бетонные, БСГ, тяжелого бетона на гранитном щебне, фракция 5-20, класс прочности: В22,5 (М300); П3, F100, W6</t>
  </si>
  <si>
    <t>22.1-13-6</t>
  </si>
  <si>
    <t>СН-2012-2018.22. База. п.1-13-6 (134101)</t>
  </si>
  <si>
    <t>Трансформаторы сварочные</t>
  </si>
  <si>
    <t>21.1-10-211</t>
  </si>
  <si>
    <t>СН-2012-2018.21. База. Р.1, о.10, поз.211</t>
  </si>
  <si>
    <t>Сталь угловая равнополочная общего назначения, марка Ст0, ширина полки 20-32 мм</t>
  </si>
  <si>
    <t>21.1-2-13</t>
  </si>
  <si>
    <t>СН-2012-2018.21. База. Р.1, о.2, поз.13</t>
  </si>
  <si>
    <t>Цемент общестроительный, портландцемент общего назначения, марка 400</t>
  </si>
  <si>
    <t>21.9-12-50</t>
  </si>
  <si>
    <t>СН-2012-2018.21. База. Р.9, о.12, поз.50</t>
  </si>
  <si>
    <t>Поручни твердолиственных пород прирезанные, покрытые нитроцеллюлозным лаком, сечение 40х90 мм</t>
  </si>
  <si>
    <t>22.1-13-21</t>
  </si>
  <si>
    <t>СН-2012-2018.22. База. п.1-13-21 (138501)</t>
  </si>
  <si>
    <t>Печи электрические для сушки сварочных материалов с регулированием температуры в пределах 80-500С</t>
  </si>
  <si>
    <t>22.1-30-46</t>
  </si>
  <si>
    <t>СН-2012-2018.22. База. п.1-30-46 (308001)</t>
  </si>
  <si>
    <t>Преобразователи частоты тока до 500 А</t>
  </si>
  <si>
    <t>22.1-4-45</t>
  </si>
  <si>
    <t>СН-2012-2018.22. База. п.1-4-45 (043403)</t>
  </si>
  <si>
    <t>Домкраты гидравлические, грузоподъемность до 100 т</t>
  </si>
  <si>
    <t>21.6-1-50</t>
  </si>
  <si>
    <t>СН-2012-2018.21. База. Р.6, о.1, поз.50</t>
  </si>
  <si>
    <t>Отдельные конструктивные элементы с преобладанием горячекатаных профилей, средняя масса сборочной единицы от 0,11 до 0,5 т</t>
  </si>
  <si>
    <t>21.6-1-64</t>
  </si>
  <si>
    <t>СН-2012-2018.21. База. Р.6, о.1, поз.64</t>
  </si>
  <si>
    <t>Площадки с настилом из листовой, рифленой, просечной или круглой стали, каркасами и элементами жесткости из прокатных и гнутых профилей, прямоугольные и трапециевидные</t>
  </si>
  <si>
    <t>22.1-10-6</t>
  </si>
  <si>
    <t>СН-2012-2018.22. База. п.1-10-6 (101003)</t>
  </si>
  <si>
    <t>Компрессоры с дизельным двигателем прицепные до 6 м3/мин</t>
  </si>
  <si>
    <t>22.1-1-28</t>
  </si>
  <si>
    <t>СН-2012-2018.22. База. п.1-1-28 (010803)</t>
  </si>
  <si>
    <t>Экскаваторы-погрузчики на пневмоколесном ходу гидравлические, грузоподъемность до 0,5 т</t>
  </si>
  <si>
    <t>22.1-17-82</t>
  </si>
  <si>
    <t>СН-2012-2018.22. База. п.1-17-82 (177201)</t>
  </si>
  <si>
    <t>Виброплиты для уплотнения песка, гравия и бетона</t>
  </si>
  <si>
    <t>21.3-1-65</t>
  </si>
  <si>
    <t>СН-2012-2018.21. База. Р.3, о.1, поз.65</t>
  </si>
  <si>
    <t>Смеси бетонные, БСГ, тяжелого бетона на гранитном щебне, класс прочности: В10 (М150); П3, фракция 5-20</t>
  </si>
  <si>
    <t>21.5-3-14</t>
  </si>
  <si>
    <t>СН-2012-2018.21. База. Р.5, о.3, поз.14</t>
  </si>
  <si>
    <t>Камни бетонные бортовые, марка БР 100.30.18</t>
  </si>
  <si>
    <t>5216100000</t>
  </si>
  <si>
    <t>Щитки металлические</t>
  </si>
  <si>
    <t>(локальный сметный расчет)</t>
  </si>
  <si>
    <t>(наименование работ и затрат, наименование объекта)</t>
  </si>
  <si>
    <t>Сметная стоимость</t>
  </si>
  <si>
    <t>тыс.руб</t>
  </si>
  <si>
    <t>Строительные работы</t>
  </si>
  <si>
    <t>Монтажные работы</t>
  </si>
  <si>
    <t>Оборудование</t>
  </si>
  <si>
    <t>Прочие работы</t>
  </si>
  <si>
    <t>№№ п/п</t>
  </si>
  <si>
    <t>Шифр расценки и коды ресурсов</t>
  </si>
  <si>
    <t>Наименование работ и затрат</t>
  </si>
  <si>
    <t>Единица измерения</t>
  </si>
  <si>
    <t>Кол-во единиц</t>
  </si>
  <si>
    <t>Цена на ед. изм. руб.</t>
  </si>
  <si>
    <t>Попра-вочные коэфф.</t>
  </si>
  <si>
    <t>Коэфф. зимних удоро-жаний</t>
  </si>
  <si>
    <t>Коэфф. пересчета</t>
  </si>
  <si>
    <t>ВСЕГО затрат, руб.</t>
  </si>
  <si>
    <t>Справочно</t>
  </si>
  <si>
    <t>ЗТР, всего чел.-час</t>
  </si>
  <si>
    <t>Ст-ть ед. с начислен.</t>
  </si>
  <si>
    <t>Составлен(а) в уровне текущих (прогнозных) цен январь 2018 года</t>
  </si>
  <si>
    <t>ЭМ</t>
  </si>
  <si>
    <t>в т.ч. ЗПМ</t>
  </si>
  <si>
    <t>НР и СП от ЗПМ</t>
  </si>
  <si>
    <t>%</t>
  </si>
  <si>
    <t>ЗП</t>
  </si>
  <si>
    <t>НР от ЗП</t>
  </si>
  <si>
    <t>СП от ЗП</t>
  </si>
  <si>
    <t>ЗТР</t>
  </si>
  <si>
    <t>чел-ч</t>
  </si>
  <si>
    <t>МР</t>
  </si>
  <si>
    <t xml:space="preserve">Основание: чертежи № </t>
  </si>
  <si>
    <t>Раздел: Ремонт подпорной стенки ул Наметкина д 17/68</t>
  </si>
  <si>
    <t>Итого по разделу: Ремонт подпорной стенки ул Наметкина д 17/68</t>
  </si>
  <si>
    <t>Итого по разделу: Ремонт  уличных лестниц ул Профсоюзная д 37-1 шт ул  Цюрупы д 8к1,ул Профсоюзная д 25</t>
  </si>
  <si>
    <t>ЛОКАЛЬНЫЙ СМЕТНЫЙ РАСЧЕТ № 3</t>
  </si>
  <si>
    <t>Выполнение ремонтных работ на дворовых территориях района Черемушки</t>
  </si>
  <si>
    <t>Раздел: Ремонт  лестниц на дворовых территориях ул Профсоюзная д 37-1 шт ул  Цюрупы д 8к1-1шт, ул Профсоюзная д 25-1шт</t>
  </si>
  <si>
    <t>Раздел: Закупка грунта и семян газонных трав</t>
  </si>
  <si>
    <t>Итого по разделу: Закупка грунта и семян газонных трав</t>
  </si>
  <si>
    <t>Итого по разделу: Ремонт  дворовых лестниц ул Профсоюзная д 37-1 шт ул  Цюрупы д 8к1-1шт,ул Профсоюзная д 25-1шт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</si>
</sst>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#,##0.00;[Red]\-\ #,##0.00"/>
  </numFmts>
  <fonts count="14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b/>
      <sz val="10"/>
      <color indexed="14"/>
      <name val="Arial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1" fontId="7" fillId="0" borderId="0" xfId="0" applyNumberFormat="1" applyFont="1"/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5" xfId="0" applyBorder="1"/>
    <xf numFmtId="165" fontId="13" fillId="0" borderId="5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0" fillId="0" borderId="0" xfId="0" applyAlignment="1"/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65" fontId="13" fillId="0" borderId="5" xfId="0" applyNumberFormat="1" applyFont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1"/>
  <sheetViews>
    <sheetView tabSelected="1" topLeftCell="A26" workbookViewId="0">
      <selection activeCell="A9" sqref="G1:K9"/>
    </sheetView>
  </sheetViews>
  <sheetFormatPr defaultRowHeight="12.75" x14ac:dyDescent="0.2"/>
  <cols>
    <col min="1" max="1" width="5.7109375" customWidth="1"/>
    <col min="2" max="2" width="11.7109375" customWidth="1"/>
    <col min="3" max="3" width="40.7109375" customWidth="1"/>
    <col min="4" max="6" width="11.7109375" customWidth="1"/>
    <col min="7" max="7" width="12.7109375" customWidth="1"/>
    <col min="9" max="11" width="12.7109375" customWidth="1"/>
    <col min="15" max="31" width="0" hidden="1" customWidth="1"/>
    <col min="32" max="32" width="113.140625" hidden="1" customWidth="1"/>
    <col min="33" max="36" width="0" hidden="1" customWidth="1"/>
  </cols>
  <sheetData>
    <row r="1" spans="1:11" ht="15.75" x14ac:dyDescent="0.25">
      <c r="A1" s="24" t="s">
        <v>764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">
      <c r="A2" s="26" t="s">
        <v>728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4.2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8" hidden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4.25" hidden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8" x14ac:dyDescent="0.25">
      <c r="A6" s="30" t="s">
        <v>765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x14ac:dyDescent="0.2">
      <c r="A7" s="26" t="s">
        <v>729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4.2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4.25" x14ac:dyDescent="0.2">
      <c r="A9" s="32" t="s">
        <v>760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14.25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4.25" x14ac:dyDescent="0.2">
      <c r="A11" s="7"/>
      <c r="B11" s="7"/>
      <c r="C11" s="7"/>
      <c r="D11" s="7"/>
      <c r="E11" s="7"/>
      <c r="F11" s="28" t="s">
        <v>730</v>
      </c>
      <c r="G11" s="28"/>
      <c r="H11" s="28"/>
      <c r="I11" s="29" t="e">
        <f>#REF!*0.001</f>
        <v>#REF!</v>
      </c>
      <c r="J11" s="23"/>
      <c r="K11" s="7" t="s">
        <v>731</v>
      </c>
    </row>
    <row r="12" spans="1:11" ht="14.25" hidden="1" x14ac:dyDescent="0.2">
      <c r="A12" s="7"/>
      <c r="B12" s="7"/>
      <c r="C12" s="7"/>
      <c r="D12" s="7"/>
      <c r="E12" s="7"/>
      <c r="F12" s="28" t="s">
        <v>732</v>
      </c>
      <c r="G12" s="28"/>
      <c r="H12" s="28"/>
      <c r="I12" s="29">
        <v>106.08686</v>
      </c>
      <c r="J12" s="23"/>
      <c r="K12" s="7" t="s">
        <v>731</v>
      </c>
    </row>
    <row r="13" spans="1:11" ht="14.25" hidden="1" x14ac:dyDescent="0.2">
      <c r="A13" s="7"/>
      <c r="B13" s="7"/>
      <c r="C13" s="7"/>
      <c r="D13" s="7"/>
      <c r="E13" s="7"/>
      <c r="F13" s="28" t="s">
        <v>733</v>
      </c>
      <c r="G13" s="28"/>
      <c r="H13" s="28"/>
      <c r="I13" s="29">
        <v>0</v>
      </c>
      <c r="J13" s="23"/>
      <c r="K13" s="7" t="s">
        <v>731</v>
      </c>
    </row>
    <row r="14" spans="1:11" ht="14.25" hidden="1" x14ac:dyDescent="0.2">
      <c r="A14" s="7"/>
      <c r="B14" s="7"/>
      <c r="C14" s="7"/>
      <c r="D14" s="7"/>
      <c r="E14" s="7"/>
      <c r="F14" s="28" t="s">
        <v>734</v>
      </c>
      <c r="G14" s="28"/>
      <c r="H14" s="28"/>
      <c r="I14" s="29">
        <v>0</v>
      </c>
      <c r="J14" s="23"/>
      <c r="K14" s="7" t="s">
        <v>731</v>
      </c>
    </row>
    <row r="15" spans="1:11" ht="14.25" hidden="1" x14ac:dyDescent="0.2">
      <c r="A15" s="7"/>
      <c r="B15" s="7"/>
      <c r="C15" s="7"/>
      <c r="D15" s="7"/>
      <c r="E15" s="7"/>
      <c r="F15" s="28" t="s">
        <v>735</v>
      </c>
      <c r="G15" s="28"/>
      <c r="H15" s="28"/>
      <c r="I15" s="29">
        <v>8555.5506800000003</v>
      </c>
      <c r="J15" s="23"/>
      <c r="K15" s="7" t="s">
        <v>731</v>
      </c>
    </row>
    <row r="16" spans="1:11" ht="14.25" x14ac:dyDescent="0.2">
      <c r="A16" s="7"/>
      <c r="B16" s="7"/>
      <c r="C16" s="7"/>
      <c r="D16" s="7"/>
      <c r="E16" s="7"/>
      <c r="F16" s="28"/>
      <c r="G16" s="28"/>
      <c r="H16" s="28"/>
      <c r="I16" s="29"/>
      <c r="J16" s="23"/>
      <c r="K16" s="7"/>
    </row>
    <row r="17" spans="1:22" ht="14.25" x14ac:dyDescent="0.2">
      <c r="A17" s="7" t="s">
        <v>749</v>
      </c>
      <c r="B17" s="7"/>
      <c r="C17" s="7"/>
      <c r="D17" s="8"/>
      <c r="E17" s="9"/>
      <c r="F17" s="7"/>
      <c r="G17" s="7"/>
      <c r="H17" s="7"/>
      <c r="I17" s="7"/>
      <c r="J17" s="7"/>
      <c r="K17" s="7"/>
    </row>
    <row r="18" spans="1:22" ht="14.25" x14ac:dyDescent="0.2">
      <c r="A18" s="33" t="s">
        <v>736</v>
      </c>
      <c r="B18" s="33" t="s">
        <v>737</v>
      </c>
      <c r="C18" s="33" t="s">
        <v>738</v>
      </c>
      <c r="D18" s="33" t="s">
        <v>739</v>
      </c>
      <c r="E18" s="33" t="s">
        <v>740</v>
      </c>
      <c r="F18" s="33" t="s">
        <v>741</v>
      </c>
      <c r="G18" s="33" t="s">
        <v>742</v>
      </c>
      <c r="H18" s="33" t="s">
        <v>743</v>
      </c>
      <c r="I18" s="33" t="s">
        <v>744</v>
      </c>
      <c r="J18" s="33" t="s">
        <v>745</v>
      </c>
      <c r="K18" s="10" t="s">
        <v>746</v>
      </c>
    </row>
    <row r="19" spans="1:22" ht="28.5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11" t="s">
        <v>747</v>
      </c>
    </row>
    <row r="20" spans="1:22" ht="28.5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11" t="s">
        <v>748</v>
      </c>
    </row>
    <row r="21" spans="1:22" ht="14.25" x14ac:dyDescent="0.2">
      <c r="A21" s="11">
        <v>1</v>
      </c>
      <c r="B21" s="11">
        <v>2</v>
      </c>
      <c r="C21" s="11">
        <v>3</v>
      </c>
      <c r="D21" s="11">
        <v>4</v>
      </c>
      <c r="E21" s="11">
        <v>5</v>
      </c>
      <c r="F21" s="11">
        <v>6</v>
      </c>
      <c r="G21" s="11">
        <v>7</v>
      </c>
      <c r="H21" s="11">
        <v>8</v>
      </c>
      <c r="I21" s="11">
        <v>9</v>
      </c>
      <c r="J21" s="11">
        <v>10</v>
      </c>
      <c r="K21" s="11">
        <v>11</v>
      </c>
    </row>
    <row r="23" spans="1:22" ht="16.5" x14ac:dyDescent="0.25">
      <c r="A23" s="35" t="s">
        <v>761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</row>
    <row r="24" spans="1:22" ht="28.5" x14ac:dyDescent="0.2">
      <c r="A24" s="12">
        <v>1</v>
      </c>
      <c r="B24" s="13" t="s">
        <v>286</v>
      </c>
      <c r="C24" s="13" t="s">
        <v>287</v>
      </c>
      <c r="D24" s="14" t="s">
        <v>288</v>
      </c>
      <c r="E24" s="6">
        <v>0.35</v>
      </c>
      <c r="F24" s="16"/>
      <c r="G24" s="15"/>
      <c r="H24" s="6"/>
      <c r="I24" s="6"/>
      <c r="J24" s="16"/>
      <c r="K24" s="16"/>
      <c r="Q24">
        <v>10280.9</v>
      </c>
      <c r="R24">
        <v>10280.9</v>
      </c>
      <c r="S24">
        <v>1468.7</v>
      </c>
      <c r="T24">
        <v>1468.7</v>
      </c>
      <c r="U24">
        <v>0</v>
      </c>
      <c r="V24">
        <v>0</v>
      </c>
    </row>
    <row r="25" spans="1:22" ht="14.25" x14ac:dyDescent="0.2">
      <c r="A25" s="12"/>
      <c r="B25" s="13"/>
      <c r="C25" s="13" t="s">
        <v>754</v>
      </c>
      <c r="D25" s="14"/>
      <c r="E25" s="6"/>
      <c r="F25" s="16">
        <v>41962.85</v>
      </c>
      <c r="G25" s="15" t="s">
        <v>3</v>
      </c>
      <c r="H25" s="6">
        <v>1</v>
      </c>
      <c r="I25" s="6">
        <v>1</v>
      </c>
      <c r="J25" s="16">
        <v>14687</v>
      </c>
      <c r="K25" s="16"/>
    </row>
    <row r="26" spans="1:22" ht="14.25" x14ac:dyDescent="0.2">
      <c r="A26" s="12"/>
      <c r="B26" s="13"/>
      <c r="C26" s="13" t="s">
        <v>755</v>
      </c>
      <c r="D26" s="14" t="s">
        <v>753</v>
      </c>
      <c r="E26" s="6">
        <v>70</v>
      </c>
      <c r="F26" s="16"/>
      <c r="G26" s="15"/>
      <c r="H26" s="6"/>
      <c r="I26" s="6"/>
      <c r="J26" s="16">
        <v>10280.9</v>
      </c>
      <c r="K26" s="16"/>
    </row>
    <row r="27" spans="1:22" ht="14.25" x14ac:dyDescent="0.2">
      <c r="A27" s="12"/>
      <c r="B27" s="13"/>
      <c r="C27" s="13" t="s">
        <v>756</v>
      </c>
      <c r="D27" s="14" t="s">
        <v>753</v>
      </c>
      <c r="E27" s="6">
        <v>10</v>
      </c>
      <c r="F27" s="16"/>
      <c r="G27" s="15"/>
      <c r="H27" s="6"/>
      <c r="I27" s="6"/>
      <c r="J27" s="16">
        <v>1468.7</v>
      </c>
      <c r="K27" s="16"/>
    </row>
    <row r="28" spans="1:22" ht="14.25" x14ac:dyDescent="0.2">
      <c r="A28" s="12"/>
      <c r="B28" s="13"/>
      <c r="C28" s="13" t="s">
        <v>757</v>
      </c>
      <c r="D28" s="14" t="s">
        <v>758</v>
      </c>
      <c r="E28" s="6">
        <v>239.2</v>
      </c>
      <c r="F28" s="16"/>
      <c r="G28" s="15" t="s">
        <v>3</v>
      </c>
      <c r="H28" s="6">
        <v>1</v>
      </c>
      <c r="I28" s="6"/>
      <c r="J28" s="16"/>
      <c r="K28" s="16">
        <v>83.719999999999985</v>
      </c>
    </row>
    <row r="29" spans="1:22" ht="15" x14ac:dyDescent="0.25">
      <c r="A29" s="19"/>
      <c r="B29" s="19"/>
      <c r="C29" s="19"/>
      <c r="D29" s="19"/>
      <c r="E29" s="19"/>
      <c r="F29" s="19"/>
      <c r="G29" s="19"/>
      <c r="H29" s="19"/>
      <c r="I29" s="36">
        <v>26436.600000000002</v>
      </c>
      <c r="J29" s="36"/>
      <c r="K29" s="20">
        <v>75533.14</v>
      </c>
      <c r="P29" s="18">
        <v>26436.600000000002</v>
      </c>
    </row>
    <row r="30" spans="1:22" ht="42.75" x14ac:dyDescent="0.2">
      <c r="A30" s="12">
        <v>2</v>
      </c>
      <c r="B30" s="13" t="s">
        <v>161</v>
      </c>
      <c r="C30" s="13" t="s">
        <v>162</v>
      </c>
      <c r="D30" s="14" t="s">
        <v>149</v>
      </c>
      <c r="E30" s="6">
        <v>70</v>
      </c>
      <c r="F30" s="16"/>
      <c r="G30" s="15"/>
      <c r="H30" s="6"/>
      <c r="I30" s="6"/>
      <c r="J30" s="16"/>
      <c r="K30" s="16"/>
      <c r="Q30">
        <v>0</v>
      </c>
      <c r="R30">
        <v>0</v>
      </c>
      <c r="S30">
        <v>0</v>
      </c>
      <c r="T30">
        <v>0</v>
      </c>
      <c r="U30">
        <v>5483.1</v>
      </c>
      <c r="V30">
        <v>3383.86</v>
      </c>
    </row>
    <row r="31" spans="1:22" ht="14.25" x14ac:dyDescent="0.2">
      <c r="A31" s="12"/>
      <c r="B31" s="13"/>
      <c r="C31" s="13" t="s">
        <v>750</v>
      </c>
      <c r="D31" s="14"/>
      <c r="E31" s="6"/>
      <c r="F31" s="16">
        <v>59.29</v>
      </c>
      <c r="G31" s="15" t="s">
        <v>3</v>
      </c>
      <c r="H31" s="6">
        <v>1</v>
      </c>
      <c r="I31" s="6">
        <v>1</v>
      </c>
      <c r="J31" s="16">
        <v>4150.3</v>
      </c>
      <c r="K31" s="16"/>
    </row>
    <row r="32" spans="1:22" ht="14.25" x14ac:dyDescent="0.2">
      <c r="A32" s="12"/>
      <c r="B32" s="13"/>
      <c r="C32" s="13" t="s">
        <v>751</v>
      </c>
      <c r="D32" s="14"/>
      <c r="E32" s="6"/>
      <c r="F32" s="16">
        <v>44.76</v>
      </c>
      <c r="G32" s="15" t="s">
        <v>3</v>
      </c>
      <c r="H32" s="6">
        <v>1</v>
      </c>
      <c r="I32" s="6">
        <v>1</v>
      </c>
      <c r="J32" s="17">
        <v>3133.2</v>
      </c>
      <c r="K32" s="16"/>
    </row>
    <row r="33" spans="1:22" ht="15" x14ac:dyDescent="0.25">
      <c r="A33" s="19"/>
      <c r="B33" s="19"/>
      <c r="C33" s="19"/>
      <c r="D33" s="19"/>
      <c r="E33" s="19"/>
      <c r="F33" s="19"/>
      <c r="G33" s="19"/>
      <c r="H33" s="19"/>
      <c r="I33" s="36">
        <v>4150.3</v>
      </c>
      <c r="J33" s="36"/>
      <c r="K33" s="20">
        <v>59.29</v>
      </c>
      <c r="P33" s="18">
        <v>4150.3</v>
      </c>
    </row>
    <row r="34" spans="1:22" ht="57" x14ac:dyDescent="0.2">
      <c r="A34" s="12">
        <v>3</v>
      </c>
      <c r="B34" s="13" t="s">
        <v>165</v>
      </c>
      <c r="C34" s="13" t="s">
        <v>166</v>
      </c>
      <c r="D34" s="14" t="s">
        <v>149</v>
      </c>
      <c r="E34" s="6">
        <v>70</v>
      </c>
      <c r="F34" s="16"/>
      <c r="G34" s="15"/>
      <c r="H34" s="6"/>
      <c r="I34" s="6"/>
      <c r="J34" s="16"/>
      <c r="K34" s="16"/>
      <c r="Q34">
        <v>0</v>
      </c>
      <c r="R34">
        <v>0</v>
      </c>
      <c r="S34">
        <v>0</v>
      </c>
      <c r="T34">
        <v>0</v>
      </c>
      <c r="U34">
        <v>1768.9</v>
      </c>
      <c r="V34">
        <v>1091.6600000000001</v>
      </c>
    </row>
    <row r="35" spans="1:22" ht="14.25" x14ac:dyDescent="0.2">
      <c r="A35" s="12"/>
      <c r="B35" s="13"/>
      <c r="C35" s="13" t="s">
        <v>750</v>
      </c>
      <c r="D35" s="14"/>
      <c r="E35" s="6"/>
      <c r="F35" s="16">
        <v>19.13</v>
      </c>
      <c r="G35" s="15" t="s">
        <v>3</v>
      </c>
      <c r="H35" s="6">
        <v>1</v>
      </c>
      <c r="I35" s="6">
        <v>1</v>
      </c>
      <c r="J35" s="16">
        <v>1339.1</v>
      </c>
      <c r="K35" s="16"/>
    </row>
    <row r="36" spans="1:22" ht="14.25" x14ac:dyDescent="0.2">
      <c r="A36" s="12"/>
      <c r="B36" s="13"/>
      <c r="C36" s="13" t="s">
        <v>751</v>
      </c>
      <c r="D36" s="14"/>
      <c r="E36" s="6"/>
      <c r="F36" s="16">
        <v>14.44</v>
      </c>
      <c r="G36" s="15" t="s">
        <v>3</v>
      </c>
      <c r="H36" s="6">
        <v>1</v>
      </c>
      <c r="I36" s="6">
        <v>1</v>
      </c>
      <c r="J36" s="17">
        <v>1010.8</v>
      </c>
      <c r="K36" s="16"/>
    </row>
    <row r="37" spans="1:22" ht="15" x14ac:dyDescent="0.25">
      <c r="A37" s="19"/>
      <c r="B37" s="19"/>
      <c r="C37" s="19"/>
      <c r="D37" s="19"/>
      <c r="E37" s="19"/>
      <c r="F37" s="19"/>
      <c r="G37" s="19"/>
      <c r="H37" s="19"/>
      <c r="I37" s="36">
        <v>1339.1</v>
      </c>
      <c r="J37" s="36"/>
      <c r="K37" s="20">
        <v>19.13</v>
      </c>
      <c r="P37" s="18">
        <v>1339.1</v>
      </c>
    </row>
    <row r="38" spans="1:22" ht="42.75" x14ac:dyDescent="0.2">
      <c r="A38" s="12">
        <v>4</v>
      </c>
      <c r="B38" s="13" t="s">
        <v>293</v>
      </c>
      <c r="C38" s="13" t="s">
        <v>294</v>
      </c>
      <c r="D38" s="14" t="s">
        <v>154</v>
      </c>
      <c r="E38" s="6">
        <v>0.5</v>
      </c>
      <c r="F38" s="16"/>
      <c r="G38" s="15"/>
      <c r="H38" s="6"/>
      <c r="I38" s="6"/>
      <c r="J38" s="16"/>
      <c r="K38" s="16"/>
      <c r="Q38">
        <v>66250.66</v>
      </c>
      <c r="R38">
        <v>66250.66</v>
      </c>
      <c r="S38">
        <v>9464.3799999999992</v>
      </c>
      <c r="T38">
        <v>9464.3799999999992</v>
      </c>
      <c r="U38">
        <v>733.11</v>
      </c>
      <c r="V38">
        <v>452.43</v>
      </c>
    </row>
    <row r="39" spans="1:22" ht="14.25" x14ac:dyDescent="0.2">
      <c r="A39" s="12"/>
      <c r="B39" s="13"/>
      <c r="C39" s="13" t="s">
        <v>754</v>
      </c>
      <c r="D39" s="14"/>
      <c r="E39" s="6"/>
      <c r="F39" s="16">
        <v>189287.59</v>
      </c>
      <c r="G39" s="15" t="s">
        <v>3</v>
      </c>
      <c r="H39" s="6">
        <v>1</v>
      </c>
      <c r="I39" s="6">
        <v>1</v>
      </c>
      <c r="J39" s="16">
        <v>94643.8</v>
      </c>
      <c r="K39" s="16"/>
    </row>
    <row r="40" spans="1:22" ht="14.25" x14ac:dyDescent="0.2">
      <c r="A40" s="12"/>
      <c r="B40" s="13"/>
      <c r="C40" s="13" t="s">
        <v>750</v>
      </c>
      <c r="D40" s="14"/>
      <c r="E40" s="6"/>
      <c r="F40" s="16">
        <v>3827.91</v>
      </c>
      <c r="G40" s="15" t="s">
        <v>3</v>
      </c>
      <c r="H40" s="6">
        <v>1</v>
      </c>
      <c r="I40" s="6">
        <v>1</v>
      </c>
      <c r="J40" s="16">
        <v>1913.96</v>
      </c>
      <c r="K40" s="16"/>
    </row>
    <row r="41" spans="1:22" ht="14.25" x14ac:dyDescent="0.2">
      <c r="A41" s="12"/>
      <c r="B41" s="13"/>
      <c r="C41" s="13" t="s">
        <v>751</v>
      </c>
      <c r="D41" s="14"/>
      <c r="E41" s="6"/>
      <c r="F41" s="16">
        <v>837.84</v>
      </c>
      <c r="G41" s="15" t="s">
        <v>3</v>
      </c>
      <c r="H41" s="6">
        <v>1</v>
      </c>
      <c r="I41" s="6">
        <v>1</v>
      </c>
      <c r="J41" s="17">
        <v>418.92</v>
      </c>
      <c r="K41" s="16"/>
    </row>
    <row r="42" spans="1:22" ht="14.25" x14ac:dyDescent="0.2">
      <c r="A42" s="12"/>
      <c r="B42" s="13"/>
      <c r="C42" s="13" t="s">
        <v>759</v>
      </c>
      <c r="D42" s="14"/>
      <c r="E42" s="6"/>
      <c r="F42" s="16">
        <v>794024.5</v>
      </c>
      <c r="G42" s="15" t="s">
        <v>3</v>
      </c>
      <c r="H42" s="6">
        <v>1</v>
      </c>
      <c r="I42" s="6">
        <v>1</v>
      </c>
      <c r="J42" s="16">
        <v>397012.25</v>
      </c>
      <c r="K42" s="16"/>
    </row>
    <row r="43" spans="1:22" ht="14.25" x14ac:dyDescent="0.2">
      <c r="A43" s="12"/>
      <c r="B43" s="13"/>
      <c r="C43" s="13" t="s">
        <v>755</v>
      </c>
      <c r="D43" s="14" t="s">
        <v>753</v>
      </c>
      <c r="E43" s="6">
        <v>70</v>
      </c>
      <c r="F43" s="16"/>
      <c r="G43" s="15"/>
      <c r="H43" s="6"/>
      <c r="I43" s="6"/>
      <c r="J43" s="16">
        <v>66250.66</v>
      </c>
      <c r="K43" s="16"/>
    </row>
    <row r="44" spans="1:22" ht="14.25" x14ac:dyDescent="0.2">
      <c r="A44" s="12"/>
      <c r="B44" s="13"/>
      <c r="C44" s="13" t="s">
        <v>756</v>
      </c>
      <c r="D44" s="14" t="s">
        <v>753</v>
      </c>
      <c r="E44" s="6">
        <v>10</v>
      </c>
      <c r="F44" s="16"/>
      <c r="G44" s="15"/>
      <c r="H44" s="6"/>
      <c r="I44" s="6"/>
      <c r="J44" s="16">
        <v>9464.3799999999992</v>
      </c>
      <c r="K44" s="16"/>
    </row>
    <row r="45" spans="1:22" ht="14.25" x14ac:dyDescent="0.2">
      <c r="A45" s="12"/>
      <c r="B45" s="13"/>
      <c r="C45" s="13" t="s">
        <v>752</v>
      </c>
      <c r="D45" s="14" t="s">
        <v>753</v>
      </c>
      <c r="E45" s="6">
        <v>108</v>
      </c>
      <c r="F45" s="16"/>
      <c r="G45" s="15"/>
      <c r="H45" s="6"/>
      <c r="I45" s="6"/>
      <c r="J45" s="16">
        <v>452.43</v>
      </c>
      <c r="K45" s="16"/>
    </row>
    <row r="46" spans="1:22" ht="14.25" x14ac:dyDescent="0.2">
      <c r="A46" s="12"/>
      <c r="B46" s="13"/>
      <c r="C46" s="13" t="s">
        <v>757</v>
      </c>
      <c r="D46" s="14" t="s">
        <v>758</v>
      </c>
      <c r="E46" s="6">
        <v>1033.8499999999999</v>
      </c>
      <c r="F46" s="16"/>
      <c r="G46" s="15" t="s">
        <v>3</v>
      </c>
      <c r="H46" s="6">
        <v>1</v>
      </c>
      <c r="I46" s="6"/>
      <c r="J46" s="16"/>
      <c r="K46" s="16">
        <v>516.92499999999995</v>
      </c>
    </row>
    <row r="47" spans="1:22" ht="15" x14ac:dyDescent="0.25">
      <c r="A47" s="19"/>
      <c r="B47" s="19"/>
      <c r="C47" s="19"/>
      <c r="D47" s="19"/>
      <c r="E47" s="19"/>
      <c r="F47" s="19"/>
      <c r="G47" s="19"/>
      <c r="H47" s="19"/>
      <c r="I47" s="36">
        <v>569737.4800000001</v>
      </c>
      <c r="J47" s="36"/>
      <c r="K47" s="20">
        <v>1139474.96</v>
      </c>
      <c r="P47" s="18">
        <v>569737.4800000001</v>
      </c>
    </row>
    <row r="48" spans="1:22" ht="42.75" x14ac:dyDescent="0.2">
      <c r="A48" s="12">
        <v>5</v>
      </c>
      <c r="B48" s="13" t="s">
        <v>297</v>
      </c>
      <c r="C48" s="13" t="s">
        <v>298</v>
      </c>
      <c r="D48" s="14" t="s">
        <v>173</v>
      </c>
      <c r="E48" s="6">
        <v>1.5</v>
      </c>
      <c r="F48" s="16"/>
      <c r="G48" s="15"/>
      <c r="H48" s="6"/>
      <c r="I48" s="6"/>
      <c r="J48" s="16"/>
      <c r="K48" s="16"/>
      <c r="Q48">
        <v>2964.06</v>
      </c>
      <c r="R48">
        <v>2964.06</v>
      </c>
      <c r="S48">
        <v>423.44</v>
      </c>
      <c r="T48">
        <v>423.44</v>
      </c>
      <c r="U48">
        <v>0</v>
      </c>
      <c r="V48">
        <v>0</v>
      </c>
    </row>
    <row r="49" spans="1:22" ht="14.25" x14ac:dyDescent="0.2">
      <c r="A49" s="12"/>
      <c r="B49" s="13"/>
      <c r="C49" s="13" t="s">
        <v>754</v>
      </c>
      <c r="D49" s="14"/>
      <c r="E49" s="6"/>
      <c r="F49" s="16">
        <v>2822.91</v>
      </c>
      <c r="G49" s="15" t="s">
        <v>3</v>
      </c>
      <c r="H49" s="6">
        <v>1</v>
      </c>
      <c r="I49" s="6">
        <v>1</v>
      </c>
      <c r="J49" s="16">
        <v>4234.37</v>
      </c>
      <c r="K49" s="16"/>
    </row>
    <row r="50" spans="1:22" ht="14.25" x14ac:dyDescent="0.2">
      <c r="A50" s="12"/>
      <c r="B50" s="13"/>
      <c r="C50" s="13" t="s">
        <v>759</v>
      </c>
      <c r="D50" s="14"/>
      <c r="E50" s="6"/>
      <c r="F50" s="16">
        <v>23007.14</v>
      </c>
      <c r="G50" s="15" t="s">
        <v>3</v>
      </c>
      <c r="H50" s="6">
        <v>1</v>
      </c>
      <c r="I50" s="6">
        <v>1</v>
      </c>
      <c r="J50" s="16">
        <v>34510.71</v>
      </c>
      <c r="K50" s="16"/>
    </row>
    <row r="51" spans="1:22" ht="14.25" x14ac:dyDescent="0.2">
      <c r="A51" s="12"/>
      <c r="B51" s="13"/>
      <c r="C51" s="13" t="s">
        <v>755</v>
      </c>
      <c r="D51" s="14" t="s">
        <v>753</v>
      </c>
      <c r="E51" s="6">
        <v>70</v>
      </c>
      <c r="F51" s="16"/>
      <c r="G51" s="15"/>
      <c r="H51" s="6"/>
      <c r="I51" s="6"/>
      <c r="J51" s="16">
        <v>2964.06</v>
      </c>
      <c r="K51" s="16"/>
    </row>
    <row r="52" spans="1:22" ht="14.25" x14ac:dyDescent="0.2">
      <c r="A52" s="12"/>
      <c r="B52" s="13"/>
      <c r="C52" s="13" t="s">
        <v>756</v>
      </c>
      <c r="D52" s="14" t="s">
        <v>753</v>
      </c>
      <c r="E52" s="6">
        <v>10</v>
      </c>
      <c r="F52" s="16"/>
      <c r="G52" s="15"/>
      <c r="H52" s="6"/>
      <c r="I52" s="6"/>
      <c r="J52" s="16">
        <v>423.44</v>
      </c>
      <c r="K52" s="16"/>
    </row>
    <row r="53" spans="1:22" ht="14.25" x14ac:dyDescent="0.2">
      <c r="A53" s="12"/>
      <c r="B53" s="13"/>
      <c r="C53" s="13" t="s">
        <v>757</v>
      </c>
      <c r="D53" s="14" t="s">
        <v>758</v>
      </c>
      <c r="E53" s="6">
        <v>16.440000000000001</v>
      </c>
      <c r="F53" s="16"/>
      <c r="G53" s="15" t="s">
        <v>3</v>
      </c>
      <c r="H53" s="6">
        <v>1</v>
      </c>
      <c r="I53" s="6"/>
      <c r="J53" s="16"/>
      <c r="K53" s="16">
        <v>24.660000000000004</v>
      </c>
    </row>
    <row r="54" spans="1:22" ht="15" x14ac:dyDescent="0.25">
      <c r="A54" s="19"/>
      <c r="B54" s="19"/>
      <c r="C54" s="19"/>
      <c r="D54" s="19"/>
      <c r="E54" s="19"/>
      <c r="F54" s="19"/>
      <c r="G54" s="19"/>
      <c r="H54" s="19"/>
      <c r="I54" s="36">
        <v>42132.58</v>
      </c>
      <c r="J54" s="36"/>
      <c r="K54" s="20">
        <v>28088.39</v>
      </c>
      <c r="P54" s="18">
        <v>42132.58</v>
      </c>
    </row>
    <row r="55" spans="1:22" ht="57" x14ac:dyDescent="0.2">
      <c r="A55" s="12">
        <v>6</v>
      </c>
      <c r="B55" s="13" t="s">
        <v>301</v>
      </c>
      <c r="C55" s="13" t="s">
        <v>302</v>
      </c>
      <c r="D55" s="14" t="s">
        <v>143</v>
      </c>
      <c r="E55" s="6">
        <v>3.8</v>
      </c>
      <c r="F55" s="16"/>
      <c r="G55" s="15"/>
      <c r="H55" s="6"/>
      <c r="I55" s="6"/>
      <c r="J55" s="16"/>
      <c r="K55" s="16"/>
      <c r="Q55">
        <v>35383.26</v>
      </c>
      <c r="R55">
        <v>35383.26</v>
      </c>
      <c r="S55">
        <v>5054.75</v>
      </c>
      <c r="T55">
        <v>5054.75</v>
      </c>
      <c r="U55">
        <v>0</v>
      </c>
      <c r="V55">
        <v>0</v>
      </c>
    </row>
    <row r="56" spans="1:22" ht="14.25" x14ac:dyDescent="0.2">
      <c r="A56" s="12"/>
      <c r="B56" s="13"/>
      <c r="C56" s="13" t="s">
        <v>754</v>
      </c>
      <c r="D56" s="14"/>
      <c r="E56" s="6"/>
      <c r="F56" s="16">
        <v>13301.98</v>
      </c>
      <c r="G56" s="15" t="s">
        <v>3</v>
      </c>
      <c r="H56" s="6">
        <v>1</v>
      </c>
      <c r="I56" s="6">
        <v>1</v>
      </c>
      <c r="J56" s="16">
        <v>50547.519999999997</v>
      </c>
      <c r="K56" s="16"/>
    </row>
    <row r="57" spans="1:22" ht="14.25" x14ac:dyDescent="0.2">
      <c r="A57" s="12"/>
      <c r="B57" s="13"/>
      <c r="C57" s="13" t="s">
        <v>759</v>
      </c>
      <c r="D57" s="14"/>
      <c r="E57" s="6"/>
      <c r="F57" s="16">
        <v>12219.24</v>
      </c>
      <c r="G57" s="15" t="s">
        <v>3</v>
      </c>
      <c r="H57" s="6">
        <v>1</v>
      </c>
      <c r="I57" s="6">
        <v>1</v>
      </c>
      <c r="J57" s="16">
        <v>46433.11</v>
      </c>
      <c r="K57" s="16"/>
    </row>
    <row r="58" spans="1:22" ht="14.25" x14ac:dyDescent="0.2">
      <c r="A58" s="12"/>
      <c r="B58" s="13"/>
      <c r="C58" s="13" t="s">
        <v>755</v>
      </c>
      <c r="D58" s="14" t="s">
        <v>753</v>
      </c>
      <c r="E58" s="6">
        <v>70</v>
      </c>
      <c r="F58" s="16"/>
      <c r="G58" s="15"/>
      <c r="H58" s="6"/>
      <c r="I58" s="6"/>
      <c r="J58" s="16">
        <v>35383.26</v>
      </c>
      <c r="K58" s="16"/>
    </row>
    <row r="59" spans="1:22" ht="14.25" x14ac:dyDescent="0.2">
      <c r="A59" s="12"/>
      <c r="B59" s="13"/>
      <c r="C59" s="13" t="s">
        <v>756</v>
      </c>
      <c r="D59" s="14" t="s">
        <v>753</v>
      </c>
      <c r="E59" s="6">
        <v>10</v>
      </c>
      <c r="F59" s="16"/>
      <c r="G59" s="15"/>
      <c r="H59" s="6"/>
      <c r="I59" s="6"/>
      <c r="J59" s="16">
        <v>5054.75</v>
      </c>
      <c r="K59" s="16"/>
    </row>
    <row r="60" spans="1:22" ht="14.25" x14ac:dyDescent="0.2">
      <c r="A60" s="12"/>
      <c r="B60" s="13"/>
      <c r="C60" s="13" t="s">
        <v>757</v>
      </c>
      <c r="D60" s="14" t="s">
        <v>758</v>
      </c>
      <c r="E60" s="6">
        <v>56.35</v>
      </c>
      <c r="F60" s="16"/>
      <c r="G60" s="15" t="s">
        <v>3</v>
      </c>
      <c r="H60" s="6">
        <v>1</v>
      </c>
      <c r="I60" s="6"/>
      <c r="J60" s="16"/>
      <c r="K60" s="16">
        <v>214.13</v>
      </c>
    </row>
    <row r="61" spans="1:22" ht="15" x14ac:dyDescent="0.25">
      <c r="A61" s="19"/>
      <c r="B61" s="19"/>
      <c r="C61" s="19"/>
      <c r="D61" s="19"/>
      <c r="E61" s="19"/>
      <c r="F61" s="19"/>
      <c r="G61" s="19"/>
      <c r="H61" s="19"/>
      <c r="I61" s="36">
        <v>137418.64000000001</v>
      </c>
      <c r="J61" s="36"/>
      <c r="K61" s="20">
        <v>36162.800000000003</v>
      </c>
      <c r="P61" s="18">
        <v>137418.64000000001</v>
      </c>
    </row>
    <row r="62" spans="1:22" ht="71.25" x14ac:dyDescent="0.2">
      <c r="A62" s="12">
        <v>7</v>
      </c>
      <c r="B62" s="13" t="s">
        <v>305</v>
      </c>
      <c r="C62" s="13" t="s">
        <v>306</v>
      </c>
      <c r="D62" s="14" t="s">
        <v>173</v>
      </c>
      <c r="E62" s="6">
        <v>3.8</v>
      </c>
      <c r="F62" s="16"/>
      <c r="G62" s="15"/>
      <c r="H62" s="6"/>
      <c r="I62" s="6"/>
      <c r="J62" s="16"/>
      <c r="K62" s="16"/>
      <c r="Q62">
        <v>8169.07</v>
      </c>
      <c r="R62">
        <v>8169.07</v>
      </c>
      <c r="S62">
        <v>1167.01</v>
      </c>
      <c r="T62">
        <v>1167.01</v>
      </c>
      <c r="U62">
        <v>234.68</v>
      </c>
      <c r="V62">
        <v>144.83000000000001</v>
      </c>
    </row>
    <row r="63" spans="1:22" ht="14.25" x14ac:dyDescent="0.2">
      <c r="A63" s="12"/>
      <c r="B63" s="13"/>
      <c r="C63" s="13" t="s">
        <v>754</v>
      </c>
      <c r="D63" s="14"/>
      <c r="E63" s="6"/>
      <c r="F63" s="16">
        <v>3071.08</v>
      </c>
      <c r="G63" s="15" t="s">
        <v>3</v>
      </c>
      <c r="H63" s="6">
        <v>1</v>
      </c>
      <c r="I63" s="6">
        <v>1</v>
      </c>
      <c r="J63" s="16">
        <v>11670.1</v>
      </c>
      <c r="K63" s="16"/>
    </row>
    <row r="64" spans="1:22" ht="14.25" x14ac:dyDescent="0.2">
      <c r="A64" s="12"/>
      <c r="B64" s="13"/>
      <c r="C64" s="13" t="s">
        <v>750</v>
      </c>
      <c r="D64" s="14"/>
      <c r="E64" s="6"/>
      <c r="F64" s="16">
        <v>218.68</v>
      </c>
      <c r="G64" s="15" t="s">
        <v>3</v>
      </c>
      <c r="H64" s="6">
        <v>1</v>
      </c>
      <c r="I64" s="6">
        <v>1</v>
      </c>
      <c r="J64" s="16">
        <v>830.98</v>
      </c>
      <c r="K64" s="16"/>
    </row>
    <row r="65" spans="1:16" ht="14.25" x14ac:dyDescent="0.2">
      <c r="A65" s="12"/>
      <c r="B65" s="13"/>
      <c r="C65" s="13" t="s">
        <v>751</v>
      </c>
      <c r="D65" s="14"/>
      <c r="E65" s="6"/>
      <c r="F65" s="16">
        <v>35.29</v>
      </c>
      <c r="G65" s="15" t="s">
        <v>3</v>
      </c>
      <c r="H65" s="6">
        <v>1</v>
      </c>
      <c r="I65" s="6">
        <v>1</v>
      </c>
      <c r="J65" s="17">
        <v>134.1</v>
      </c>
      <c r="K65" s="16"/>
    </row>
    <row r="66" spans="1:16" ht="14.25" x14ac:dyDescent="0.2">
      <c r="A66" s="12"/>
      <c r="B66" s="13"/>
      <c r="C66" s="13" t="s">
        <v>759</v>
      </c>
      <c r="D66" s="14"/>
      <c r="E66" s="6"/>
      <c r="F66" s="16">
        <v>10871.56</v>
      </c>
      <c r="G66" s="15" t="s">
        <v>3</v>
      </c>
      <c r="H66" s="6">
        <v>1</v>
      </c>
      <c r="I66" s="6">
        <v>1</v>
      </c>
      <c r="J66" s="16">
        <v>41311.93</v>
      </c>
      <c r="K66" s="16"/>
    </row>
    <row r="67" spans="1:16" ht="14.25" x14ac:dyDescent="0.2">
      <c r="A67" s="12"/>
      <c r="B67" s="13"/>
      <c r="C67" s="13" t="s">
        <v>755</v>
      </c>
      <c r="D67" s="14" t="s">
        <v>753</v>
      </c>
      <c r="E67" s="6">
        <v>70</v>
      </c>
      <c r="F67" s="16"/>
      <c r="G67" s="15"/>
      <c r="H67" s="6"/>
      <c r="I67" s="6"/>
      <c r="J67" s="16">
        <v>8169.07</v>
      </c>
      <c r="K67" s="16"/>
    </row>
    <row r="68" spans="1:16" ht="14.25" x14ac:dyDescent="0.2">
      <c r="A68" s="12"/>
      <c r="B68" s="13"/>
      <c r="C68" s="13" t="s">
        <v>756</v>
      </c>
      <c r="D68" s="14" t="s">
        <v>753</v>
      </c>
      <c r="E68" s="6">
        <v>10</v>
      </c>
      <c r="F68" s="16"/>
      <c r="G68" s="15"/>
      <c r="H68" s="6"/>
      <c r="I68" s="6"/>
      <c r="J68" s="16">
        <v>1167.01</v>
      </c>
      <c r="K68" s="16"/>
    </row>
    <row r="69" spans="1:16" ht="14.25" x14ac:dyDescent="0.2">
      <c r="A69" s="12"/>
      <c r="B69" s="13"/>
      <c r="C69" s="13" t="s">
        <v>752</v>
      </c>
      <c r="D69" s="14" t="s">
        <v>753</v>
      </c>
      <c r="E69" s="6">
        <v>108</v>
      </c>
      <c r="F69" s="16"/>
      <c r="G69" s="15"/>
      <c r="H69" s="6"/>
      <c r="I69" s="6"/>
      <c r="J69" s="16">
        <v>144.83000000000001</v>
      </c>
      <c r="K69" s="16"/>
    </row>
    <row r="70" spans="1:16" ht="14.25" x14ac:dyDescent="0.2">
      <c r="A70" s="12"/>
      <c r="B70" s="13"/>
      <c r="C70" s="13" t="s">
        <v>757</v>
      </c>
      <c r="D70" s="14" t="s">
        <v>758</v>
      </c>
      <c r="E70" s="6">
        <v>16.100000000000001</v>
      </c>
      <c r="F70" s="16"/>
      <c r="G70" s="15" t="s">
        <v>3</v>
      </c>
      <c r="H70" s="6">
        <v>1</v>
      </c>
      <c r="I70" s="6"/>
      <c r="J70" s="16"/>
      <c r="K70" s="16">
        <v>61.18</v>
      </c>
    </row>
    <row r="71" spans="1:16" ht="15" x14ac:dyDescent="0.25">
      <c r="A71" s="19"/>
      <c r="B71" s="19"/>
      <c r="C71" s="19"/>
      <c r="D71" s="19"/>
      <c r="E71" s="19"/>
      <c r="F71" s="19"/>
      <c r="G71" s="19"/>
      <c r="H71" s="19"/>
      <c r="I71" s="36">
        <v>63293.920000000006</v>
      </c>
      <c r="J71" s="36"/>
      <c r="K71" s="20">
        <v>16656.29</v>
      </c>
      <c r="P71" s="18">
        <v>63293.920000000006</v>
      </c>
    </row>
    <row r="73" spans="1:16" ht="15" x14ac:dyDescent="0.25">
      <c r="A73" s="39" t="s">
        <v>762</v>
      </c>
      <c r="B73" s="39"/>
      <c r="C73" s="39"/>
      <c r="D73" s="39"/>
      <c r="E73" s="39"/>
      <c r="F73" s="39"/>
      <c r="G73" s="39"/>
      <c r="H73" s="39"/>
      <c r="I73" s="37">
        <v>844508.62000000011</v>
      </c>
      <c r="J73" s="38"/>
      <c r="K73" s="21"/>
    </row>
    <row r="75" spans="1:16" ht="14.25" x14ac:dyDescent="0.2">
      <c r="C75" s="32" t="s">
        <v>96</v>
      </c>
      <c r="D75" s="32"/>
      <c r="E75" s="32"/>
      <c r="F75" s="32"/>
      <c r="G75" s="32"/>
      <c r="H75" s="32"/>
      <c r="I75" s="29">
        <v>844508.62</v>
      </c>
      <c r="J75" s="29"/>
    </row>
    <row r="76" spans="1:16" ht="14.25" x14ac:dyDescent="0.2">
      <c r="C76" s="32" t="s">
        <v>98</v>
      </c>
      <c r="D76" s="32"/>
      <c r="E76" s="32"/>
      <c r="F76" s="32"/>
      <c r="G76" s="32"/>
      <c r="H76" s="32"/>
      <c r="I76" s="29">
        <v>152011.54999999999</v>
      </c>
      <c r="J76" s="29"/>
    </row>
    <row r="77" spans="1:16" ht="14.25" x14ac:dyDescent="0.2">
      <c r="C77" s="32" t="s">
        <v>100</v>
      </c>
      <c r="D77" s="32"/>
      <c r="E77" s="32"/>
      <c r="F77" s="32"/>
      <c r="G77" s="32"/>
      <c r="H77" s="32"/>
      <c r="I77" s="29">
        <v>996520.17</v>
      </c>
      <c r="J77" s="29"/>
    </row>
    <row r="78" spans="1:16" ht="14.25" x14ac:dyDescent="0.2">
      <c r="C78" s="32" t="s">
        <v>102</v>
      </c>
      <c r="D78" s="32"/>
      <c r="E78" s="32"/>
      <c r="F78" s="32"/>
      <c r="G78" s="32"/>
      <c r="H78" s="32"/>
      <c r="I78" s="29">
        <v>946694.16</v>
      </c>
      <c r="J78" s="29"/>
    </row>
    <row r="80" spans="1:16" ht="32.25" customHeight="1" x14ac:dyDescent="0.25">
      <c r="A80" s="35" t="s">
        <v>766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1:22" ht="28.5" x14ac:dyDescent="0.2">
      <c r="A81" s="12">
        <v>1</v>
      </c>
      <c r="B81" s="13" t="s">
        <v>310</v>
      </c>
      <c r="C81" s="13" t="s">
        <v>311</v>
      </c>
      <c r="D81" s="14" t="s">
        <v>143</v>
      </c>
      <c r="E81" s="6">
        <v>0.6</v>
      </c>
      <c r="F81" s="16"/>
      <c r="G81" s="15"/>
      <c r="H81" s="6"/>
      <c r="I81" s="6"/>
      <c r="J81" s="16"/>
      <c r="K81" s="16"/>
      <c r="Q81">
        <v>13510.51</v>
      </c>
      <c r="R81">
        <v>13510.51</v>
      </c>
      <c r="S81">
        <v>1930.07</v>
      </c>
      <c r="T81">
        <v>1930.07</v>
      </c>
      <c r="U81">
        <v>985.57</v>
      </c>
      <c r="V81">
        <v>608.23</v>
      </c>
    </row>
    <row r="82" spans="1:22" ht="14.25" x14ac:dyDescent="0.2">
      <c r="A82" s="12"/>
      <c r="B82" s="13"/>
      <c r="C82" s="13" t="s">
        <v>754</v>
      </c>
      <c r="D82" s="14"/>
      <c r="E82" s="6"/>
      <c r="F82" s="16">
        <v>32167.89</v>
      </c>
      <c r="G82" s="15" t="s">
        <v>3</v>
      </c>
      <c r="H82" s="6">
        <v>1</v>
      </c>
      <c r="I82" s="6">
        <v>1</v>
      </c>
      <c r="J82" s="16">
        <v>19300.73</v>
      </c>
      <c r="K82" s="16"/>
    </row>
    <row r="83" spans="1:22" ht="14.25" x14ac:dyDescent="0.2">
      <c r="A83" s="12"/>
      <c r="B83" s="13"/>
      <c r="C83" s="13" t="s">
        <v>750</v>
      </c>
      <c r="D83" s="14"/>
      <c r="E83" s="6"/>
      <c r="F83" s="16">
        <v>1739.71</v>
      </c>
      <c r="G83" s="15" t="s">
        <v>3</v>
      </c>
      <c r="H83" s="6">
        <v>1</v>
      </c>
      <c r="I83" s="6">
        <v>1</v>
      </c>
      <c r="J83" s="16">
        <v>1043.83</v>
      </c>
      <c r="K83" s="16"/>
    </row>
    <row r="84" spans="1:22" ht="14.25" x14ac:dyDescent="0.2">
      <c r="A84" s="12"/>
      <c r="B84" s="13"/>
      <c r="C84" s="13" t="s">
        <v>751</v>
      </c>
      <c r="D84" s="14"/>
      <c r="E84" s="6"/>
      <c r="F84" s="16">
        <v>938.63</v>
      </c>
      <c r="G84" s="15" t="s">
        <v>3</v>
      </c>
      <c r="H84" s="6">
        <v>1</v>
      </c>
      <c r="I84" s="6">
        <v>1</v>
      </c>
      <c r="J84" s="17">
        <v>563.17999999999995</v>
      </c>
      <c r="K84" s="16"/>
    </row>
    <row r="85" spans="1:22" ht="14.25" x14ac:dyDescent="0.2">
      <c r="A85" s="12"/>
      <c r="B85" s="13"/>
      <c r="C85" s="13" t="s">
        <v>755</v>
      </c>
      <c r="D85" s="14" t="s">
        <v>753</v>
      </c>
      <c r="E85" s="6">
        <v>70</v>
      </c>
      <c r="F85" s="16"/>
      <c r="G85" s="15"/>
      <c r="H85" s="6"/>
      <c r="I85" s="6"/>
      <c r="J85" s="16">
        <v>13510.51</v>
      </c>
      <c r="K85" s="16"/>
    </row>
    <row r="86" spans="1:22" ht="14.25" x14ac:dyDescent="0.2">
      <c r="A86" s="12"/>
      <c r="B86" s="13"/>
      <c r="C86" s="13" t="s">
        <v>756</v>
      </c>
      <c r="D86" s="14" t="s">
        <v>753</v>
      </c>
      <c r="E86" s="6">
        <v>10</v>
      </c>
      <c r="F86" s="16"/>
      <c r="G86" s="15"/>
      <c r="H86" s="6"/>
      <c r="I86" s="6"/>
      <c r="J86" s="16">
        <v>1930.07</v>
      </c>
      <c r="K86" s="16"/>
    </row>
    <row r="87" spans="1:22" ht="14.25" x14ac:dyDescent="0.2">
      <c r="A87" s="12"/>
      <c r="B87" s="13"/>
      <c r="C87" s="13" t="s">
        <v>752</v>
      </c>
      <c r="D87" s="14" t="s">
        <v>753</v>
      </c>
      <c r="E87" s="6">
        <v>108</v>
      </c>
      <c r="F87" s="16"/>
      <c r="G87" s="15"/>
      <c r="H87" s="6"/>
      <c r="I87" s="6"/>
      <c r="J87" s="16">
        <v>608.23</v>
      </c>
      <c r="K87" s="16"/>
    </row>
    <row r="88" spans="1:22" ht="14.25" x14ac:dyDescent="0.2">
      <c r="A88" s="12"/>
      <c r="B88" s="13"/>
      <c r="C88" s="13" t="s">
        <v>757</v>
      </c>
      <c r="D88" s="14" t="s">
        <v>758</v>
      </c>
      <c r="E88" s="6">
        <v>189.39</v>
      </c>
      <c r="F88" s="16"/>
      <c r="G88" s="15" t="s">
        <v>3</v>
      </c>
      <c r="H88" s="6">
        <v>1</v>
      </c>
      <c r="I88" s="6"/>
      <c r="J88" s="16"/>
      <c r="K88" s="16">
        <v>113.63399999999999</v>
      </c>
    </row>
    <row r="89" spans="1:22" ht="15" x14ac:dyDescent="0.25">
      <c r="A89" s="19"/>
      <c r="B89" s="19"/>
      <c r="C89" s="19"/>
      <c r="D89" s="19"/>
      <c r="E89" s="19"/>
      <c r="F89" s="19"/>
      <c r="G89" s="19"/>
      <c r="H89" s="19"/>
      <c r="I89" s="36">
        <v>36393.370000000003</v>
      </c>
      <c r="J89" s="36"/>
      <c r="K89" s="20">
        <v>60655.62</v>
      </c>
      <c r="P89" s="18">
        <v>36393.370000000003</v>
      </c>
    </row>
    <row r="90" spans="1:22" ht="42.75" x14ac:dyDescent="0.2">
      <c r="A90" s="12">
        <v>2</v>
      </c>
      <c r="B90" s="13" t="s">
        <v>314</v>
      </c>
      <c r="C90" s="13" t="s">
        <v>315</v>
      </c>
      <c r="D90" s="14" t="s">
        <v>143</v>
      </c>
      <c r="E90" s="6">
        <v>0.4</v>
      </c>
      <c r="F90" s="16"/>
      <c r="G90" s="15"/>
      <c r="H90" s="6"/>
      <c r="I90" s="6"/>
      <c r="J90" s="16"/>
      <c r="K90" s="16"/>
      <c r="Q90">
        <v>5499.56</v>
      </c>
      <c r="R90">
        <v>5499.56</v>
      </c>
      <c r="S90">
        <v>785.65</v>
      </c>
      <c r="T90">
        <v>785.65</v>
      </c>
      <c r="U90">
        <v>657.04</v>
      </c>
      <c r="V90">
        <v>405.49</v>
      </c>
    </row>
    <row r="91" spans="1:22" ht="14.25" x14ac:dyDescent="0.2">
      <c r="A91" s="12"/>
      <c r="B91" s="13"/>
      <c r="C91" s="13" t="s">
        <v>754</v>
      </c>
      <c r="D91" s="14"/>
      <c r="E91" s="6"/>
      <c r="F91" s="16">
        <v>19641.3</v>
      </c>
      <c r="G91" s="15" t="s">
        <v>3</v>
      </c>
      <c r="H91" s="6">
        <v>1</v>
      </c>
      <c r="I91" s="6">
        <v>1</v>
      </c>
      <c r="J91" s="16">
        <v>7856.52</v>
      </c>
      <c r="K91" s="16"/>
    </row>
    <row r="92" spans="1:22" ht="14.25" x14ac:dyDescent="0.2">
      <c r="A92" s="12"/>
      <c r="B92" s="13"/>
      <c r="C92" s="13" t="s">
        <v>750</v>
      </c>
      <c r="D92" s="14"/>
      <c r="E92" s="6"/>
      <c r="F92" s="16">
        <v>1739.71</v>
      </c>
      <c r="G92" s="15" t="s">
        <v>3</v>
      </c>
      <c r="H92" s="6">
        <v>1</v>
      </c>
      <c r="I92" s="6">
        <v>1</v>
      </c>
      <c r="J92" s="16">
        <v>695.88</v>
      </c>
      <c r="K92" s="16"/>
    </row>
    <row r="93" spans="1:22" ht="14.25" x14ac:dyDescent="0.2">
      <c r="A93" s="12"/>
      <c r="B93" s="13"/>
      <c r="C93" s="13" t="s">
        <v>751</v>
      </c>
      <c r="D93" s="14"/>
      <c r="E93" s="6"/>
      <c r="F93" s="16">
        <v>938.63</v>
      </c>
      <c r="G93" s="15" t="s">
        <v>3</v>
      </c>
      <c r="H93" s="6">
        <v>1</v>
      </c>
      <c r="I93" s="6">
        <v>1</v>
      </c>
      <c r="J93" s="17">
        <v>375.45</v>
      </c>
      <c r="K93" s="16"/>
    </row>
    <row r="94" spans="1:22" ht="14.25" x14ac:dyDescent="0.2">
      <c r="A94" s="12"/>
      <c r="B94" s="13"/>
      <c r="C94" s="13" t="s">
        <v>755</v>
      </c>
      <c r="D94" s="14" t="s">
        <v>753</v>
      </c>
      <c r="E94" s="6">
        <v>70</v>
      </c>
      <c r="F94" s="16"/>
      <c r="G94" s="15"/>
      <c r="H94" s="6"/>
      <c r="I94" s="6"/>
      <c r="J94" s="16">
        <v>5499.56</v>
      </c>
      <c r="K94" s="16"/>
    </row>
    <row r="95" spans="1:22" ht="14.25" x14ac:dyDescent="0.2">
      <c r="A95" s="12"/>
      <c r="B95" s="13"/>
      <c r="C95" s="13" t="s">
        <v>756</v>
      </c>
      <c r="D95" s="14" t="s">
        <v>753</v>
      </c>
      <c r="E95" s="6">
        <v>10</v>
      </c>
      <c r="F95" s="16"/>
      <c r="G95" s="15"/>
      <c r="H95" s="6"/>
      <c r="I95" s="6"/>
      <c r="J95" s="16">
        <v>785.65</v>
      </c>
      <c r="K95" s="16"/>
    </row>
    <row r="96" spans="1:22" ht="14.25" x14ac:dyDescent="0.2">
      <c r="A96" s="12"/>
      <c r="B96" s="13"/>
      <c r="C96" s="13" t="s">
        <v>752</v>
      </c>
      <c r="D96" s="14" t="s">
        <v>753</v>
      </c>
      <c r="E96" s="6">
        <v>108</v>
      </c>
      <c r="F96" s="16"/>
      <c r="G96" s="15"/>
      <c r="H96" s="6"/>
      <c r="I96" s="6"/>
      <c r="J96" s="16">
        <v>405.49</v>
      </c>
      <c r="K96" s="16"/>
    </row>
    <row r="97" spans="1:22" ht="14.25" x14ac:dyDescent="0.2">
      <c r="A97" s="12"/>
      <c r="B97" s="13"/>
      <c r="C97" s="13" t="s">
        <v>757</v>
      </c>
      <c r="D97" s="14" t="s">
        <v>758</v>
      </c>
      <c r="E97" s="6">
        <v>122.33</v>
      </c>
      <c r="F97" s="16"/>
      <c r="G97" s="15" t="s">
        <v>3</v>
      </c>
      <c r="H97" s="6">
        <v>1</v>
      </c>
      <c r="I97" s="6"/>
      <c r="J97" s="16"/>
      <c r="K97" s="16">
        <v>48.932000000000002</v>
      </c>
    </row>
    <row r="98" spans="1:22" ht="15" x14ac:dyDescent="0.25">
      <c r="A98" s="19"/>
      <c r="B98" s="19"/>
      <c r="C98" s="19"/>
      <c r="D98" s="19"/>
      <c r="E98" s="19"/>
      <c r="F98" s="19"/>
      <c r="G98" s="19"/>
      <c r="H98" s="19"/>
      <c r="I98" s="36">
        <v>15243.099999999999</v>
      </c>
      <c r="J98" s="36"/>
      <c r="K98" s="20">
        <v>38107.75</v>
      </c>
      <c r="P98" s="18">
        <v>15243.099999999999</v>
      </c>
    </row>
    <row r="99" spans="1:22" ht="28.5" x14ac:dyDescent="0.2">
      <c r="A99" s="12">
        <v>3</v>
      </c>
      <c r="B99" s="13" t="s">
        <v>318</v>
      </c>
      <c r="C99" s="13" t="s">
        <v>319</v>
      </c>
      <c r="D99" s="14" t="s">
        <v>143</v>
      </c>
      <c r="E99" s="6">
        <v>0.38</v>
      </c>
      <c r="F99" s="16"/>
      <c r="G99" s="15"/>
      <c r="H99" s="6"/>
      <c r="I99" s="6"/>
      <c r="J99" s="16"/>
      <c r="K99" s="16"/>
      <c r="Q99">
        <v>12025.27</v>
      </c>
      <c r="R99">
        <v>12025.27</v>
      </c>
      <c r="S99">
        <v>1717.9</v>
      </c>
      <c r="T99">
        <v>1717.9</v>
      </c>
      <c r="U99">
        <v>0</v>
      </c>
      <c r="V99">
        <v>0</v>
      </c>
    </row>
    <row r="100" spans="1:22" ht="14.25" x14ac:dyDescent="0.2">
      <c r="A100" s="12"/>
      <c r="B100" s="13"/>
      <c r="C100" s="13" t="s">
        <v>754</v>
      </c>
      <c r="D100" s="14"/>
      <c r="E100" s="6"/>
      <c r="F100" s="16">
        <v>45207.75</v>
      </c>
      <c r="G100" s="15" t="s">
        <v>3</v>
      </c>
      <c r="H100" s="6">
        <v>1</v>
      </c>
      <c r="I100" s="6">
        <v>1</v>
      </c>
      <c r="J100" s="16">
        <v>17178.95</v>
      </c>
      <c r="K100" s="16"/>
    </row>
    <row r="101" spans="1:22" ht="14.25" x14ac:dyDescent="0.2">
      <c r="A101" s="12"/>
      <c r="B101" s="13"/>
      <c r="C101" s="13" t="s">
        <v>759</v>
      </c>
      <c r="D101" s="14"/>
      <c r="E101" s="6"/>
      <c r="F101" s="16">
        <v>68678.7</v>
      </c>
      <c r="G101" s="15" t="s">
        <v>3</v>
      </c>
      <c r="H101" s="6">
        <v>1</v>
      </c>
      <c r="I101" s="6">
        <v>1</v>
      </c>
      <c r="J101" s="16">
        <v>26097.91</v>
      </c>
      <c r="K101" s="16"/>
    </row>
    <row r="102" spans="1:22" ht="14.25" x14ac:dyDescent="0.2">
      <c r="A102" s="12"/>
      <c r="B102" s="13"/>
      <c r="C102" s="13" t="s">
        <v>755</v>
      </c>
      <c r="D102" s="14" t="s">
        <v>753</v>
      </c>
      <c r="E102" s="6">
        <v>70</v>
      </c>
      <c r="F102" s="16"/>
      <c r="G102" s="15"/>
      <c r="H102" s="6"/>
      <c r="I102" s="6"/>
      <c r="J102" s="16">
        <v>12025.27</v>
      </c>
      <c r="K102" s="16"/>
    </row>
    <row r="103" spans="1:22" ht="14.25" x14ac:dyDescent="0.2">
      <c r="A103" s="12"/>
      <c r="B103" s="13"/>
      <c r="C103" s="13" t="s">
        <v>756</v>
      </c>
      <c r="D103" s="14" t="s">
        <v>753</v>
      </c>
      <c r="E103" s="6">
        <v>10</v>
      </c>
      <c r="F103" s="16"/>
      <c r="G103" s="15"/>
      <c r="H103" s="6"/>
      <c r="I103" s="6"/>
      <c r="J103" s="16">
        <v>1717.9</v>
      </c>
      <c r="K103" s="16"/>
    </row>
    <row r="104" spans="1:22" ht="14.25" x14ac:dyDescent="0.2">
      <c r="A104" s="12"/>
      <c r="B104" s="13"/>
      <c r="C104" s="13" t="s">
        <v>757</v>
      </c>
      <c r="D104" s="14" t="s">
        <v>758</v>
      </c>
      <c r="E104" s="6">
        <v>237</v>
      </c>
      <c r="F104" s="16"/>
      <c r="G104" s="15" t="s">
        <v>3</v>
      </c>
      <c r="H104" s="6">
        <v>1</v>
      </c>
      <c r="I104" s="6"/>
      <c r="J104" s="16"/>
      <c r="K104" s="16">
        <v>90.06</v>
      </c>
    </row>
    <row r="105" spans="1:22" ht="15" x14ac:dyDescent="0.25">
      <c r="A105" s="19"/>
      <c r="B105" s="19"/>
      <c r="C105" s="19"/>
      <c r="D105" s="19"/>
      <c r="E105" s="19"/>
      <c r="F105" s="19"/>
      <c r="G105" s="19"/>
      <c r="H105" s="19"/>
      <c r="I105" s="36">
        <v>57020.030000000006</v>
      </c>
      <c r="J105" s="36"/>
      <c r="K105" s="20">
        <v>150052.71</v>
      </c>
      <c r="P105" s="18">
        <v>57020.030000000006</v>
      </c>
    </row>
    <row r="106" spans="1:22" ht="42.75" x14ac:dyDescent="0.2">
      <c r="A106" s="12">
        <v>4</v>
      </c>
      <c r="B106" s="13" t="s">
        <v>322</v>
      </c>
      <c r="C106" s="13" t="s">
        <v>323</v>
      </c>
      <c r="D106" s="14" t="s">
        <v>143</v>
      </c>
      <c r="E106" s="6">
        <v>0.25</v>
      </c>
      <c r="F106" s="16"/>
      <c r="G106" s="15"/>
      <c r="H106" s="6"/>
      <c r="I106" s="6"/>
      <c r="J106" s="16"/>
      <c r="K106" s="16"/>
      <c r="Q106">
        <v>4229.2</v>
      </c>
      <c r="R106">
        <v>4229.2</v>
      </c>
      <c r="S106">
        <v>604.16999999999996</v>
      </c>
      <c r="T106">
        <v>604.16999999999996</v>
      </c>
      <c r="U106">
        <v>0</v>
      </c>
      <c r="V106">
        <v>0</v>
      </c>
    </row>
    <row r="107" spans="1:22" ht="14.25" x14ac:dyDescent="0.2">
      <c r="A107" s="12"/>
      <c r="B107" s="13"/>
      <c r="C107" s="13" t="s">
        <v>754</v>
      </c>
      <c r="D107" s="14"/>
      <c r="E107" s="6"/>
      <c r="F107" s="16">
        <v>24166.84</v>
      </c>
      <c r="G107" s="15" t="s">
        <v>3</v>
      </c>
      <c r="H107" s="6">
        <v>1</v>
      </c>
      <c r="I107" s="6">
        <v>1</v>
      </c>
      <c r="J107" s="16">
        <v>6041.71</v>
      </c>
      <c r="K107" s="16"/>
    </row>
    <row r="108" spans="1:22" ht="14.25" x14ac:dyDescent="0.2">
      <c r="A108" s="12"/>
      <c r="B108" s="13"/>
      <c r="C108" s="13" t="s">
        <v>759</v>
      </c>
      <c r="D108" s="14"/>
      <c r="E108" s="6"/>
      <c r="F108" s="16">
        <v>44371.13</v>
      </c>
      <c r="G108" s="15" t="s">
        <v>3</v>
      </c>
      <c r="H108" s="6">
        <v>1</v>
      </c>
      <c r="I108" s="6">
        <v>1</v>
      </c>
      <c r="J108" s="16">
        <v>11092.78</v>
      </c>
      <c r="K108" s="16"/>
    </row>
    <row r="109" spans="1:22" ht="14.25" x14ac:dyDescent="0.2">
      <c r="A109" s="12"/>
      <c r="B109" s="13"/>
      <c r="C109" s="13" t="s">
        <v>755</v>
      </c>
      <c r="D109" s="14" t="s">
        <v>753</v>
      </c>
      <c r="E109" s="6">
        <v>70</v>
      </c>
      <c r="F109" s="16"/>
      <c r="G109" s="15"/>
      <c r="H109" s="6"/>
      <c r="I109" s="6"/>
      <c r="J109" s="16">
        <v>4229.2</v>
      </c>
      <c r="K109" s="16"/>
    </row>
    <row r="110" spans="1:22" ht="14.25" x14ac:dyDescent="0.2">
      <c r="A110" s="12"/>
      <c r="B110" s="13"/>
      <c r="C110" s="13" t="s">
        <v>756</v>
      </c>
      <c r="D110" s="14" t="s">
        <v>753</v>
      </c>
      <c r="E110" s="6">
        <v>10</v>
      </c>
      <c r="F110" s="16"/>
      <c r="G110" s="15"/>
      <c r="H110" s="6"/>
      <c r="I110" s="6"/>
      <c r="J110" s="16">
        <v>604.16999999999996</v>
      </c>
      <c r="K110" s="16"/>
    </row>
    <row r="111" spans="1:22" ht="14.25" x14ac:dyDescent="0.2">
      <c r="A111" s="12"/>
      <c r="B111" s="13"/>
      <c r="C111" s="13" t="s">
        <v>757</v>
      </c>
      <c r="D111" s="14" t="s">
        <v>758</v>
      </c>
      <c r="E111" s="6">
        <v>124.2</v>
      </c>
      <c r="F111" s="16"/>
      <c r="G111" s="15" t="s">
        <v>3</v>
      </c>
      <c r="H111" s="6">
        <v>1</v>
      </c>
      <c r="I111" s="6"/>
      <c r="J111" s="16"/>
      <c r="K111" s="16">
        <v>31.05</v>
      </c>
    </row>
    <row r="112" spans="1:22" ht="15" x14ac:dyDescent="0.25">
      <c r="A112" s="19"/>
      <c r="B112" s="19"/>
      <c r="C112" s="19"/>
      <c r="D112" s="19"/>
      <c r="E112" s="19"/>
      <c r="F112" s="19"/>
      <c r="G112" s="19"/>
      <c r="H112" s="19"/>
      <c r="I112" s="36">
        <v>21967.86</v>
      </c>
      <c r="J112" s="36"/>
      <c r="K112" s="20">
        <v>87871.44</v>
      </c>
      <c r="P112" s="18">
        <v>21967.86</v>
      </c>
    </row>
    <row r="113" spans="1:22" ht="28.5" x14ac:dyDescent="0.2">
      <c r="A113" s="12">
        <v>5</v>
      </c>
      <c r="B113" s="13" t="s">
        <v>326</v>
      </c>
      <c r="C113" s="13" t="s">
        <v>327</v>
      </c>
      <c r="D113" s="14" t="s">
        <v>117</v>
      </c>
      <c r="E113" s="6">
        <v>0.16</v>
      </c>
      <c r="F113" s="16"/>
      <c r="G113" s="15"/>
      <c r="H113" s="6"/>
      <c r="I113" s="6"/>
      <c r="J113" s="16"/>
      <c r="K113" s="16"/>
      <c r="Q113">
        <v>2499.71</v>
      </c>
      <c r="R113">
        <v>2499.71</v>
      </c>
      <c r="S113">
        <v>357.1</v>
      </c>
      <c r="T113">
        <v>357.1</v>
      </c>
      <c r="U113">
        <v>0</v>
      </c>
      <c r="V113">
        <v>0</v>
      </c>
    </row>
    <row r="114" spans="1:22" ht="14.25" x14ac:dyDescent="0.2">
      <c r="A114" s="12"/>
      <c r="B114" s="13"/>
      <c r="C114" s="13" t="s">
        <v>754</v>
      </c>
      <c r="D114" s="14"/>
      <c r="E114" s="6"/>
      <c r="F114" s="16">
        <v>22318.9</v>
      </c>
      <c r="G114" s="15" t="s">
        <v>3</v>
      </c>
      <c r="H114" s="6">
        <v>1</v>
      </c>
      <c r="I114" s="6">
        <v>1</v>
      </c>
      <c r="J114" s="16">
        <v>3571.02</v>
      </c>
      <c r="K114" s="16"/>
    </row>
    <row r="115" spans="1:22" ht="14.25" x14ac:dyDescent="0.2">
      <c r="A115" s="12"/>
      <c r="B115" s="13"/>
      <c r="C115" s="13" t="s">
        <v>759</v>
      </c>
      <c r="D115" s="14"/>
      <c r="E115" s="6"/>
      <c r="F115" s="16">
        <v>3480.05</v>
      </c>
      <c r="G115" s="15" t="s">
        <v>3</v>
      </c>
      <c r="H115" s="6">
        <v>1</v>
      </c>
      <c r="I115" s="6">
        <v>1</v>
      </c>
      <c r="J115" s="16">
        <v>556.80999999999995</v>
      </c>
      <c r="K115" s="16"/>
    </row>
    <row r="116" spans="1:22" ht="14.25" x14ac:dyDescent="0.2">
      <c r="A116" s="12"/>
      <c r="B116" s="13"/>
      <c r="C116" s="13" t="s">
        <v>755</v>
      </c>
      <c r="D116" s="14" t="s">
        <v>753</v>
      </c>
      <c r="E116" s="6">
        <v>70</v>
      </c>
      <c r="F116" s="16"/>
      <c r="G116" s="15"/>
      <c r="H116" s="6"/>
      <c r="I116" s="6"/>
      <c r="J116" s="16">
        <v>2499.71</v>
      </c>
      <c r="K116" s="16"/>
    </row>
    <row r="117" spans="1:22" ht="14.25" x14ac:dyDescent="0.2">
      <c r="A117" s="12"/>
      <c r="B117" s="13"/>
      <c r="C117" s="13" t="s">
        <v>756</v>
      </c>
      <c r="D117" s="14" t="s">
        <v>753</v>
      </c>
      <c r="E117" s="6">
        <v>10</v>
      </c>
      <c r="F117" s="16"/>
      <c r="G117" s="15"/>
      <c r="H117" s="6"/>
      <c r="I117" s="6"/>
      <c r="J117" s="16">
        <v>357.1</v>
      </c>
      <c r="K117" s="16"/>
    </row>
    <row r="118" spans="1:22" ht="14.25" x14ac:dyDescent="0.2">
      <c r="A118" s="12"/>
      <c r="B118" s="13"/>
      <c r="C118" s="13" t="s">
        <v>757</v>
      </c>
      <c r="D118" s="14" t="s">
        <v>758</v>
      </c>
      <c r="E118" s="6">
        <v>102.89</v>
      </c>
      <c r="F118" s="16"/>
      <c r="G118" s="15" t="s">
        <v>3</v>
      </c>
      <c r="H118" s="6">
        <v>1</v>
      </c>
      <c r="I118" s="6"/>
      <c r="J118" s="16"/>
      <c r="K118" s="16">
        <v>16.462399999999999</v>
      </c>
    </row>
    <row r="119" spans="1:22" ht="15" x14ac:dyDescent="0.25">
      <c r="A119" s="19"/>
      <c r="B119" s="19"/>
      <c r="C119" s="19"/>
      <c r="D119" s="19"/>
      <c r="E119" s="19"/>
      <c r="F119" s="19"/>
      <c r="G119" s="19"/>
      <c r="H119" s="19"/>
      <c r="I119" s="36">
        <v>6984.64</v>
      </c>
      <c r="J119" s="36"/>
      <c r="K119" s="20">
        <v>43654</v>
      </c>
      <c r="P119" s="18">
        <v>6984.64</v>
      </c>
    </row>
    <row r="120" spans="1:22" ht="28.5" x14ac:dyDescent="0.2">
      <c r="A120" s="12">
        <v>6</v>
      </c>
      <c r="B120" s="13" t="s">
        <v>330</v>
      </c>
      <c r="C120" s="13" t="s">
        <v>331</v>
      </c>
      <c r="D120" s="14" t="s">
        <v>143</v>
      </c>
      <c r="E120" s="6">
        <v>1.2</v>
      </c>
      <c r="F120" s="16"/>
      <c r="G120" s="15"/>
      <c r="H120" s="6"/>
      <c r="I120" s="6"/>
      <c r="J120" s="16"/>
      <c r="K120" s="16"/>
      <c r="Q120">
        <v>32221.53</v>
      </c>
      <c r="R120">
        <v>32221.53</v>
      </c>
      <c r="S120">
        <v>4603.08</v>
      </c>
      <c r="T120">
        <v>4603.08</v>
      </c>
      <c r="U120">
        <v>8.07</v>
      </c>
      <c r="V120">
        <v>4.9800000000000004</v>
      </c>
    </row>
    <row r="121" spans="1:22" ht="14.25" x14ac:dyDescent="0.2">
      <c r="A121" s="12"/>
      <c r="B121" s="13"/>
      <c r="C121" s="13" t="s">
        <v>754</v>
      </c>
      <c r="D121" s="14"/>
      <c r="E121" s="6"/>
      <c r="F121" s="16">
        <v>38358.97</v>
      </c>
      <c r="G121" s="15" t="s">
        <v>3</v>
      </c>
      <c r="H121" s="6">
        <v>1</v>
      </c>
      <c r="I121" s="6">
        <v>1</v>
      </c>
      <c r="J121" s="16">
        <v>46030.76</v>
      </c>
      <c r="K121" s="16"/>
    </row>
    <row r="122" spans="1:22" ht="14.25" x14ac:dyDescent="0.2">
      <c r="A122" s="12"/>
      <c r="B122" s="13"/>
      <c r="C122" s="13" t="s">
        <v>750</v>
      </c>
      <c r="D122" s="14"/>
      <c r="E122" s="6"/>
      <c r="F122" s="16">
        <v>107.01</v>
      </c>
      <c r="G122" s="15" t="s">
        <v>3</v>
      </c>
      <c r="H122" s="6">
        <v>1</v>
      </c>
      <c r="I122" s="6">
        <v>1</v>
      </c>
      <c r="J122" s="16">
        <v>128.41</v>
      </c>
      <c r="K122" s="16"/>
    </row>
    <row r="123" spans="1:22" ht="14.25" x14ac:dyDescent="0.2">
      <c r="A123" s="12"/>
      <c r="B123" s="13"/>
      <c r="C123" s="13" t="s">
        <v>751</v>
      </c>
      <c r="D123" s="14"/>
      <c r="E123" s="6"/>
      <c r="F123" s="16">
        <v>3.84</v>
      </c>
      <c r="G123" s="15" t="s">
        <v>3</v>
      </c>
      <c r="H123" s="6">
        <v>1</v>
      </c>
      <c r="I123" s="6">
        <v>1</v>
      </c>
      <c r="J123" s="17">
        <v>4.6100000000000003</v>
      </c>
      <c r="K123" s="16"/>
    </row>
    <row r="124" spans="1:22" ht="14.25" x14ac:dyDescent="0.2">
      <c r="A124" s="12"/>
      <c r="B124" s="13"/>
      <c r="C124" s="13" t="s">
        <v>759</v>
      </c>
      <c r="D124" s="14"/>
      <c r="E124" s="6"/>
      <c r="F124" s="16">
        <v>6278.09</v>
      </c>
      <c r="G124" s="15" t="s">
        <v>3</v>
      </c>
      <c r="H124" s="6">
        <v>1</v>
      </c>
      <c r="I124" s="6">
        <v>1</v>
      </c>
      <c r="J124" s="16">
        <v>7533.71</v>
      </c>
      <c r="K124" s="16"/>
    </row>
    <row r="125" spans="1:22" ht="14.25" x14ac:dyDescent="0.2">
      <c r="A125" s="12"/>
      <c r="B125" s="13"/>
      <c r="C125" s="13" t="s">
        <v>755</v>
      </c>
      <c r="D125" s="14" t="s">
        <v>753</v>
      </c>
      <c r="E125" s="6">
        <v>70</v>
      </c>
      <c r="F125" s="16"/>
      <c r="G125" s="15"/>
      <c r="H125" s="6"/>
      <c r="I125" s="6"/>
      <c r="J125" s="16">
        <v>32221.53</v>
      </c>
      <c r="K125" s="16"/>
    </row>
    <row r="126" spans="1:22" ht="14.25" x14ac:dyDescent="0.2">
      <c r="A126" s="12"/>
      <c r="B126" s="13"/>
      <c r="C126" s="13" t="s">
        <v>756</v>
      </c>
      <c r="D126" s="14" t="s">
        <v>753</v>
      </c>
      <c r="E126" s="6">
        <v>10</v>
      </c>
      <c r="F126" s="16"/>
      <c r="G126" s="15"/>
      <c r="H126" s="6"/>
      <c r="I126" s="6"/>
      <c r="J126" s="16">
        <v>4603.08</v>
      </c>
      <c r="K126" s="16"/>
    </row>
    <row r="127" spans="1:22" ht="14.25" x14ac:dyDescent="0.2">
      <c r="A127" s="12"/>
      <c r="B127" s="13"/>
      <c r="C127" s="13" t="s">
        <v>752</v>
      </c>
      <c r="D127" s="14" t="s">
        <v>753</v>
      </c>
      <c r="E127" s="6">
        <v>108</v>
      </c>
      <c r="F127" s="16"/>
      <c r="G127" s="15"/>
      <c r="H127" s="6"/>
      <c r="I127" s="6"/>
      <c r="J127" s="16">
        <v>4.9800000000000004</v>
      </c>
      <c r="K127" s="16"/>
    </row>
    <row r="128" spans="1:22" ht="14.25" x14ac:dyDescent="0.2">
      <c r="A128" s="12"/>
      <c r="B128" s="13"/>
      <c r="C128" s="13" t="s">
        <v>757</v>
      </c>
      <c r="D128" s="14" t="s">
        <v>758</v>
      </c>
      <c r="E128" s="6">
        <v>221</v>
      </c>
      <c r="F128" s="16"/>
      <c r="G128" s="15" t="s">
        <v>3</v>
      </c>
      <c r="H128" s="6">
        <v>1</v>
      </c>
      <c r="I128" s="6"/>
      <c r="J128" s="16"/>
      <c r="K128" s="16">
        <v>265.2</v>
      </c>
    </row>
    <row r="129" spans="1:22" ht="15" x14ac:dyDescent="0.25">
      <c r="A129" s="19"/>
      <c r="B129" s="19"/>
      <c r="C129" s="19"/>
      <c r="D129" s="19"/>
      <c r="E129" s="19"/>
      <c r="F129" s="19"/>
      <c r="G129" s="19"/>
      <c r="H129" s="19"/>
      <c r="I129" s="36">
        <v>90522.47</v>
      </c>
      <c r="J129" s="36"/>
      <c r="K129" s="20">
        <v>75435.39</v>
      </c>
      <c r="P129" s="18">
        <v>90522.47</v>
      </c>
    </row>
    <row r="130" spans="1:22" ht="42.75" x14ac:dyDescent="0.2">
      <c r="A130" s="12">
        <v>7</v>
      </c>
      <c r="B130" s="13" t="s">
        <v>334</v>
      </c>
      <c r="C130" s="13" t="s">
        <v>335</v>
      </c>
      <c r="D130" s="14" t="s">
        <v>143</v>
      </c>
      <c r="E130" s="6">
        <v>1</v>
      </c>
      <c r="F130" s="16"/>
      <c r="G130" s="15"/>
      <c r="H130" s="6"/>
      <c r="I130" s="6"/>
      <c r="J130" s="16"/>
      <c r="K130" s="16"/>
      <c r="Q130">
        <v>28864.23</v>
      </c>
      <c r="R130">
        <v>28864.23</v>
      </c>
      <c r="S130">
        <v>4123.46</v>
      </c>
      <c r="T130">
        <v>4123.46</v>
      </c>
      <c r="U130">
        <v>0</v>
      </c>
      <c r="V130">
        <v>0</v>
      </c>
    </row>
    <row r="131" spans="1:22" ht="14.25" x14ac:dyDescent="0.2">
      <c r="A131" s="12"/>
      <c r="B131" s="13"/>
      <c r="C131" s="13" t="s">
        <v>754</v>
      </c>
      <c r="D131" s="14"/>
      <c r="E131" s="6"/>
      <c r="F131" s="16">
        <v>41234.61</v>
      </c>
      <c r="G131" s="15" t="s">
        <v>3</v>
      </c>
      <c r="H131" s="6">
        <v>1</v>
      </c>
      <c r="I131" s="6">
        <v>1</v>
      </c>
      <c r="J131" s="16">
        <v>41234.61</v>
      </c>
      <c r="K131" s="16"/>
    </row>
    <row r="132" spans="1:22" ht="14.25" x14ac:dyDescent="0.2">
      <c r="A132" s="12"/>
      <c r="B132" s="13"/>
      <c r="C132" s="13" t="s">
        <v>759</v>
      </c>
      <c r="D132" s="14"/>
      <c r="E132" s="6"/>
      <c r="F132" s="16">
        <v>189616.22</v>
      </c>
      <c r="G132" s="15" t="s">
        <v>3</v>
      </c>
      <c r="H132" s="6">
        <v>1</v>
      </c>
      <c r="I132" s="6">
        <v>1</v>
      </c>
      <c r="J132" s="16">
        <v>189616.22</v>
      </c>
      <c r="K132" s="16"/>
    </row>
    <row r="133" spans="1:22" ht="14.25" x14ac:dyDescent="0.2">
      <c r="A133" s="12"/>
      <c r="B133" s="13"/>
      <c r="C133" s="13" t="s">
        <v>755</v>
      </c>
      <c r="D133" s="14" t="s">
        <v>753</v>
      </c>
      <c r="E133" s="6">
        <v>70</v>
      </c>
      <c r="F133" s="16"/>
      <c r="G133" s="15"/>
      <c r="H133" s="6"/>
      <c r="I133" s="6"/>
      <c r="J133" s="16">
        <v>28864.23</v>
      </c>
      <c r="K133" s="16"/>
    </row>
    <row r="134" spans="1:22" ht="14.25" x14ac:dyDescent="0.2">
      <c r="A134" s="12"/>
      <c r="B134" s="13"/>
      <c r="C134" s="13" t="s">
        <v>756</v>
      </c>
      <c r="D134" s="14" t="s">
        <v>753</v>
      </c>
      <c r="E134" s="6">
        <v>10</v>
      </c>
      <c r="F134" s="16"/>
      <c r="G134" s="15"/>
      <c r="H134" s="6"/>
      <c r="I134" s="6"/>
      <c r="J134" s="16">
        <v>4123.46</v>
      </c>
      <c r="K134" s="16"/>
    </row>
    <row r="135" spans="1:22" ht="14.25" x14ac:dyDescent="0.2">
      <c r="A135" s="12"/>
      <c r="B135" s="13"/>
      <c r="C135" s="13" t="s">
        <v>757</v>
      </c>
      <c r="D135" s="14" t="s">
        <v>758</v>
      </c>
      <c r="E135" s="6">
        <v>200.1</v>
      </c>
      <c r="F135" s="16"/>
      <c r="G135" s="15" t="s">
        <v>3</v>
      </c>
      <c r="H135" s="6">
        <v>1</v>
      </c>
      <c r="I135" s="6"/>
      <c r="J135" s="16"/>
      <c r="K135" s="16">
        <v>200.1</v>
      </c>
    </row>
    <row r="136" spans="1:22" ht="15" x14ac:dyDescent="0.25">
      <c r="A136" s="19"/>
      <c r="B136" s="19"/>
      <c r="C136" s="19"/>
      <c r="D136" s="19"/>
      <c r="E136" s="19"/>
      <c r="F136" s="19"/>
      <c r="G136" s="19"/>
      <c r="H136" s="19"/>
      <c r="I136" s="36">
        <v>263838.52</v>
      </c>
      <c r="J136" s="36"/>
      <c r="K136" s="20">
        <v>263838.52</v>
      </c>
      <c r="P136" s="18">
        <v>263838.52</v>
      </c>
    </row>
    <row r="137" spans="1:22" ht="42.75" x14ac:dyDescent="0.2">
      <c r="A137" s="12">
        <v>8</v>
      </c>
      <c r="B137" s="13" t="s">
        <v>338</v>
      </c>
      <c r="C137" s="13" t="s">
        <v>339</v>
      </c>
      <c r="D137" s="14" t="s">
        <v>35</v>
      </c>
      <c r="E137" s="6">
        <v>6.6</v>
      </c>
      <c r="F137" s="16"/>
      <c r="G137" s="15"/>
      <c r="H137" s="6"/>
      <c r="I137" s="6"/>
      <c r="J137" s="16"/>
      <c r="K137" s="16"/>
      <c r="Q137">
        <v>42586.33</v>
      </c>
      <c r="R137">
        <v>42586.33</v>
      </c>
      <c r="S137">
        <v>6083.76</v>
      </c>
      <c r="T137">
        <v>6083.76</v>
      </c>
      <c r="U137">
        <v>217.14</v>
      </c>
      <c r="V137">
        <v>134.01</v>
      </c>
    </row>
    <row r="138" spans="1:22" ht="14.25" x14ac:dyDescent="0.2">
      <c r="A138" s="12"/>
      <c r="B138" s="13"/>
      <c r="C138" s="13" t="s">
        <v>754</v>
      </c>
      <c r="D138" s="14"/>
      <c r="E138" s="6"/>
      <c r="F138" s="16">
        <v>9217.82</v>
      </c>
      <c r="G138" s="15" t="s">
        <v>3</v>
      </c>
      <c r="H138" s="6">
        <v>1</v>
      </c>
      <c r="I138" s="6">
        <v>1</v>
      </c>
      <c r="J138" s="16">
        <v>60837.61</v>
      </c>
      <c r="K138" s="16"/>
    </row>
    <row r="139" spans="1:22" ht="14.25" x14ac:dyDescent="0.2">
      <c r="A139" s="12"/>
      <c r="B139" s="13"/>
      <c r="C139" s="13" t="s">
        <v>750</v>
      </c>
      <c r="D139" s="14"/>
      <c r="E139" s="6"/>
      <c r="F139" s="16">
        <v>242.71</v>
      </c>
      <c r="G139" s="15" t="s">
        <v>3</v>
      </c>
      <c r="H139" s="6">
        <v>1</v>
      </c>
      <c r="I139" s="6">
        <v>1</v>
      </c>
      <c r="J139" s="16">
        <v>1601.89</v>
      </c>
      <c r="K139" s="16"/>
    </row>
    <row r="140" spans="1:22" ht="14.25" x14ac:dyDescent="0.2">
      <c r="A140" s="12"/>
      <c r="B140" s="13"/>
      <c r="C140" s="13" t="s">
        <v>751</v>
      </c>
      <c r="D140" s="14"/>
      <c r="E140" s="6"/>
      <c r="F140" s="16">
        <v>18.8</v>
      </c>
      <c r="G140" s="15" t="s">
        <v>3</v>
      </c>
      <c r="H140" s="6">
        <v>1</v>
      </c>
      <c r="I140" s="6">
        <v>1</v>
      </c>
      <c r="J140" s="17">
        <v>124.08</v>
      </c>
      <c r="K140" s="16"/>
    </row>
    <row r="141" spans="1:22" ht="14.25" x14ac:dyDescent="0.2">
      <c r="A141" s="12"/>
      <c r="B141" s="13"/>
      <c r="C141" s="13" t="s">
        <v>759</v>
      </c>
      <c r="D141" s="14"/>
      <c r="E141" s="6"/>
      <c r="F141" s="16">
        <v>63978.57</v>
      </c>
      <c r="G141" s="15" t="s">
        <v>3</v>
      </c>
      <c r="H141" s="6">
        <v>1</v>
      </c>
      <c r="I141" s="6">
        <v>1</v>
      </c>
      <c r="J141" s="16">
        <v>422258.56</v>
      </c>
      <c r="K141" s="16"/>
    </row>
    <row r="142" spans="1:22" ht="14.25" x14ac:dyDescent="0.2">
      <c r="A142" s="12"/>
      <c r="B142" s="13"/>
      <c r="C142" s="13" t="s">
        <v>755</v>
      </c>
      <c r="D142" s="14" t="s">
        <v>753</v>
      </c>
      <c r="E142" s="6">
        <v>70</v>
      </c>
      <c r="F142" s="16"/>
      <c r="G142" s="15"/>
      <c r="H142" s="6"/>
      <c r="I142" s="6"/>
      <c r="J142" s="16">
        <v>42586.33</v>
      </c>
      <c r="K142" s="16"/>
    </row>
    <row r="143" spans="1:22" ht="14.25" x14ac:dyDescent="0.2">
      <c r="A143" s="12"/>
      <c r="B143" s="13"/>
      <c r="C143" s="13" t="s">
        <v>756</v>
      </c>
      <c r="D143" s="14" t="s">
        <v>753</v>
      </c>
      <c r="E143" s="6">
        <v>10</v>
      </c>
      <c r="F143" s="16"/>
      <c r="G143" s="15"/>
      <c r="H143" s="6"/>
      <c r="I143" s="6"/>
      <c r="J143" s="16">
        <v>6083.76</v>
      </c>
      <c r="K143" s="16"/>
    </row>
    <row r="144" spans="1:22" ht="14.25" x14ac:dyDescent="0.2">
      <c r="A144" s="12"/>
      <c r="B144" s="13"/>
      <c r="C144" s="13" t="s">
        <v>752</v>
      </c>
      <c r="D144" s="14" t="s">
        <v>753</v>
      </c>
      <c r="E144" s="6">
        <v>108</v>
      </c>
      <c r="F144" s="16"/>
      <c r="G144" s="15"/>
      <c r="H144" s="6"/>
      <c r="I144" s="6"/>
      <c r="J144" s="16">
        <v>134.01</v>
      </c>
      <c r="K144" s="16"/>
    </row>
    <row r="145" spans="1:22" ht="14.25" x14ac:dyDescent="0.2">
      <c r="A145" s="12"/>
      <c r="B145" s="13"/>
      <c r="C145" s="13" t="s">
        <v>757</v>
      </c>
      <c r="D145" s="14" t="s">
        <v>758</v>
      </c>
      <c r="E145" s="6">
        <v>41.28</v>
      </c>
      <c r="F145" s="16"/>
      <c r="G145" s="15" t="s">
        <v>3</v>
      </c>
      <c r="H145" s="6">
        <v>1</v>
      </c>
      <c r="I145" s="6"/>
      <c r="J145" s="16"/>
      <c r="K145" s="16">
        <v>272.44799999999998</v>
      </c>
    </row>
    <row r="146" spans="1:22" ht="15" x14ac:dyDescent="0.25">
      <c r="A146" s="19"/>
      <c r="B146" s="19"/>
      <c r="C146" s="19"/>
      <c r="D146" s="19"/>
      <c r="E146" s="19"/>
      <c r="F146" s="19"/>
      <c r="G146" s="19"/>
      <c r="H146" s="19"/>
      <c r="I146" s="36">
        <v>533502.16</v>
      </c>
      <c r="J146" s="36"/>
      <c r="K146" s="20">
        <v>80833.66</v>
      </c>
      <c r="P146" s="18">
        <v>533502.16</v>
      </c>
    </row>
    <row r="147" spans="1:22" ht="28.5" x14ac:dyDescent="0.2">
      <c r="A147" s="12">
        <v>9</v>
      </c>
      <c r="B147" s="13" t="s">
        <v>342</v>
      </c>
      <c r="C147" s="13" t="s">
        <v>343</v>
      </c>
      <c r="D147" s="14" t="s">
        <v>154</v>
      </c>
      <c r="E147" s="6">
        <v>0.4</v>
      </c>
      <c r="F147" s="16"/>
      <c r="G147" s="15"/>
      <c r="H147" s="6"/>
      <c r="I147" s="6"/>
      <c r="J147" s="16"/>
      <c r="K147" s="16"/>
      <c r="Q147">
        <v>7371.49</v>
      </c>
      <c r="R147">
        <v>7371.49</v>
      </c>
      <c r="S147">
        <v>1053.07</v>
      </c>
      <c r="T147">
        <v>1053.07</v>
      </c>
      <c r="U147">
        <v>8987.5499999999993</v>
      </c>
      <c r="V147">
        <v>5546.6</v>
      </c>
    </row>
    <row r="148" spans="1:22" ht="14.25" x14ac:dyDescent="0.2">
      <c r="A148" s="12"/>
      <c r="B148" s="13"/>
      <c r="C148" s="13" t="s">
        <v>754</v>
      </c>
      <c r="D148" s="14"/>
      <c r="E148" s="6"/>
      <c r="F148" s="16">
        <v>26326.75</v>
      </c>
      <c r="G148" s="15" t="s">
        <v>3</v>
      </c>
      <c r="H148" s="6">
        <v>1</v>
      </c>
      <c r="I148" s="6">
        <v>1</v>
      </c>
      <c r="J148" s="16">
        <v>10530.7</v>
      </c>
      <c r="K148" s="16"/>
    </row>
    <row r="149" spans="1:22" ht="14.25" x14ac:dyDescent="0.2">
      <c r="A149" s="12"/>
      <c r="B149" s="13"/>
      <c r="C149" s="13" t="s">
        <v>750</v>
      </c>
      <c r="D149" s="14"/>
      <c r="E149" s="6"/>
      <c r="F149" s="16">
        <v>24356.799999999999</v>
      </c>
      <c r="G149" s="15" t="s">
        <v>3</v>
      </c>
      <c r="H149" s="6">
        <v>1</v>
      </c>
      <c r="I149" s="6">
        <v>1</v>
      </c>
      <c r="J149" s="16">
        <v>9742.7199999999993</v>
      </c>
      <c r="K149" s="16"/>
    </row>
    <row r="150" spans="1:22" ht="14.25" x14ac:dyDescent="0.2">
      <c r="A150" s="12"/>
      <c r="B150" s="13"/>
      <c r="C150" s="13" t="s">
        <v>751</v>
      </c>
      <c r="D150" s="14"/>
      <c r="E150" s="6"/>
      <c r="F150" s="16">
        <v>12839.36</v>
      </c>
      <c r="G150" s="15" t="s">
        <v>3</v>
      </c>
      <c r="H150" s="6">
        <v>1</v>
      </c>
      <c r="I150" s="6">
        <v>1</v>
      </c>
      <c r="J150" s="17">
        <v>5135.74</v>
      </c>
      <c r="K150" s="16"/>
    </row>
    <row r="151" spans="1:22" ht="14.25" x14ac:dyDescent="0.2">
      <c r="A151" s="12"/>
      <c r="B151" s="13"/>
      <c r="C151" s="13" t="s">
        <v>755</v>
      </c>
      <c r="D151" s="14" t="s">
        <v>753</v>
      </c>
      <c r="E151" s="6">
        <v>70</v>
      </c>
      <c r="F151" s="16"/>
      <c r="G151" s="15"/>
      <c r="H151" s="6"/>
      <c r="I151" s="6"/>
      <c r="J151" s="16">
        <v>7371.49</v>
      </c>
      <c r="K151" s="16"/>
    </row>
    <row r="152" spans="1:22" ht="14.25" x14ac:dyDescent="0.2">
      <c r="A152" s="12"/>
      <c r="B152" s="13"/>
      <c r="C152" s="13" t="s">
        <v>756</v>
      </c>
      <c r="D152" s="14" t="s">
        <v>753</v>
      </c>
      <c r="E152" s="6">
        <v>10</v>
      </c>
      <c r="F152" s="16"/>
      <c r="G152" s="15"/>
      <c r="H152" s="6"/>
      <c r="I152" s="6"/>
      <c r="J152" s="16">
        <v>1053.07</v>
      </c>
      <c r="K152" s="16"/>
    </row>
    <row r="153" spans="1:22" ht="14.25" x14ac:dyDescent="0.2">
      <c r="A153" s="12"/>
      <c r="B153" s="13"/>
      <c r="C153" s="13" t="s">
        <v>752</v>
      </c>
      <c r="D153" s="14" t="s">
        <v>753</v>
      </c>
      <c r="E153" s="6">
        <v>108</v>
      </c>
      <c r="F153" s="16"/>
      <c r="G153" s="15"/>
      <c r="H153" s="6"/>
      <c r="I153" s="6"/>
      <c r="J153" s="16">
        <v>5546.6</v>
      </c>
      <c r="K153" s="16"/>
    </row>
    <row r="154" spans="1:22" ht="14.25" x14ac:dyDescent="0.2">
      <c r="A154" s="12"/>
      <c r="B154" s="13"/>
      <c r="C154" s="13" t="s">
        <v>757</v>
      </c>
      <c r="D154" s="14" t="s">
        <v>758</v>
      </c>
      <c r="E154" s="6">
        <v>155</v>
      </c>
      <c r="F154" s="16"/>
      <c r="G154" s="15" t="s">
        <v>3</v>
      </c>
      <c r="H154" s="6">
        <v>1</v>
      </c>
      <c r="I154" s="6"/>
      <c r="J154" s="16"/>
      <c r="K154" s="16">
        <v>62</v>
      </c>
    </row>
    <row r="155" spans="1:22" ht="15" x14ac:dyDescent="0.25">
      <c r="A155" s="19"/>
      <c r="B155" s="19"/>
      <c r="C155" s="19"/>
      <c r="D155" s="19"/>
      <c r="E155" s="19"/>
      <c r="F155" s="19"/>
      <c r="G155" s="19"/>
      <c r="H155" s="19"/>
      <c r="I155" s="36">
        <v>34244.579999999994</v>
      </c>
      <c r="J155" s="36"/>
      <c r="K155" s="20">
        <v>85611.45</v>
      </c>
      <c r="P155" s="18">
        <v>34244.579999999994</v>
      </c>
    </row>
    <row r="156" spans="1:22" ht="71.25" x14ac:dyDescent="0.2">
      <c r="A156" s="12">
        <v>10</v>
      </c>
      <c r="B156" s="13" t="s">
        <v>187</v>
      </c>
      <c r="C156" s="13" t="s">
        <v>188</v>
      </c>
      <c r="D156" s="14" t="s">
        <v>173</v>
      </c>
      <c r="E156" s="6">
        <v>0.6</v>
      </c>
      <c r="F156" s="16"/>
      <c r="G156" s="15"/>
      <c r="H156" s="6"/>
      <c r="I156" s="6"/>
      <c r="J156" s="16"/>
      <c r="K156" s="16"/>
      <c r="Q156">
        <v>1379.98</v>
      </c>
      <c r="R156">
        <v>1379.98</v>
      </c>
      <c r="S156">
        <v>197.14</v>
      </c>
      <c r="T156">
        <v>197.14</v>
      </c>
      <c r="U156">
        <v>0</v>
      </c>
      <c r="V156">
        <v>0</v>
      </c>
    </row>
    <row r="157" spans="1:22" ht="14.25" x14ac:dyDescent="0.2">
      <c r="A157" s="12"/>
      <c r="B157" s="13"/>
      <c r="C157" s="13" t="s">
        <v>754</v>
      </c>
      <c r="D157" s="14"/>
      <c r="E157" s="6"/>
      <c r="F157" s="16">
        <v>3285.67</v>
      </c>
      <c r="G157" s="15" t="s">
        <v>3</v>
      </c>
      <c r="H157" s="6">
        <v>1</v>
      </c>
      <c r="I157" s="6">
        <v>1</v>
      </c>
      <c r="J157" s="16">
        <v>1971.4</v>
      </c>
      <c r="K157" s="16"/>
    </row>
    <row r="158" spans="1:22" ht="14.25" x14ac:dyDescent="0.2">
      <c r="A158" s="12"/>
      <c r="B158" s="13"/>
      <c r="C158" s="13" t="s">
        <v>759</v>
      </c>
      <c r="D158" s="14"/>
      <c r="E158" s="6"/>
      <c r="F158" s="16">
        <v>17575.580000000002</v>
      </c>
      <c r="G158" s="15" t="s">
        <v>3</v>
      </c>
      <c r="H158" s="6">
        <v>1</v>
      </c>
      <c r="I158" s="6">
        <v>1</v>
      </c>
      <c r="J158" s="16">
        <v>10545.35</v>
      </c>
      <c r="K158" s="16"/>
    </row>
    <row r="159" spans="1:22" ht="14.25" x14ac:dyDescent="0.2">
      <c r="A159" s="12"/>
      <c r="B159" s="13"/>
      <c r="C159" s="13" t="s">
        <v>755</v>
      </c>
      <c r="D159" s="14" t="s">
        <v>753</v>
      </c>
      <c r="E159" s="6">
        <v>70</v>
      </c>
      <c r="F159" s="16"/>
      <c r="G159" s="15"/>
      <c r="H159" s="6"/>
      <c r="I159" s="6"/>
      <c r="J159" s="16">
        <v>1379.98</v>
      </c>
      <c r="K159" s="16"/>
    </row>
    <row r="160" spans="1:22" ht="14.25" x14ac:dyDescent="0.2">
      <c r="A160" s="12"/>
      <c r="B160" s="13"/>
      <c r="C160" s="13" t="s">
        <v>756</v>
      </c>
      <c r="D160" s="14" t="s">
        <v>753</v>
      </c>
      <c r="E160" s="6">
        <v>10</v>
      </c>
      <c r="F160" s="16"/>
      <c r="G160" s="15"/>
      <c r="H160" s="6"/>
      <c r="I160" s="6"/>
      <c r="J160" s="16">
        <v>197.14</v>
      </c>
      <c r="K160" s="16"/>
    </row>
    <row r="161" spans="1:22" ht="14.25" x14ac:dyDescent="0.2">
      <c r="A161" s="12"/>
      <c r="B161" s="13"/>
      <c r="C161" s="13" t="s">
        <v>757</v>
      </c>
      <c r="D161" s="14" t="s">
        <v>758</v>
      </c>
      <c r="E161" s="6">
        <v>16.559999999999999</v>
      </c>
      <c r="F161" s="16"/>
      <c r="G161" s="15" t="s">
        <v>3</v>
      </c>
      <c r="H161" s="6">
        <v>1</v>
      </c>
      <c r="I161" s="6"/>
      <c r="J161" s="16"/>
      <c r="K161" s="16">
        <v>9.9359999999999982</v>
      </c>
    </row>
    <row r="162" spans="1:22" ht="15" x14ac:dyDescent="0.25">
      <c r="A162" s="19"/>
      <c r="B162" s="19"/>
      <c r="C162" s="19"/>
      <c r="D162" s="19"/>
      <c r="E162" s="19"/>
      <c r="F162" s="19"/>
      <c r="G162" s="19"/>
      <c r="H162" s="19"/>
      <c r="I162" s="36">
        <v>14093.869999999999</v>
      </c>
      <c r="J162" s="36"/>
      <c r="K162" s="20">
        <v>23489.78</v>
      </c>
      <c r="P162" s="18">
        <v>14093.869999999999</v>
      </c>
    </row>
    <row r="163" spans="1:22" ht="85.5" x14ac:dyDescent="0.2">
      <c r="A163" s="12">
        <v>11</v>
      </c>
      <c r="B163" s="13" t="s">
        <v>191</v>
      </c>
      <c r="C163" s="13" t="s">
        <v>192</v>
      </c>
      <c r="D163" s="14" t="s">
        <v>173</v>
      </c>
      <c r="E163" s="6">
        <v>0.6</v>
      </c>
      <c r="F163" s="16"/>
      <c r="G163" s="15"/>
      <c r="H163" s="6"/>
      <c r="I163" s="6"/>
      <c r="J163" s="16"/>
      <c r="K163" s="16"/>
      <c r="Q163">
        <v>222.5</v>
      </c>
      <c r="R163">
        <v>222.5</v>
      </c>
      <c r="S163">
        <v>31.79</v>
      </c>
      <c r="T163">
        <v>31.79</v>
      </c>
      <c r="U163">
        <v>0</v>
      </c>
      <c r="V163">
        <v>0</v>
      </c>
    </row>
    <row r="164" spans="1:22" ht="14.25" x14ac:dyDescent="0.2">
      <c r="A164" s="12"/>
      <c r="B164" s="13"/>
      <c r="C164" s="13" t="s">
        <v>754</v>
      </c>
      <c r="D164" s="14"/>
      <c r="E164" s="6"/>
      <c r="F164" s="16">
        <v>529.75</v>
      </c>
      <c r="G164" s="15" t="s">
        <v>3</v>
      </c>
      <c r="H164" s="6">
        <v>1</v>
      </c>
      <c r="I164" s="6">
        <v>1</v>
      </c>
      <c r="J164" s="16">
        <v>317.85000000000002</v>
      </c>
      <c r="K164" s="16"/>
    </row>
    <row r="165" spans="1:22" ht="14.25" x14ac:dyDescent="0.2">
      <c r="A165" s="12"/>
      <c r="B165" s="13"/>
      <c r="C165" s="13" t="s">
        <v>759</v>
      </c>
      <c r="D165" s="14"/>
      <c r="E165" s="6"/>
      <c r="F165" s="16">
        <v>2771.35</v>
      </c>
      <c r="G165" s="15" t="s">
        <v>3</v>
      </c>
      <c r="H165" s="6">
        <v>1</v>
      </c>
      <c r="I165" s="6">
        <v>1</v>
      </c>
      <c r="J165" s="16">
        <v>1662.81</v>
      </c>
      <c r="K165" s="16"/>
    </row>
    <row r="166" spans="1:22" ht="14.25" x14ac:dyDescent="0.2">
      <c r="A166" s="12"/>
      <c r="B166" s="13"/>
      <c r="C166" s="13" t="s">
        <v>755</v>
      </c>
      <c r="D166" s="14" t="s">
        <v>753</v>
      </c>
      <c r="E166" s="6">
        <v>70</v>
      </c>
      <c r="F166" s="16"/>
      <c r="G166" s="15"/>
      <c r="H166" s="6"/>
      <c r="I166" s="6"/>
      <c r="J166" s="16">
        <v>222.5</v>
      </c>
      <c r="K166" s="16"/>
    </row>
    <row r="167" spans="1:22" ht="14.25" x14ac:dyDescent="0.2">
      <c r="A167" s="12"/>
      <c r="B167" s="13"/>
      <c r="C167" s="13" t="s">
        <v>756</v>
      </c>
      <c r="D167" s="14" t="s">
        <v>753</v>
      </c>
      <c r="E167" s="6">
        <v>10</v>
      </c>
      <c r="F167" s="16"/>
      <c r="G167" s="15"/>
      <c r="H167" s="6"/>
      <c r="I167" s="6"/>
      <c r="J167" s="16">
        <v>31.79</v>
      </c>
      <c r="K167" s="16"/>
    </row>
    <row r="168" spans="1:22" ht="14.25" x14ac:dyDescent="0.2">
      <c r="A168" s="12"/>
      <c r="B168" s="13"/>
      <c r="C168" s="13" t="s">
        <v>757</v>
      </c>
      <c r="D168" s="14" t="s">
        <v>758</v>
      </c>
      <c r="E168" s="6">
        <v>2.67</v>
      </c>
      <c r="F168" s="16"/>
      <c r="G168" s="15" t="s">
        <v>3</v>
      </c>
      <c r="H168" s="6">
        <v>1</v>
      </c>
      <c r="I168" s="6"/>
      <c r="J168" s="16"/>
      <c r="K168" s="16">
        <v>1.6019999999999999</v>
      </c>
    </row>
    <row r="169" spans="1:22" ht="15" x14ac:dyDescent="0.25">
      <c r="A169" s="19"/>
      <c r="B169" s="19"/>
      <c r="C169" s="19"/>
      <c r="D169" s="19"/>
      <c r="E169" s="19"/>
      <c r="F169" s="19"/>
      <c r="G169" s="19"/>
      <c r="H169" s="19"/>
      <c r="I169" s="36">
        <v>2234.9499999999998</v>
      </c>
      <c r="J169" s="36"/>
      <c r="K169" s="20">
        <v>3724.92</v>
      </c>
      <c r="P169" s="18">
        <v>2234.9499999999998</v>
      </c>
    </row>
    <row r="170" spans="1:22" ht="28.5" x14ac:dyDescent="0.2">
      <c r="A170" s="12">
        <v>12</v>
      </c>
      <c r="B170" s="13" t="s">
        <v>348</v>
      </c>
      <c r="C170" s="13" t="s">
        <v>349</v>
      </c>
      <c r="D170" s="14" t="s">
        <v>201</v>
      </c>
      <c r="E170" s="6">
        <v>100</v>
      </c>
      <c r="F170" s="16"/>
      <c r="G170" s="15"/>
      <c r="H170" s="6"/>
      <c r="I170" s="6"/>
      <c r="J170" s="16"/>
      <c r="K170" s="16"/>
      <c r="Q170">
        <v>18773.3</v>
      </c>
      <c r="R170">
        <v>18773.3</v>
      </c>
      <c r="S170">
        <v>2681.9</v>
      </c>
      <c r="T170">
        <v>2681.9</v>
      </c>
      <c r="U170">
        <v>23234.75</v>
      </c>
      <c r="V170">
        <v>14339.16</v>
      </c>
    </row>
    <row r="171" spans="1:22" ht="14.25" x14ac:dyDescent="0.2">
      <c r="A171" s="12"/>
      <c r="B171" s="13"/>
      <c r="C171" s="13" t="s">
        <v>754</v>
      </c>
      <c r="D171" s="14"/>
      <c r="E171" s="6"/>
      <c r="F171" s="16">
        <v>268.19</v>
      </c>
      <c r="G171" s="15" t="s">
        <v>3</v>
      </c>
      <c r="H171" s="6">
        <v>1</v>
      </c>
      <c r="I171" s="6">
        <v>1</v>
      </c>
      <c r="J171" s="16">
        <v>26819</v>
      </c>
      <c r="K171" s="16"/>
    </row>
    <row r="172" spans="1:22" ht="14.25" x14ac:dyDescent="0.2">
      <c r="A172" s="12"/>
      <c r="B172" s="13"/>
      <c r="C172" s="13" t="s">
        <v>750</v>
      </c>
      <c r="D172" s="14"/>
      <c r="E172" s="6"/>
      <c r="F172" s="16">
        <v>317.98</v>
      </c>
      <c r="G172" s="15" t="s">
        <v>3</v>
      </c>
      <c r="H172" s="6">
        <v>1</v>
      </c>
      <c r="I172" s="6">
        <v>1</v>
      </c>
      <c r="J172" s="16">
        <v>31798</v>
      </c>
      <c r="K172" s="16"/>
    </row>
    <row r="173" spans="1:22" ht="14.25" x14ac:dyDescent="0.2">
      <c r="A173" s="12"/>
      <c r="B173" s="13"/>
      <c r="C173" s="13" t="s">
        <v>751</v>
      </c>
      <c r="D173" s="14"/>
      <c r="E173" s="6"/>
      <c r="F173" s="16">
        <v>132.77000000000001</v>
      </c>
      <c r="G173" s="15" t="s">
        <v>3</v>
      </c>
      <c r="H173" s="6">
        <v>1</v>
      </c>
      <c r="I173" s="6">
        <v>1</v>
      </c>
      <c r="J173" s="17">
        <v>13277</v>
      </c>
      <c r="K173" s="16"/>
    </row>
    <row r="174" spans="1:22" ht="14.25" x14ac:dyDescent="0.2">
      <c r="A174" s="12"/>
      <c r="B174" s="13"/>
      <c r="C174" s="13" t="s">
        <v>759</v>
      </c>
      <c r="D174" s="14"/>
      <c r="E174" s="6"/>
      <c r="F174" s="16">
        <v>656.51</v>
      </c>
      <c r="G174" s="15" t="s">
        <v>3</v>
      </c>
      <c r="H174" s="6">
        <v>1</v>
      </c>
      <c r="I174" s="6">
        <v>1</v>
      </c>
      <c r="J174" s="16">
        <v>65651</v>
      </c>
      <c r="K174" s="16"/>
    </row>
    <row r="175" spans="1:22" ht="14.25" x14ac:dyDescent="0.2">
      <c r="A175" s="12"/>
      <c r="B175" s="13"/>
      <c r="C175" s="13" t="s">
        <v>755</v>
      </c>
      <c r="D175" s="14" t="s">
        <v>753</v>
      </c>
      <c r="E175" s="6">
        <v>70</v>
      </c>
      <c r="F175" s="16"/>
      <c r="G175" s="15"/>
      <c r="H175" s="6"/>
      <c r="I175" s="6"/>
      <c r="J175" s="16">
        <v>18773.3</v>
      </c>
      <c r="K175" s="16"/>
    </row>
    <row r="176" spans="1:22" ht="14.25" x14ac:dyDescent="0.2">
      <c r="A176" s="12"/>
      <c r="B176" s="13"/>
      <c r="C176" s="13" t="s">
        <v>756</v>
      </c>
      <c r="D176" s="14" t="s">
        <v>753</v>
      </c>
      <c r="E176" s="6">
        <v>10</v>
      </c>
      <c r="F176" s="16"/>
      <c r="G176" s="15"/>
      <c r="H176" s="6"/>
      <c r="I176" s="6"/>
      <c r="J176" s="16">
        <v>2681.9</v>
      </c>
      <c r="K176" s="16"/>
    </row>
    <row r="177" spans="1:32" ht="14.25" x14ac:dyDescent="0.2">
      <c r="A177" s="12"/>
      <c r="B177" s="13"/>
      <c r="C177" s="13" t="s">
        <v>752</v>
      </c>
      <c r="D177" s="14" t="s">
        <v>753</v>
      </c>
      <c r="E177" s="6">
        <v>108</v>
      </c>
      <c r="F177" s="16"/>
      <c r="G177" s="15"/>
      <c r="H177" s="6"/>
      <c r="I177" s="6"/>
      <c r="J177" s="16">
        <v>14339.16</v>
      </c>
      <c r="K177" s="16"/>
    </row>
    <row r="178" spans="1:32" ht="14.25" x14ac:dyDescent="0.2">
      <c r="A178" s="12"/>
      <c r="B178" s="13"/>
      <c r="C178" s="13" t="s">
        <v>757</v>
      </c>
      <c r="D178" s="14" t="s">
        <v>758</v>
      </c>
      <c r="E178" s="6">
        <v>1.61</v>
      </c>
      <c r="F178" s="16"/>
      <c r="G178" s="15" t="s">
        <v>3</v>
      </c>
      <c r="H178" s="6">
        <v>1</v>
      </c>
      <c r="I178" s="6"/>
      <c r="J178" s="16"/>
      <c r="K178" s="16">
        <v>161</v>
      </c>
    </row>
    <row r="179" spans="1:32" ht="15" x14ac:dyDescent="0.25">
      <c r="A179" s="19"/>
      <c r="B179" s="19"/>
      <c r="C179" s="19"/>
      <c r="D179" s="19"/>
      <c r="E179" s="19"/>
      <c r="F179" s="19"/>
      <c r="G179" s="19"/>
      <c r="H179" s="19"/>
      <c r="I179" s="36">
        <v>160062.35999999999</v>
      </c>
      <c r="J179" s="36"/>
      <c r="K179" s="20">
        <v>1600.62</v>
      </c>
      <c r="P179" s="18">
        <v>160062.35999999999</v>
      </c>
    </row>
    <row r="180" spans="1:32" ht="42.75" x14ac:dyDescent="0.2">
      <c r="A180" s="12">
        <v>13</v>
      </c>
      <c r="B180" s="13" t="s">
        <v>161</v>
      </c>
      <c r="C180" s="13" t="s">
        <v>162</v>
      </c>
      <c r="D180" s="14" t="s">
        <v>149</v>
      </c>
      <c r="E180" s="6">
        <v>60</v>
      </c>
      <c r="F180" s="16"/>
      <c r="G180" s="15"/>
      <c r="H180" s="6"/>
      <c r="I180" s="6"/>
      <c r="J180" s="16"/>
      <c r="K180" s="16"/>
      <c r="Q180">
        <v>0</v>
      </c>
      <c r="R180">
        <v>0</v>
      </c>
      <c r="S180">
        <v>0</v>
      </c>
      <c r="T180">
        <v>0</v>
      </c>
      <c r="U180">
        <v>4699.8</v>
      </c>
      <c r="V180">
        <v>2900.45</v>
      </c>
    </row>
    <row r="181" spans="1:32" ht="14.25" x14ac:dyDescent="0.2">
      <c r="A181" s="12"/>
      <c r="B181" s="13"/>
      <c r="C181" s="13" t="s">
        <v>750</v>
      </c>
      <c r="D181" s="14"/>
      <c r="E181" s="6"/>
      <c r="F181" s="16">
        <v>59.29</v>
      </c>
      <c r="G181" s="15" t="s">
        <v>3</v>
      </c>
      <c r="H181" s="6">
        <v>1</v>
      </c>
      <c r="I181" s="6">
        <v>1</v>
      </c>
      <c r="J181" s="16">
        <v>3557.4</v>
      </c>
      <c r="K181" s="16"/>
    </row>
    <row r="182" spans="1:32" ht="14.25" x14ac:dyDescent="0.2">
      <c r="A182" s="12"/>
      <c r="B182" s="13"/>
      <c r="C182" s="13" t="s">
        <v>751</v>
      </c>
      <c r="D182" s="14"/>
      <c r="E182" s="6"/>
      <c r="F182" s="16">
        <v>44.76</v>
      </c>
      <c r="G182" s="15" t="s">
        <v>3</v>
      </c>
      <c r="H182" s="6">
        <v>1</v>
      </c>
      <c r="I182" s="6">
        <v>1</v>
      </c>
      <c r="J182" s="17">
        <v>2685.6</v>
      </c>
      <c r="K182" s="16"/>
    </row>
    <row r="183" spans="1:32" ht="15" x14ac:dyDescent="0.25">
      <c r="A183" s="19"/>
      <c r="B183" s="19"/>
      <c r="C183" s="19"/>
      <c r="D183" s="19"/>
      <c r="E183" s="19"/>
      <c r="F183" s="19"/>
      <c r="G183" s="19"/>
      <c r="H183" s="19"/>
      <c r="I183" s="36">
        <v>3557.4</v>
      </c>
      <c r="J183" s="36"/>
      <c r="K183" s="20">
        <v>59.29</v>
      </c>
      <c r="P183" s="18">
        <v>3557.4</v>
      </c>
    </row>
    <row r="184" spans="1:32" ht="57" x14ac:dyDescent="0.2">
      <c r="A184" s="12">
        <v>14</v>
      </c>
      <c r="B184" s="13" t="s">
        <v>165</v>
      </c>
      <c r="C184" s="13" t="s">
        <v>166</v>
      </c>
      <c r="D184" s="14" t="s">
        <v>149</v>
      </c>
      <c r="E184" s="6">
        <v>60</v>
      </c>
      <c r="F184" s="16"/>
      <c r="G184" s="15"/>
      <c r="H184" s="6"/>
      <c r="I184" s="6"/>
      <c r="J184" s="16"/>
      <c r="K184" s="16"/>
      <c r="Q184">
        <v>0</v>
      </c>
      <c r="R184">
        <v>0</v>
      </c>
      <c r="S184">
        <v>0</v>
      </c>
      <c r="T184">
        <v>0</v>
      </c>
      <c r="U184">
        <v>43969.8</v>
      </c>
      <c r="V184">
        <v>27135.65</v>
      </c>
    </row>
    <row r="185" spans="1:32" ht="14.25" x14ac:dyDescent="0.2">
      <c r="A185" s="12"/>
      <c r="B185" s="13"/>
      <c r="C185" s="13" t="s">
        <v>750</v>
      </c>
      <c r="D185" s="14"/>
      <c r="E185" s="6"/>
      <c r="F185" s="16">
        <v>19.13</v>
      </c>
      <c r="G185" s="15" t="s">
        <v>139</v>
      </c>
      <c r="H185" s="6">
        <v>1</v>
      </c>
      <c r="I185" s="6">
        <v>1</v>
      </c>
      <c r="J185" s="16">
        <v>33286.199999999997</v>
      </c>
      <c r="K185" s="16"/>
    </row>
    <row r="186" spans="1:32" ht="14.25" x14ac:dyDescent="0.2">
      <c r="A186" s="12"/>
      <c r="B186" s="13"/>
      <c r="C186" s="13" t="s">
        <v>751</v>
      </c>
      <c r="D186" s="14"/>
      <c r="E186" s="6"/>
      <c r="F186" s="16">
        <v>14.44</v>
      </c>
      <c r="G186" s="15" t="s">
        <v>139</v>
      </c>
      <c r="H186" s="6">
        <v>1</v>
      </c>
      <c r="I186" s="6">
        <v>1</v>
      </c>
      <c r="J186" s="17">
        <v>25125.599999999999</v>
      </c>
      <c r="K186" s="16"/>
    </row>
    <row r="187" spans="1:32" ht="15" x14ac:dyDescent="0.25">
      <c r="A187" s="19"/>
      <c r="B187" s="19"/>
      <c r="C187" s="19"/>
      <c r="D187" s="19"/>
      <c r="E187" s="19"/>
      <c r="F187" s="19"/>
      <c r="G187" s="19"/>
      <c r="H187" s="19"/>
      <c r="I187" s="36">
        <v>33286.199999999997</v>
      </c>
      <c r="J187" s="36"/>
      <c r="K187" s="20">
        <v>554.77</v>
      </c>
      <c r="P187" s="18">
        <v>33286.199999999997</v>
      </c>
    </row>
    <row r="189" spans="1:32" ht="30" x14ac:dyDescent="0.25">
      <c r="A189" s="39" t="s">
        <v>769</v>
      </c>
      <c r="B189" s="39"/>
      <c r="C189" s="39"/>
      <c r="D189" s="39"/>
      <c r="E189" s="39"/>
      <c r="F189" s="39"/>
      <c r="G189" s="39"/>
      <c r="H189" s="39"/>
      <c r="I189" s="37">
        <v>1272951.51</v>
      </c>
      <c r="J189" s="38"/>
      <c r="K189" s="21"/>
      <c r="AF189" s="22" t="s">
        <v>763</v>
      </c>
    </row>
    <row r="191" spans="1:32" ht="14.25" x14ac:dyDescent="0.2">
      <c r="C191" s="32" t="s">
        <v>96</v>
      </c>
      <c r="D191" s="32"/>
      <c r="E191" s="32"/>
      <c r="F191" s="32"/>
      <c r="G191" s="32"/>
      <c r="H191" s="32"/>
      <c r="I191" s="29">
        <v>1272951.51</v>
      </c>
      <c r="J191" s="29"/>
    </row>
    <row r="192" spans="1:32" ht="14.25" x14ac:dyDescent="0.2">
      <c r="C192" s="32" t="s">
        <v>98</v>
      </c>
      <c r="D192" s="32"/>
      <c r="E192" s="32"/>
      <c r="F192" s="32"/>
      <c r="G192" s="32"/>
      <c r="H192" s="32"/>
      <c r="I192" s="29">
        <v>229131.27</v>
      </c>
      <c r="J192" s="29"/>
    </row>
    <row r="193" spans="1:22" ht="14.25" x14ac:dyDescent="0.2">
      <c r="C193" s="32" t="s">
        <v>100</v>
      </c>
      <c r="D193" s="32"/>
      <c r="E193" s="32"/>
      <c r="F193" s="32"/>
      <c r="G193" s="32"/>
      <c r="H193" s="32"/>
      <c r="I193" s="29">
        <v>1502082.78</v>
      </c>
      <c r="J193" s="29"/>
    </row>
    <row r="194" spans="1:22" ht="14.25" x14ac:dyDescent="0.2">
      <c r="C194" s="32" t="s">
        <v>102</v>
      </c>
      <c r="D194" s="32"/>
      <c r="E194" s="32"/>
      <c r="F194" s="32"/>
      <c r="G194" s="32"/>
      <c r="H194" s="32"/>
      <c r="I194" s="29">
        <v>1426978.64</v>
      </c>
      <c r="J194" s="29"/>
    </row>
    <row r="195" spans="1:22" ht="16.5" x14ac:dyDescent="0.25">
      <c r="A195" s="35" t="s">
        <v>767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</row>
    <row r="196" spans="1:22" ht="28.5" x14ac:dyDescent="0.2">
      <c r="A196" s="12">
        <v>1</v>
      </c>
      <c r="B196" s="13" t="s">
        <v>259</v>
      </c>
      <c r="C196" s="13" t="s">
        <v>260</v>
      </c>
      <c r="D196" s="14" t="s">
        <v>261</v>
      </c>
      <c r="E196" s="6">
        <v>10</v>
      </c>
      <c r="F196" s="16"/>
      <c r="G196" s="15"/>
      <c r="H196" s="6"/>
      <c r="I196" s="6"/>
      <c r="J196" s="16"/>
      <c r="K196" s="16"/>
      <c r="Q196">
        <v>0</v>
      </c>
      <c r="R196">
        <v>0</v>
      </c>
      <c r="S196">
        <v>0</v>
      </c>
      <c r="T196">
        <v>0</v>
      </c>
      <c r="U196">
        <v>1847.83</v>
      </c>
      <c r="V196">
        <v>1140.3699999999999</v>
      </c>
    </row>
    <row r="197" spans="1:22" ht="14.25" x14ac:dyDescent="0.2">
      <c r="A197" s="12"/>
      <c r="B197" s="13"/>
      <c r="C197" s="13" t="s">
        <v>750</v>
      </c>
      <c r="D197" s="14"/>
      <c r="E197" s="6"/>
      <c r="F197" s="16">
        <v>207.61</v>
      </c>
      <c r="G197" s="15" t="s">
        <v>3</v>
      </c>
      <c r="H197" s="6">
        <v>1</v>
      </c>
      <c r="I197" s="6">
        <v>1</v>
      </c>
      <c r="J197" s="16">
        <v>2076.1</v>
      </c>
      <c r="K197" s="16"/>
    </row>
    <row r="198" spans="1:22" ht="14.25" x14ac:dyDescent="0.2">
      <c r="A198" s="12"/>
      <c r="B198" s="13"/>
      <c r="C198" s="13" t="s">
        <v>751</v>
      </c>
      <c r="D198" s="14"/>
      <c r="E198" s="6"/>
      <c r="F198" s="16">
        <v>105.59</v>
      </c>
      <c r="G198" s="15" t="s">
        <v>3</v>
      </c>
      <c r="H198" s="6">
        <v>1</v>
      </c>
      <c r="I198" s="6">
        <v>1</v>
      </c>
      <c r="J198" s="17">
        <v>1055.9000000000001</v>
      </c>
      <c r="K198" s="16"/>
    </row>
    <row r="199" spans="1:22" ht="14.25" x14ac:dyDescent="0.2">
      <c r="A199" s="12"/>
      <c r="B199" s="13"/>
      <c r="C199" s="13" t="s">
        <v>752</v>
      </c>
      <c r="D199" s="14" t="s">
        <v>753</v>
      </c>
      <c r="E199" s="6">
        <v>108</v>
      </c>
      <c r="F199" s="16"/>
      <c r="G199" s="15"/>
      <c r="H199" s="6"/>
      <c r="I199" s="6"/>
      <c r="J199" s="16">
        <v>1140.3699999999999</v>
      </c>
      <c r="K199" s="16"/>
    </row>
    <row r="200" spans="1:22" ht="15" x14ac:dyDescent="0.25">
      <c r="A200" s="19"/>
      <c r="B200" s="19"/>
      <c r="C200" s="19"/>
      <c r="D200" s="19"/>
      <c r="E200" s="19"/>
      <c r="F200" s="19"/>
      <c r="G200" s="19"/>
      <c r="H200" s="19"/>
      <c r="I200" s="36">
        <v>3216.47</v>
      </c>
      <c r="J200" s="36"/>
      <c r="K200" s="20">
        <v>321.64999999999998</v>
      </c>
      <c r="P200" s="18">
        <v>3216.47</v>
      </c>
    </row>
    <row r="201" spans="1:22" ht="14.25" x14ac:dyDescent="0.2">
      <c r="A201" s="12">
        <v>2</v>
      </c>
      <c r="B201" s="13" t="s">
        <v>264</v>
      </c>
      <c r="C201" s="13" t="s">
        <v>265</v>
      </c>
      <c r="D201" s="14" t="s">
        <v>149</v>
      </c>
      <c r="E201" s="6">
        <v>100</v>
      </c>
      <c r="F201" s="16">
        <v>703.36</v>
      </c>
      <c r="G201" s="15" t="s">
        <v>3</v>
      </c>
      <c r="H201" s="6">
        <v>1</v>
      </c>
      <c r="I201" s="6">
        <v>1</v>
      </c>
      <c r="J201" s="16">
        <v>70336</v>
      </c>
      <c r="K201" s="16"/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 ht="15" x14ac:dyDescent="0.25">
      <c r="A202" s="19"/>
      <c r="B202" s="19"/>
      <c r="C202" s="19"/>
      <c r="D202" s="19"/>
      <c r="E202" s="19"/>
      <c r="F202" s="19"/>
      <c r="G202" s="19"/>
      <c r="H202" s="19"/>
      <c r="I202" s="36">
        <v>70336</v>
      </c>
      <c r="J202" s="36"/>
      <c r="K202" s="20">
        <v>703.36</v>
      </c>
      <c r="P202" s="18">
        <v>70336</v>
      </c>
    </row>
    <row r="203" spans="1:22" ht="28.5" x14ac:dyDescent="0.2">
      <c r="A203" s="12">
        <v>3</v>
      </c>
      <c r="B203" s="13" t="s">
        <v>268</v>
      </c>
      <c r="C203" s="13" t="s">
        <v>269</v>
      </c>
      <c r="D203" s="14" t="s">
        <v>270</v>
      </c>
      <c r="E203" s="6">
        <v>90</v>
      </c>
      <c r="F203" s="16">
        <v>206.81</v>
      </c>
      <c r="G203" s="15" t="s">
        <v>3</v>
      </c>
      <c r="H203" s="6">
        <v>1</v>
      </c>
      <c r="I203" s="6">
        <v>1</v>
      </c>
      <c r="J203" s="16">
        <v>18612.900000000001</v>
      </c>
      <c r="K203" s="16"/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</row>
    <row r="204" spans="1:22" ht="15" x14ac:dyDescent="0.25">
      <c r="A204" s="19"/>
      <c r="B204" s="19"/>
      <c r="C204" s="19"/>
      <c r="D204" s="19"/>
      <c r="E204" s="19"/>
      <c r="F204" s="19"/>
      <c r="G204" s="19"/>
      <c r="H204" s="19"/>
      <c r="I204" s="36">
        <v>18612.900000000001</v>
      </c>
      <c r="J204" s="36"/>
      <c r="K204" s="20">
        <v>206.81</v>
      </c>
      <c r="P204" s="18">
        <v>18612.900000000001</v>
      </c>
    </row>
    <row r="206" spans="1:22" ht="15" x14ac:dyDescent="0.25">
      <c r="A206" s="39" t="s">
        <v>768</v>
      </c>
      <c r="B206" s="39"/>
      <c r="C206" s="39"/>
      <c r="D206" s="39"/>
      <c r="E206" s="39"/>
      <c r="F206" s="39"/>
      <c r="G206" s="39"/>
      <c r="H206" s="39"/>
      <c r="I206" s="37">
        <v>92165.37</v>
      </c>
      <c r="J206" s="38"/>
      <c r="K206" s="21"/>
    </row>
    <row r="208" spans="1:22" ht="14.25" x14ac:dyDescent="0.2">
      <c r="C208" s="32" t="s">
        <v>96</v>
      </c>
      <c r="D208" s="32"/>
      <c r="E208" s="32"/>
      <c r="F208" s="32"/>
      <c r="G208" s="32"/>
      <c r="H208" s="32"/>
      <c r="I208" s="29">
        <v>92165.37</v>
      </c>
      <c r="J208" s="29"/>
    </row>
    <row r="209" spans="3:10" ht="14.25" x14ac:dyDescent="0.2">
      <c r="C209" s="32" t="s">
        <v>98</v>
      </c>
      <c r="D209" s="32"/>
      <c r="E209" s="32"/>
      <c r="F209" s="32"/>
      <c r="G209" s="32"/>
      <c r="H209" s="32"/>
      <c r="I209" s="29">
        <v>16589.77</v>
      </c>
      <c r="J209" s="29"/>
    </row>
    <row r="210" spans="3:10" ht="14.25" x14ac:dyDescent="0.2">
      <c r="C210" s="32" t="s">
        <v>100</v>
      </c>
      <c r="D210" s="32"/>
      <c r="E210" s="32"/>
      <c r="F210" s="32"/>
      <c r="G210" s="32"/>
      <c r="H210" s="32"/>
      <c r="I210" s="29">
        <v>108755.14</v>
      </c>
      <c r="J210" s="29"/>
    </row>
    <row r="211" spans="3:10" ht="14.25" x14ac:dyDescent="0.2">
      <c r="C211" s="32" t="s">
        <v>102</v>
      </c>
      <c r="D211" s="32"/>
      <c r="E211" s="32"/>
      <c r="F211" s="32"/>
      <c r="G211" s="32"/>
      <c r="H211" s="32"/>
      <c r="I211" s="29">
        <v>103317.38</v>
      </c>
      <c r="J211" s="29"/>
    </row>
  </sheetData>
  <mergeCells count="85">
    <mergeCell ref="C193:H193"/>
    <mergeCell ref="I193:J193"/>
    <mergeCell ref="C194:H194"/>
    <mergeCell ref="I194:J194"/>
    <mergeCell ref="C210:H210"/>
    <mergeCell ref="I210:J210"/>
    <mergeCell ref="C211:H211"/>
    <mergeCell ref="I211:J211"/>
    <mergeCell ref="I187:J187"/>
    <mergeCell ref="I189:J189"/>
    <mergeCell ref="A189:H189"/>
    <mergeCell ref="C191:H191"/>
    <mergeCell ref="I191:J191"/>
    <mergeCell ref="C192:H192"/>
    <mergeCell ref="I192:J192"/>
    <mergeCell ref="I146:J146"/>
    <mergeCell ref="I155:J155"/>
    <mergeCell ref="I162:J162"/>
    <mergeCell ref="I169:J169"/>
    <mergeCell ref="I179:J179"/>
    <mergeCell ref="I183:J183"/>
    <mergeCell ref="I61:J61"/>
    <mergeCell ref="I71:J71"/>
    <mergeCell ref="I98:J98"/>
    <mergeCell ref="I105:J105"/>
    <mergeCell ref="I112:J112"/>
    <mergeCell ref="I119:J119"/>
    <mergeCell ref="I129:J129"/>
    <mergeCell ref="I136:J136"/>
    <mergeCell ref="C77:H77"/>
    <mergeCell ref="I77:J77"/>
    <mergeCell ref="C78:H78"/>
    <mergeCell ref="I78:J78"/>
    <mergeCell ref="A80:K80"/>
    <mergeCell ref="I89:J89"/>
    <mergeCell ref="A23:K23"/>
    <mergeCell ref="I29:J29"/>
    <mergeCell ref="I206:J206"/>
    <mergeCell ref="A206:H206"/>
    <mergeCell ref="C208:H208"/>
    <mergeCell ref="I208:J208"/>
    <mergeCell ref="C209:H209"/>
    <mergeCell ref="I209:J209"/>
    <mergeCell ref="I18:I20"/>
    <mergeCell ref="J18:J20"/>
    <mergeCell ref="A195:K195"/>
    <mergeCell ref="I200:J200"/>
    <mergeCell ref="I202:J202"/>
    <mergeCell ref="I204:J204"/>
    <mergeCell ref="I73:J73"/>
    <mergeCell ref="A73:H73"/>
    <mergeCell ref="C75:H75"/>
    <mergeCell ref="I75:J75"/>
    <mergeCell ref="C76:H76"/>
    <mergeCell ref="I76:J76"/>
    <mergeCell ref="I33:J33"/>
    <mergeCell ref="I37:J37"/>
    <mergeCell ref="I47:J47"/>
    <mergeCell ref="I54:J54"/>
    <mergeCell ref="F16:H16"/>
    <mergeCell ref="I16:J16"/>
    <mergeCell ref="A18:A20"/>
    <mergeCell ref="B18:B20"/>
    <mergeCell ref="C18:C20"/>
    <mergeCell ref="D18:D20"/>
    <mergeCell ref="E18:E20"/>
    <mergeCell ref="F18:F20"/>
    <mergeCell ref="G18:G20"/>
    <mergeCell ref="H18:H20"/>
    <mergeCell ref="F13:H13"/>
    <mergeCell ref="I13:J13"/>
    <mergeCell ref="F14:H14"/>
    <mergeCell ref="I14:J14"/>
    <mergeCell ref="F15:H15"/>
    <mergeCell ref="I15:J15"/>
    <mergeCell ref="A6:K6"/>
    <mergeCell ref="A7:K7"/>
    <mergeCell ref="A9:K9"/>
    <mergeCell ref="F11:H11"/>
    <mergeCell ref="I11:J11"/>
    <mergeCell ref="F12:H12"/>
    <mergeCell ref="I12:J12"/>
    <mergeCell ref="A1:K1"/>
    <mergeCell ref="A2:K2"/>
    <mergeCell ref="A4:K4"/>
  </mergeCells>
  <pageMargins left="0.4" right="0.2" top="0.2" bottom="0.4" header="0.2" footer="0.2"/>
  <pageSetup paperSize="9" scale="65" fitToHeight="0" orientation="portrait" verticalDpi="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39"/>
  <sheetViews>
    <sheetView workbookViewId="0">
      <selection activeCell="A635" sqref="A635:O635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58986</v>
      </c>
      <c r="M1">
        <v>11</v>
      </c>
    </row>
    <row r="12" spans="1:133" x14ac:dyDescent="0.2">
      <c r="A12" s="1">
        <v>1</v>
      </c>
      <c r="B12" s="1">
        <v>635</v>
      </c>
      <c r="C12" s="1">
        <v>0</v>
      </c>
      <c r="D12" s="1">
        <f>ROW(A599)</f>
        <v>599</v>
      </c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3</v>
      </c>
      <c r="K12" s="1">
        <v>0</v>
      </c>
      <c r="L12" s="1"/>
      <c r="M12" s="1"/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/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5</v>
      </c>
      <c r="AI12" s="1" t="s">
        <v>6</v>
      </c>
      <c r="AJ12" s="1" t="s">
        <v>7</v>
      </c>
      <c r="AK12" s="1"/>
      <c r="AL12" s="1" t="s">
        <v>8</v>
      </c>
      <c r="AM12" s="1" t="s">
        <v>3</v>
      </c>
      <c r="AN12" s="1" t="s">
        <v>8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9</v>
      </c>
      <c r="AY12" s="1" t="s">
        <v>3</v>
      </c>
      <c r="AZ12" s="1" t="s">
        <v>3</v>
      </c>
      <c r="BA12" s="1"/>
      <c r="BB12" s="1"/>
      <c r="BC12" s="1"/>
      <c r="BD12" s="1"/>
      <c r="BE12" s="1"/>
      <c r="BF12" s="1"/>
      <c r="BG12" s="1"/>
      <c r="BH12" s="1" t="s">
        <v>10</v>
      </c>
      <c r="BI12" s="1" t="s">
        <v>11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2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12</v>
      </c>
      <c r="BZ12" s="1" t="s">
        <v>13</v>
      </c>
      <c r="CA12" s="1" t="s">
        <v>14</v>
      </c>
      <c r="CB12" s="1" t="s">
        <v>14</v>
      </c>
      <c r="CC12" s="1" t="s">
        <v>14</v>
      </c>
      <c r="CD12" s="1" t="s">
        <v>14</v>
      </c>
      <c r="CE12" s="1" t="s">
        <v>3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B599</f>
        <v>635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/>
      </c>
      <c r="G18" s="2" t="str">
        <f t="shared" si="0"/>
        <v>Благоустройство дворовой территории район Черемушки_(95 вар 2</v>
      </c>
      <c r="H18" s="2"/>
      <c r="I18" s="2"/>
      <c r="J18" s="2"/>
      <c r="K18" s="2"/>
      <c r="L18" s="2"/>
      <c r="M18" s="2"/>
      <c r="N18" s="2"/>
      <c r="O18" s="2">
        <f t="shared" ref="O18:AT18" si="1">O599</f>
        <v>7589507.1100000003</v>
      </c>
      <c r="P18" s="2">
        <f t="shared" si="1"/>
        <v>5768910.4000000004</v>
      </c>
      <c r="Q18" s="2">
        <f t="shared" si="1"/>
        <v>830698.14</v>
      </c>
      <c r="R18" s="2">
        <f t="shared" si="1"/>
        <v>411237.76</v>
      </c>
      <c r="S18" s="2">
        <f t="shared" si="1"/>
        <v>989898.57</v>
      </c>
      <c r="T18" s="2">
        <f t="shared" si="1"/>
        <v>0</v>
      </c>
      <c r="U18" s="2">
        <f t="shared" si="1"/>
        <v>5077.7674400000005</v>
      </c>
      <c r="V18" s="2">
        <f t="shared" si="1"/>
        <v>0</v>
      </c>
      <c r="W18" s="2">
        <f t="shared" si="1"/>
        <v>0</v>
      </c>
      <c r="X18" s="2">
        <f t="shared" si="1"/>
        <v>692929.01</v>
      </c>
      <c r="Y18" s="2">
        <f t="shared" si="1"/>
        <v>98989.86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8661637.5399999991</v>
      </c>
      <c r="AS18" s="2">
        <f t="shared" si="1"/>
        <v>106086.86</v>
      </c>
      <c r="AT18" s="2">
        <f t="shared" si="1"/>
        <v>0</v>
      </c>
      <c r="AU18" s="2">
        <f t="shared" ref="AU18:BZ18" si="2">AU599</f>
        <v>8555550.6799999997</v>
      </c>
      <c r="AV18" s="2">
        <f t="shared" si="2"/>
        <v>5768910.4000000004</v>
      </c>
      <c r="AW18" s="2">
        <f t="shared" si="2"/>
        <v>5768910.4000000004</v>
      </c>
      <c r="AX18" s="2">
        <f t="shared" si="2"/>
        <v>0</v>
      </c>
      <c r="AY18" s="2">
        <f t="shared" si="2"/>
        <v>5768910.4000000004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CA599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DG599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EM599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FS599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0</v>
      </c>
      <c r="C20" s="1"/>
      <c r="D20" s="1">
        <f>ROW(A519)</f>
        <v>519</v>
      </c>
      <c r="E20" s="1"/>
      <c r="F20" s="1" t="s">
        <v>15</v>
      </c>
      <c r="G20" s="1" t="s">
        <v>16</v>
      </c>
      <c r="H20" s="1" t="s">
        <v>3</v>
      </c>
      <c r="I20" s="1">
        <v>0</v>
      </c>
      <c r="J20" s="1" t="s">
        <v>3</v>
      </c>
      <c r="K20" s="1">
        <v>-1</v>
      </c>
      <c r="L20" s="1" t="s">
        <v>3</v>
      </c>
      <c r="M20" s="1"/>
      <c r="N20" s="1"/>
      <c r="O20" s="1"/>
      <c r="P20" s="1"/>
      <c r="Q20" s="1"/>
      <c r="R20" s="1"/>
      <c r="S20" s="1"/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</row>
    <row r="22" spans="1:245" x14ac:dyDescent="0.2">
      <c r="A22" s="2">
        <v>52</v>
      </c>
      <c r="B22" s="2">
        <f t="shared" ref="B22:G22" si="7">B519</f>
        <v>0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06.02.2018</v>
      </c>
      <c r="G22" s="2" t="str">
        <f t="shared" si="7"/>
        <v>Благоустройство  дворовой территории</v>
      </c>
      <c r="H22" s="2"/>
      <c r="I22" s="2"/>
      <c r="J22" s="2"/>
      <c r="K22" s="2"/>
      <c r="L22" s="2"/>
      <c r="M22" s="2"/>
      <c r="N22" s="2"/>
      <c r="O22" s="2">
        <f t="shared" ref="O22:AT22" si="8">O519</f>
        <v>6074773.8099999996</v>
      </c>
      <c r="P22" s="2">
        <f t="shared" si="8"/>
        <v>4812499.2</v>
      </c>
      <c r="Q22" s="2">
        <f t="shared" si="8"/>
        <v>381340.44</v>
      </c>
      <c r="R22" s="2">
        <f t="shared" si="8"/>
        <v>206439.16</v>
      </c>
      <c r="S22" s="2">
        <f t="shared" si="8"/>
        <v>880934.17</v>
      </c>
      <c r="T22" s="2">
        <f t="shared" si="8"/>
        <v>0</v>
      </c>
      <c r="U22" s="2">
        <f t="shared" si="8"/>
        <v>4560.9674400000004</v>
      </c>
      <c r="V22" s="2">
        <f t="shared" si="8"/>
        <v>0</v>
      </c>
      <c r="W22" s="2">
        <f t="shared" si="8"/>
        <v>0</v>
      </c>
      <c r="X22" s="2">
        <f t="shared" si="8"/>
        <v>616653.93000000005</v>
      </c>
      <c r="Y22" s="2">
        <f t="shared" si="8"/>
        <v>88093.42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6887688.7199999997</v>
      </c>
      <c r="AS22" s="2">
        <f t="shared" si="8"/>
        <v>106086.86</v>
      </c>
      <c r="AT22" s="2">
        <f t="shared" si="8"/>
        <v>0</v>
      </c>
      <c r="AU22" s="2">
        <f t="shared" ref="AU22:BZ22" si="9">AU519</f>
        <v>6781601.8600000003</v>
      </c>
      <c r="AV22" s="2">
        <f t="shared" si="9"/>
        <v>4812499.2</v>
      </c>
      <c r="AW22" s="2">
        <f t="shared" si="9"/>
        <v>4812499.2</v>
      </c>
      <c r="AX22" s="2">
        <f t="shared" si="9"/>
        <v>0</v>
      </c>
      <c r="AY22" s="2">
        <f t="shared" si="9"/>
        <v>4812499.2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CA519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DG519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EM519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FS519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 s="1">
        <v>4</v>
      </c>
      <c r="B24" s="1">
        <v>0</v>
      </c>
      <c r="C24" s="1"/>
      <c r="D24" s="1">
        <f>ROW(A34)</f>
        <v>34</v>
      </c>
      <c r="E24" s="1"/>
      <c r="F24" s="1" t="s">
        <v>17</v>
      </c>
      <c r="G24" s="1" t="s">
        <v>18</v>
      </c>
      <c r="H24" s="1" t="s">
        <v>3</v>
      </c>
      <c r="I24" s="1">
        <v>0</v>
      </c>
      <c r="J24" s="1"/>
      <c r="K24" s="1">
        <v>-1</v>
      </c>
      <c r="L24" s="1"/>
      <c r="M24" s="1"/>
      <c r="N24" s="1"/>
      <c r="O24" s="1"/>
      <c r="P24" s="1"/>
      <c r="Q24" s="1"/>
      <c r="R24" s="1"/>
      <c r="S24" s="1"/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2">
        <v>52</v>
      </c>
      <c r="B26" s="2">
        <f t="shared" ref="B26:G26" si="14">B34</f>
        <v>0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1</v>
      </c>
      <c r="G26" s="2" t="str">
        <f t="shared" si="14"/>
        <v>Текущий ремонт АБП--750м2</v>
      </c>
      <c r="H26" s="2"/>
      <c r="I26" s="2"/>
      <c r="J26" s="2"/>
      <c r="K26" s="2"/>
      <c r="L26" s="2"/>
      <c r="M26" s="2"/>
      <c r="N26" s="2"/>
      <c r="O26" s="2">
        <f t="shared" ref="O26:AT26" si="15">O34</f>
        <v>346814.63</v>
      </c>
      <c r="P26" s="2">
        <f t="shared" si="15"/>
        <v>275190</v>
      </c>
      <c r="Q26" s="2">
        <f t="shared" si="15"/>
        <v>45322.13</v>
      </c>
      <c r="R26" s="2">
        <f t="shared" si="15"/>
        <v>34210.93</v>
      </c>
      <c r="S26" s="2">
        <f t="shared" si="15"/>
        <v>26302.5</v>
      </c>
      <c r="T26" s="2">
        <f t="shared" si="15"/>
        <v>0</v>
      </c>
      <c r="U26" s="2">
        <f t="shared" si="15"/>
        <v>172.5</v>
      </c>
      <c r="V26" s="2">
        <f t="shared" si="15"/>
        <v>0</v>
      </c>
      <c r="W26" s="2">
        <f t="shared" si="15"/>
        <v>0</v>
      </c>
      <c r="X26" s="2">
        <f t="shared" si="15"/>
        <v>18411.75</v>
      </c>
      <c r="Y26" s="2">
        <f t="shared" si="15"/>
        <v>2630.25</v>
      </c>
      <c r="Z26" s="2">
        <f t="shared" si="15"/>
        <v>0</v>
      </c>
      <c r="AA26" s="2">
        <f t="shared" si="15"/>
        <v>0</v>
      </c>
      <c r="AB26" s="2">
        <f t="shared" si="15"/>
        <v>346814.63</v>
      </c>
      <c r="AC26" s="2">
        <f t="shared" si="15"/>
        <v>275190</v>
      </c>
      <c r="AD26" s="2">
        <f t="shared" si="15"/>
        <v>45322.13</v>
      </c>
      <c r="AE26" s="2">
        <f t="shared" si="15"/>
        <v>34210.93</v>
      </c>
      <c r="AF26" s="2">
        <f t="shared" si="15"/>
        <v>26302.5</v>
      </c>
      <c r="AG26" s="2">
        <f t="shared" si="15"/>
        <v>0</v>
      </c>
      <c r="AH26" s="2">
        <f t="shared" si="15"/>
        <v>172.5</v>
      </c>
      <c r="AI26" s="2">
        <f t="shared" si="15"/>
        <v>0</v>
      </c>
      <c r="AJ26" s="2">
        <f t="shared" si="15"/>
        <v>0</v>
      </c>
      <c r="AK26" s="2">
        <f t="shared" si="15"/>
        <v>18411.75</v>
      </c>
      <c r="AL26" s="2">
        <f t="shared" si="15"/>
        <v>2630.25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367856.63</v>
      </c>
      <c r="AS26" s="2">
        <f t="shared" si="15"/>
        <v>0</v>
      </c>
      <c r="AT26" s="2">
        <f t="shared" si="15"/>
        <v>0</v>
      </c>
      <c r="AU26" s="2">
        <f t="shared" ref="AU26:BZ26" si="16">AU34</f>
        <v>367856.63</v>
      </c>
      <c r="AV26" s="2">
        <f t="shared" si="16"/>
        <v>275190</v>
      </c>
      <c r="AW26" s="2">
        <f t="shared" si="16"/>
        <v>275190</v>
      </c>
      <c r="AX26" s="2">
        <f t="shared" si="16"/>
        <v>0</v>
      </c>
      <c r="AY26" s="2">
        <f t="shared" si="16"/>
        <v>275190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CA34</f>
        <v>367856.63</v>
      </c>
      <c r="CB26" s="2">
        <f t="shared" si="17"/>
        <v>0</v>
      </c>
      <c r="CC26" s="2">
        <f t="shared" si="17"/>
        <v>0</v>
      </c>
      <c r="CD26" s="2">
        <f t="shared" si="17"/>
        <v>367856.63</v>
      </c>
      <c r="CE26" s="2">
        <f t="shared" si="17"/>
        <v>275190</v>
      </c>
      <c r="CF26" s="2">
        <f t="shared" si="17"/>
        <v>275190</v>
      </c>
      <c r="CG26" s="2">
        <f t="shared" si="17"/>
        <v>0</v>
      </c>
      <c r="CH26" s="2">
        <f t="shared" si="17"/>
        <v>275190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DG34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EM34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FS34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 x14ac:dyDescent="0.2">
      <c r="A28">
        <v>19</v>
      </c>
      <c r="B28">
        <v>0</v>
      </c>
      <c r="F28" t="s">
        <v>3</v>
      </c>
      <c r="G28" t="s">
        <v>19</v>
      </c>
      <c r="H28" t="s">
        <v>3</v>
      </c>
      <c r="AA28">
        <v>1</v>
      </c>
      <c r="IK28">
        <v>0</v>
      </c>
    </row>
    <row r="29" spans="1:245" x14ac:dyDescent="0.2">
      <c r="A29">
        <v>17</v>
      </c>
      <c r="B29">
        <v>0</v>
      </c>
      <c r="C29">
        <f>ROW(SmtRes!A2)</f>
        <v>2</v>
      </c>
      <c r="D29">
        <f>ROW(EtalonRes!A2)</f>
        <v>2</v>
      </c>
      <c r="E29" t="s">
        <v>17</v>
      </c>
      <c r="F29" t="s">
        <v>20</v>
      </c>
      <c r="G29" t="s">
        <v>21</v>
      </c>
      <c r="H29" t="s">
        <v>22</v>
      </c>
      <c r="I29">
        <v>750</v>
      </c>
      <c r="J29">
        <v>0</v>
      </c>
      <c r="O29">
        <f>ROUND(CP29,2)</f>
        <v>203722.5</v>
      </c>
      <c r="P29">
        <f>ROUND(CQ29*I29,2)</f>
        <v>185940</v>
      </c>
      <c r="Q29">
        <f>ROUND(CR29*I29,2)</f>
        <v>0</v>
      </c>
      <c r="R29">
        <f>ROUND(CS29*I29,2)</f>
        <v>0</v>
      </c>
      <c r="S29">
        <f>ROUND(CT29*I29,2)</f>
        <v>17782.5</v>
      </c>
      <c r="T29">
        <f>ROUND(CU29*I29,2)</f>
        <v>0</v>
      </c>
      <c r="U29">
        <f>CV29*I29</f>
        <v>112.5</v>
      </c>
      <c r="V29">
        <f>CW29*I29</f>
        <v>0</v>
      </c>
      <c r="W29">
        <f>ROUND(CX29*I29,2)</f>
        <v>0</v>
      </c>
      <c r="X29">
        <f t="shared" ref="X29:Y32" si="21">ROUND(CY29,2)</f>
        <v>12447.75</v>
      </c>
      <c r="Y29">
        <f t="shared" si="21"/>
        <v>1778.25</v>
      </c>
      <c r="AA29">
        <v>41650444</v>
      </c>
      <c r="AB29">
        <f>ROUND((AC29+AD29+AF29),2)</f>
        <v>271.63</v>
      </c>
      <c r="AC29">
        <f>ROUND((ES29),2)</f>
        <v>247.92</v>
      </c>
      <c r="AD29">
        <f>ROUND((((ET29)-(EU29))+AE29),2)</f>
        <v>0</v>
      </c>
      <c r="AE29">
        <f>ROUND((EU29),2)</f>
        <v>0</v>
      </c>
      <c r="AF29">
        <f>ROUND((EV29),2)</f>
        <v>23.71</v>
      </c>
      <c r="AG29">
        <f>ROUND((AP29),2)</f>
        <v>0</v>
      </c>
      <c r="AH29">
        <f>(EW29)</f>
        <v>0.15</v>
      </c>
      <c r="AI29">
        <f>(EX29)</f>
        <v>0</v>
      </c>
      <c r="AJ29">
        <f>ROUND((AS29),2)</f>
        <v>0</v>
      </c>
      <c r="AK29">
        <v>271.63</v>
      </c>
      <c r="AL29">
        <v>247.92</v>
      </c>
      <c r="AM29">
        <v>0</v>
      </c>
      <c r="AN29">
        <v>0</v>
      </c>
      <c r="AO29">
        <v>23.71</v>
      </c>
      <c r="AP29">
        <v>0</v>
      </c>
      <c r="AQ29">
        <v>0.15</v>
      </c>
      <c r="AR29">
        <v>0</v>
      </c>
      <c r="AS29">
        <v>0</v>
      </c>
      <c r="AT29">
        <v>70</v>
      </c>
      <c r="AU29">
        <v>10</v>
      </c>
      <c r="AV29">
        <v>1</v>
      </c>
      <c r="AW29">
        <v>1</v>
      </c>
      <c r="AZ29">
        <v>1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0</v>
      </c>
      <c r="BI29">
        <v>4</v>
      </c>
      <c r="BJ29" t="s">
        <v>23</v>
      </c>
      <c r="BM29">
        <v>0</v>
      </c>
      <c r="BN29">
        <v>0</v>
      </c>
      <c r="BO29" t="s">
        <v>3</v>
      </c>
      <c r="BP29">
        <v>0</v>
      </c>
      <c r="BQ29">
        <v>1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70</v>
      </c>
      <c r="CA29">
        <v>10</v>
      </c>
      <c r="CF29">
        <v>0</v>
      </c>
      <c r="CG29">
        <v>0</v>
      </c>
      <c r="CM29">
        <v>0</v>
      </c>
      <c r="CN29" t="s">
        <v>3</v>
      </c>
      <c r="CO29">
        <v>0</v>
      </c>
      <c r="CP29">
        <f>(P29+Q29+S29)</f>
        <v>203722.5</v>
      </c>
      <c r="CQ29">
        <f>(AC29*BC29*AW29)</f>
        <v>247.92</v>
      </c>
      <c r="CR29">
        <f>((((ET29)*BB29-(EU29)*BS29)+AE29*BS29)*AV29)</f>
        <v>0</v>
      </c>
      <c r="CS29">
        <f>(AE29*BS29*AV29)</f>
        <v>0</v>
      </c>
      <c r="CT29">
        <f>(AF29*BA29*AV29)</f>
        <v>23.71</v>
      </c>
      <c r="CU29">
        <f>AG29</f>
        <v>0</v>
      </c>
      <c r="CV29">
        <f>(AH29*AV29)</f>
        <v>0.15</v>
      </c>
      <c r="CW29">
        <f t="shared" ref="CW29:CX32" si="22">AI29</f>
        <v>0</v>
      </c>
      <c r="CX29">
        <f t="shared" si="22"/>
        <v>0</v>
      </c>
      <c r="CY29">
        <f>((S29*BZ29)/100)</f>
        <v>12447.75</v>
      </c>
      <c r="CZ29">
        <f>((S29*CA29)/100)</f>
        <v>1778.25</v>
      </c>
      <c r="DC29" t="s">
        <v>3</v>
      </c>
      <c r="DD29" t="s">
        <v>3</v>
      </c>
      <c r="DE29" t="s">
        <v>3</v>
      </c>
      <c r="DF29" t="s">
        <v>3</v>
      </c>
      <c r="DG29" t="s">
        <v>3</v>
      </c>
      <c r="DH29" t="s">
        <v>3</v>
      </c>
      <c r="DI29" t="s">
        <v>3</v>
      </c>
      <c r="DJ29" t="s">
        <v>3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1005</v>
      </c>
      <c r="DV29" t="s">
        <v>22</v>
      </c>
      <c r="DW29" t="s">
        <v>22</v>
      </c>
      <c r="DX29">
        <v>1</v>
      </c>
      <c r="EE29">
        <v>41386449</v>
      </c>
      <c r="EF29">
        <v>1</v>
      </c>
      <c r="EG29" t="s">
        <v>24</v>
      </c>
      <c r="EH29">
        <v>0</v>
      </c>
      <c r="EI29" t="s">
        <v>3</v>
      </c>
      <c r="EJ29">
        <v>4</v>
      </c>
      <c r="EK29">
        <v>0</v>
      </c>
      <c r="EL29" t="s">
        <v>25</v>
      </c>
      <c r="EM29" t="s">
        <v>26</v>
      </c>
      <c r="EO29" t="s">
        <v>3</v>
      </c>
      <c r="EQ29">
        <v>0</v>
      </c>
      <c r="ER29">
        <v>271.63</v>
      </c>
      <c r="ES29">
        <v>247.92</v>
      </c>
      <c r="ET29">
        <v>0</v>
      </c>
      <c r="EU29">
        <v>0</v>
      </c>
      <c r="EV29">
        <v>23.71</v>
      </c>
      <c r="EW29">
        <v>0.15</v>
      </c>
      <c r="EX29">
        <v>0</v>
      </c>
      <c r="EY29">
        <v>0</v>
      </c>
      <c r="FQ29">
        <v>0</v>
      </c>
      <c r="FR29">
        <f>ROUND(IF(AND(BH29=3,BI29=3),P29,0),2)</f>
        <v>0</v>
      </c>
      <c r="FS29">
        <v>0</v>
      </c>
      <c r="FX29">
        <v>70</v>
      </c>
      <c r="FY29">
        <v>10</v>
      </c>
      <c r="GA29" t="s">
        <v>3</v>
      </c>
      <c r="GD29">
        <v>0</v>
      </c>
      <c r="GF29">
        <v>-1327205078</v>
      </c>
      <c r="GG29">
        <v>2</v>
      </c>
      <c r="GH29">
        <v>1</v>
      </c>
      <c r="GI29">
        <v>-2</v>
      </c>
      <c r="GJ29">
        <v>0</v>
      </c>
      <c r="GK29">
        <f>ROUND(R29*(R12)/100,2)</f>
        <v>0</v>
      </c>
      <c r="GL29">
        <f>ROUND(IF(AND(BH29=3,BI29=3,FS29&lt;&gt;0),P29,0),2)</f>
        <v>0</v>
      </c>
      <c r="GM29">
        <f>ROUND(O29+X29+Y29+GK29,2)+GX29</f>
        <v>217948.5</v>
      </c>
      <c r="GN29">
        <f>IF(OR(BI29=0,BI29=1),ROUND(O29+X29+Y29+GK29,2),0)</f>
        <v>0</v>
      </c>
      <c r="GO29">
        <f>IF(BI29=2,ROUND(O29+X29+Y29+GK29,2),0)</f>
        <v>0</v>
      </c>
      <c r="GP29">
        <f>IF(BI29=4,ROUND(O29+X29+Y29+GK29,2)+GX29,0)</f>
        <v>217948.5</v>
      </c>
      <c r="GR29">
        <v>0</v>
      </c>
      <c r="GS29">
        <v>3</v>
      </c>
      <c r="GT29">
        <v>0</v>
      </c>
      <c r="GU29" t="s">
        <v>3</v>
      </c>
      <c r="GV29">
        <f>ROUND(GT29,2)</f>
        <v>0</v>
      </c>
      <c r="GW29">
        <v>1</v>
      </c>
      <c r="GX29">
        <f>ROUND(GV29*GW29*I29,2)</f>
        <v>0</v>
      </c>
      <c r="HA29">
        <v>0</v>
      </c>
      <c r="HB29">
        <v>0</v>
      </c>
      <c r="IK29">
        <v>0</v>
      </c>
    </row>
    <row r="30" spans="1:245" x14ac:dyDescent="0.2">
      <c r="A30">
        <v>17</v>
      </c>
      <c r="B30">
        <v>0</v>
      </c>
      <c r="C30">
        <f>ROW(SmtRes!A4)</f>
        <v>4</v>
      </c>
      <c r="D30">
        <f>ROW(EtalonRes!A4)</f>
        <v>4</v>
      </c>
      <c r="E30" t="s">
        <v>27</v>
      </c>
      <c r="F30" t="s">
        <v>28</v>
      </c>
      <c r="G30" t="s">
        <v>29</v>
      </c>
      <c r="H30" t="s">
        <v>22</v>
      </c>
      <c r="I30">
        <v>750</v>
      </c>
      <c r="J30">
        <v>0</v>
      </c>
      <c r="O30">
        <f>ROUND(CP30,2)</f>
        <v>97770</v>
      </c>
      <c r="P30">
        <f>ROUND(CQ30*I30,2)</f>
        <v>89250</v>
      </c>
      <c r="Q30">
        <f>ROUND(CR30*I30,2)</f>
        <v>0</v>
      </c>
      <c r="R30">
        <f>ROUND(CS30*I30,2)</f>
        <v>0</v>
      </c>
      <c r="S30">
        <f>ROUND(CT30*I30,2)</f>
        <v>8520</v>
      </c>
      <c r="T30">
        <f>ROUND(CU30*I30,2)</f>
        <v>0</v>
      </c>
      <c r="U30">
        <f>CV30*I30</f>
        <v>60</v>
      </c>
      <c r="V30">
        <f>CW30*I30</f>
        <v>0</v>
      </c>
      <c r="W30">
        <f>ROUND(CX30*I30,2)</f>
        <v>0</v>
      </c>
      <c r="X30">
        <f t="shared" si="21"/>
        <v>5964</v>
      </c>
      <c r="Y30">
        <f t="shared" si="21"/>
        <v>852</v>
      </c>
      <c r="AA30">
        <v>41650444</v>
      </c>
      <c r="AB30">
        <f>ROUND((AC30+AD30+AF30),2)</f>
        <v>130.36000000000001</v>
      </c>
      <c r="AC30">
        <f>ROUND(((ES30*4)),2)</f>
        <v>119</v>
      </c>
      <c r="AD30">
        <f>ROUND(((((ET30*4))-((EU30*4)))+AE30),2)</f>
        <v>0</v>
      </c>
      <c r="AE30">
        <f>ROUND(((EU30*4)),2)</f>
        <v>0</v>
      </c>
      <c r="AF30">
        <f>ROUND(((EV30*4)),2)</f>
        <v>11.36</v>
      </c>
      <c r="AG30">
        <f>ROUND((AP30),2)</f>
        <v>0</v>
      </c>
      <c r="AH30">
        <f>((EW30*4))</f>
        <v>0.08</v>
      </c>
      <c r="AI30">
        <f>((EX30*4))</f>
        <v>0</v>
      </c>
      <c r="AJ30">
        <f>ROUND((AS30),2)</f>
        <v>0</v>
      </c>
      <c r="AK30">
        <v>32.590000000000003</v>
      </c>
      <c r="AL30">
        <v>29.75</v>
      </c>
      <c r="AM30">
        <v>0</v>
      </c>
      <c r="AN30">
        <v>0</v>
      </c>
      <c r="AO30">
        <v>2.84</v>
      </c>
      <c r="AP30">
        <v>0</v>
      </c>
      <c r="AQ30">
        <v>0.02</v>
      </c>
      <c r="AR30">
        <v>0</v>
      </c>
      <c r="AS30">
        <v>0</v>
      </c>
      <c r="AT30">
        <v>70</v>
      </c>
      <c r="AU30">
        <v>10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4</v>
      </c>
      <c r="BJ30" t="s">
        <v>30</v>
      </c>
      <c r="BM30">
        <v>0</v>
      </c>
      <c r="BN30">
        <v>0</v>
      </c>
      <c r="BO30" t="s">
        <v>3</v>
      </c>
      <c r="BP30">
        <v>0</v>
      </c>
      <c r="BQ30">
        <v>1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70</v>
      </c>
      <c r="CA30">
        <v>10</v>
      </c>
      <c r="CF30">
        <v>0</v>
      </c>
      <c r="CG30">
        <v>0</v>
      </c>
      <c r="CM30">
        <v>0</v>
      </c>
      <c r="CN30" t="s">
        <v>3</v>
      </c>
      <c r="CO30">
        <v>0</v>
      </c>
      <c r="CP30">
        <f>(P30+Q30+S30)</f>
        <v>97770</v>
      </c>
      <c r="CQ30">
        <f>(AC30*BC30*AW30)</f>
        <v>119</v>
      </c>
      <c r="CR30">
        <f>(((((ET30*4))*BB30-((EU30*4))*BS30)+AE30*BS30)*AV30)</f>
        <v>0</v>
      </c>
      <c r="CS30">
        <f>(AE30*BS30*AV30)</f>
        <v>0</v>
      </c>
      <c r="CT30">
        <f>(AF30*BA30*AV30)</f>
        <v>11.36</v>
      </c>
      <c r="CU30">
        <f>AG30</f>
        <v>0</v>
      </c>
      <c r="CV30">
        <f>(AH30*AV30)</f>
        <v>0.08</v>
      </c>
      <c r="CW30">
        <f t="shared" si="22"/>
        <v>0</v>
      </c>
      <c r="CX30">
        <f t="shared" si="22"/>
        <v>0</v>
      </c>
      <c r="CY30">
        <f>((S30*BZ30)/100)</f>
        <v>5964</v>
      </c>
      <c r="CZ30">
        <f>((S30*CA30)/100)</f>
        <v>852</v>
      </c>
      <c r="DC30" t="s">
        <v>3</v>
      </c>
      <c r="DD30" t="s">
        <v>31</v>
      </c>
      <c r="DE30" t="s">
        <v>31</v>
      </c>
      <c r="DF30" t="s">
        <v>31</v>
      </c>
      <c r="DG30" t="s">
        <v>31</v>
      </c>
      <c r="DH30" t="s">
        <v>3</v>
      </c>
      <c r="DI30" t="s">
        <v>31</v>
      </c>
      <c r="DJ30" t="s">
        <v>31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1005</v>
      </c>
      <c r="DV30" t="s">
        <v>22</v>
      </c>
      <c r="DW30" t="s">
        <v>22</v>
      </c>
      <c r="DX30">
        <v>1</v>
      </c>
      <c r="EE30">
        <v>41386449</v>
      </c>
      <c r="EF30">
        <v>1</v>
      </c>
      <c r="EG30" t="s">
        <v>24</v>
      </c>
      <c r="EH30">
        <v>0</v>
      </c>
      <c r="EI30" t="s">
        <v>3</v>
      </c>
      <c r="EJ30">
        <v>4</v>
      </c>
      <c r="EK30">
        <v>0</v>
      </c>
      <c r="EL30" t="s">
        <v>25</v>
      </c>
      <c r="EM30" t="s">
        <v>26</v>
      </c>
      <c r="EO30" t="s">
        <v>3</v>
      </c>
      <c r="EQ30">
        <v>768</v>
      </c>
      <c r="ER30">
        <v>32.590000000000003</v>
      </c>
      <c r="ES30">
        <v>29.75</v>
      </c>
      <c r="ET30">
        <v>0</v>
      </c>
      <c r="EU30">
        <v>0</v>
      </c>
      <c r="EV30">
        <v>2.84</v>
      </c>
      <c r="EW30">
        <v>0.02</v>
      </c>
      <c r="EX30">
        <v>0</v>
      </c>
      <c r="EY30">
        <v>0</v>
      </c>
      <c r="FQ30">
        <v>0</v>
      </c>
      <c r="FR30">
        <f>ROUND(IF(AND(BH30=3,BI30=3),P30,0),2)</f>
        <v>0</v>
      </c>
      <c r="FS30">
        <v>0</v>
      </c>
      <c r="FX30">
        <v>70</v>
      </c>
      <c r="FY30">
        <v>10</v>
      </c>
      <c r="GA30" t="s">
        <v>3</v>
      </c>
      <c r="GD30">
        <v>0</v>
      </c>
      <c r="GF30">
        <v>140375041</v>
      </c>
      <c r="GG30">
        <v>2</v>
      </c>
      <c r="GH30">
        <v>1</v>
      </c>
      <c r="GI30">
        <v>-2</v>
      </c>
      <c r="GJ30">
        <v>0</v>
      </c>
      <c r="GK30">
        <f>ROUND(R30*(R12)/100,2)</f>
        <v>0</v>
      </c>
      <c r="GL30">
        <f>ROUND(IF(AND(BH30=3,BI30=3,FS30&lt;&gt;0),P30,0),2)</f>
        <v>0</v>
      </c>
      <c r="GM30">
        <f>ROUND(O30+X30+Y30+GK30,2)+GX30</f>
        <v>104586</v>
      </c>
      <c r="GN30">
        <f>IF(OR(BI30=0,BI30=1),ROUND(O30+X30+Y30+GK30,2),0)</f>
        <v>0</v>
      </c>
      <c r="GO30">
        <f>IF(BI30=2,ROUND(O30+X30+Y30+GK30,2),0)</f>
        <v>0</v>
      </c>
      <c r="GP30">
        <f>IF(BI30=4,ROUND(O30+X30+Y30+GK30,2)+GX30,0)</f>
        <v>104586</v>
      </c>
      <c r="GR30">
        <v>0</v>
      </c>
      <c r="GS30">
        <v>3</v>
      </c>
      <c r="GT30">
        <v>0</v>
      </c>
      <c r="GU30" t="s">
        <v>3</v>
      </c>
      <c r="GV30">
        <f>ROUND(GT30,2)</f>
        <v>0</v>
      </c>
      <c r="GW30">
        <v>1</v>
      </c>
      <c r="GX30">
        <f>ROUND(GV30*GW30*I30,2)</f>
        <v>0</v>
      </c>
      <c r="HA30">
        <v>0</v>
      </c>
      <c r="HB30">
        <v>0</v>
      </c>
      <c r="IK30">
        <v>0</v>
      </c>
    </row>
    <row r="31" spans="1:245" x14ac:dyDescent="0.2">
      <c r="A31">
        <v>17</v>
      </c>
      <c r="B31">
        <v>0</v>
      </c>
      <c r="C31">
        <f>ROW(SmtRes!A5)</f>
        <v>5</v>
      </c>
      <c r="D31">
        <f>ROW(EtalonRes!A5)</f>
        <v>5</v>
      </c>
      <c r="E31" t="s">
        <v>32</v>
      </c>
      <c r="F31" t="s">
        <v>33</v>
      </c>
      <c r="G31" t="s">
        <v>34</v>
      </c>
      <c r="H31" t="s">
        <v>35</v>
      </c>
      <c r="I31">
        <f>ROUND(750*1.79*0.1,9)</f>
        <v>134.25</v>
      </c>
      <c r="J31">
        <v>0</v>
      </c>
      <c r="O31">
        <f>ROUND(CP31,2)</f>
        <v>2568.1999999999998</v>
      </c>
      <c r="P31">
        <f>ROUND(CQ31*I31,2)</f>
        <v>0</v>
      </c>
      <c r="Q31">
        <f>ROUND(CR31*I31,2)</f>
        <v>2568.1999999999998</v>
      </c>
      <c r="R31">
        <f>ROUND(CS31*I31,2)</f>
        <v>1938.57</v>
      </c>
      <c r="S31">
        <f>ROUND(CT31*I31,2)</f>
        <v>0</v>
      </c>
      <c r="T31">
        <f>ROUND(CU31*I31,2)</f>
        <v>0</v>
      </c>
      <c r="U31">
        <f>CV31*I31</f>
        <v>0</v>
      </c>
      <c r="V31">
        <f>CW31*I31</f>
        <v>0</v>
      </c>
      <c r="W31">
        <f>ROUND(CX31*I31,2)</f>
        <v>0</v>
      </c>
      <c r="X31">
        <f t="shared" si="21"/>
        <v>0</v>
      </c>
      <c r="Y31">
        <f t="shared" si="21"/>
        <v>0</v>
      </c>
      <c r="AA31">
        <v>41650444</v>
      </c>
      <c r="AB31">
        <f>ROUND((AC31+AD31+AF31),2)</f>
        <v>19.13</v>
      </c>
      <c r="AC31">
        <f>ROUND((ES31),2)</f>
        <v>0</v>
      </c>
      <c r="AD31">
        <f>ROUND((((ET31)-(EU31))+AE31),2)</f>
        <v>19.13</v>
      </c>
      <c r="AE31">
        <f>ROUND((EU31),2)</f>
        <v>14.44</v>
      </c>
      <c r="AF31">
        <f>ROUND((EV31),2)</f>
        <v>0</v>
      </c>
      <c r="AG31">
        <f>ROUND((AP31),2)</f>
        <v>0</v>
      </c>
      <c r="AH31">
        <f>(EW31)</f>
        <v>0</v>
      </c>
      <c r="AI31">
        <f>(EX31)</f>
        <v>0</v>
      </c>
      <c r="AJ31">
        <f>ROUND((AS31),2)</f>
        <v>0</v>
      </c>
      <c r="AK31">
        <v>19.13</v>
      </c>
      <c r="AL31">
        <v>0</v>
      </c>
      <c r="AM31">
        <v>19.13</v>
      </c>
      <c r="AN31">
        <v>14.44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0</v>
      </c>
      <c r="BI31">
        <v>4</v>
      </c>
      <c r="BJ31" t="s">
        <v>36</v>
      </c>
      <c r="BM31">
        <v>1</v>
      </c>
      <c r="BN31">
        <v>0</v>
      </c>
      <c r="BO31" t="s">
        <v>3</v>
      </c>
      <c r="BP31">
        <v>0</v>
      </c>
      <c r="BQ31">
        <v>1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0</v>
      </c>
      <c r="CA31">
        <v>0</v>
      </c>
      <c r="CF31">
        <v>0</v>
      </c>
      <c r="CG31">
        <v>0</v>
      </c>
      <c r="CM31">
        <v>0</v>
      </c>
      <c r="CN31" t="s">
        <v>3</v>
      </c>
      <c r="CO31">
        <v>0</v>
      </c>
      <c r="CP31">
        <f>(P31+Q31+S31)</f>
        <v>2568.1999999999998</v>
      </c>
      <c r="CQ31">
        <f>(AC31*BC31*AW31)</f>
        <v>0</v>
      </c>
      <c r="CR31">
        <f>((((ET31)*BB31-(EU31)*BS31)+AE31*BS31)*AV31)</f>
        <v>19.13</v>
      </c>
      <c r="CS31">
        <f>(AE31*BS31*AV31)</f>
        <v>14.44</v>
      </c>
      <c r="CT31">
        <f>(AF31*BA31*AV31)</f>
        <v>0</v>
      </c>
      <c r="CU31">
        <f>AG31</f>
        <v>0</v>
      </c>
      <c r="CV31">
        <f>(AH31*AV31)</f>
        <v>0</v>
      </c>
      <c r="CW31">
        <f t="shared" si="22"/>
        <v>0</v>
      </c>
      <c r="CX31">
        <f t="shared" si="22"/>
        <v>0</v>
      </c>
      <c r="CY31">
        <f>((S31*BZ31)/100)</f>
        <v>0</v>
      </c>
      <c r="CZ31">
        <f>((S31*CA31)/100)</f>
        <v>0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1009</v>
      </c>
      <c r="DV31" t="s">
        <v>35</v>
      </c>
      <c r="DW31" t="s">
        <v>35</v>
      </c>
      <c r="DX31">
        <v>1000</v>
      </c>
      <c r="EE31">
        <v>41386452</v>
      </c>
      <c r="EF31">
        <v>1</v>
      </c>
      <c r="EG31" t="s">
        <v>24</v>
      </c>
      <c r="EH31">
        <v>0</v>
      </c>
      <c r="EI31" t="s">
        <v>3</v>
      </c>
      <c r="EJ31">
        <v>4</v>
      </c>
      <c r="EK31">
        <v>1</v>
      </c>
      <c r="EL31" t="s">
        <v>37</v>
      </c>
      <c r="EM31" t="s">
        <v>26</v>
      </c>
      <c r="EO31" t="s">
        <v>3</v>
      </c>
      <c r="EQ31">
        <v>0</v>
      </c>
      <c r="ER31">
        <v>19.13</v>
      </c>
      <c r="ES31">
        <v>0</v>
      </c>
      <c r="ET31">
        <v>19.13</v>
      </c>
      <c r="EU31">
        <v>14.44</v>
      </c>
      <c r="EV31">
        <v>0</v>
      </c>
      <c r="EW31">
        <v>0</v>
      </c>
      <c r="EX31">
        <v>0</v>
      </c>
      <c r="EY31">
        <v>0</v>
      </c>
      <c r="FQ31">
        <v>0</v>
      </c>
      <c r="FR31">
        <f>ROUND(IF(AND(BH31=3,BI31=3),P31,0),2)</f>
        <v>0</v>
      </c>
      <c r="FS31">
        <v>0</v>
      </c>
      <c r="FX31">
        <v>0</v>
      </c>
      <c r="FY31">
        <v>0</v>
      </c>
      <c r="GA31" t="s">
        <v>3</v>
      </c>
      <c r="GD31">
        <v>1</v>
      </c>
      <c r="GF31">
        <v>281872877</v>
      </c>
      <c r="GG31">
        <v>2</v>
      </c>
      <c r="GH31">
        <v>1</v>
      </c>
      <c r="GI31">
        <v>-2</v>
      </c>
      <c r="GJ31">
        <v>0</v>
      </c>
      <c r="GK31">
        <v>0</v>
      </c>
      <c r="GL31">
        <f>ROUND(IF(AND(BH31=3,BI31=3,FS31&lt;&gt;0),P31,0),2)</f>
        <v>0</v>
      </c>
      <c r="GM31">
        <f>ROUND(O31+X31+Y31,2)+GX31</f>
        <v>2568.1999999999998</v>
      </c>
      <c r="GN31">
        <f>IF(OR(BI31=0,BI31=1),ROUND(O31+X31+Y31,2),0)</f>
        <v>0</v>
      </c>
      <c r="GO31">
        <f>IF(BI31=2,ROUND(O31+X31+Y31,2),0)</f>
        <v>0</v>
      </c>
      <c r="GP31">
        <f>IF(BI31=4,ROUND(O31+X31+Y31,2)+GX31,0)</f>
        <v>2568.1999999999998</v>
      </c>
      <c r="GR31">
        <v>0</v>
      </c>
      <c r="GS31">
        <v>3</v>
      </c>
      <c r="GT31">
        <v>0</v>
      </c>
      <c r="GU31" t="s">
        <v>3</v>
      </c>
      <c r="GV31">
        <f>ROUND(GT31,2)</f>
        <v>0</v>
      </c>
      <c r="GW31">
        <v>1</v>
      </c>
      <c r="GX31">
        <f>ROUND(GV31*GW31*I31,2)</f>
        <v>0</v>
      </c>
      <c r="HA31">
        <v>0</v>
      </c>
      <c r="HB31">
        <v>0</v>
      </c>
      <c r="IK31">
        <v>0</v>
      </c>
    </row>
    <row r="32" spans="1:245" x14ac:dyDescent="0.2">
      <c r="A32">
        <v>17</v>
      </c>
      <c r="B32">
        <v>0</v>
      </c>
      <c r="C32">
        <f>ROW(SmtRes!A6)</f>
        <v>6</v>
      </c>
      <c r="D32">
        <f>ROW(EtalonRes!A6)</f>
        <v>6</v>
      </c>
      <c r="E32" t="s">
        <v>38</v>
      </c>
      <c r="F32" t="s">
        <v>39</v>
      </c>
      <c r="G32" t="s">
        <v>40</v>
      </c>
      <c r="H32" t="s">
        <v>35</v>
      </c>
      <c r="I32">
        <f>ROUND(750*0.1*1.79,9)</f>
        <v>134.25</v>
      </c>
      <c r="J32">
        <v>0</v>
      </c>
      <c r="O32">
        <f>ROUND(CP32,2)</f>
        <v>42753.93</v>
      </c>
      <c r="P32">
        <f>ROUND(CQ32*I32,2)</f>
        <v>0</v>
      </c>
      <c r="Q32">
        <f>ROUND(CR32*I32,2)</f>
        <v>42753.93</v>
      </c>
      <c r="R32">
        <f>ROUND(CS32*I32,2)</f>
        <v>32272.36</v>
      </c>
      <c r="S32">
        <f>ROUND(CT32*I32,2)</f>
        <v>0</v>
      </c>
      <c r="T32">
        <f>ROUND(CU32*I32,2)</f>
        <v>0</v>
      </c>
      <c r="U32">
        <f>CV32*I32</f>
        <v>0</v>
      </c>
      <c r="V32">
        <f>CW32*I32</f>
        <v>0</v>
      </c>
      <c r="W32">
        <f>ROUND(CX32*I32,2)</f>
        <v>0</v>
      </c>
      <c r="X32">
        <f t="shared" si="21"/>
        <v>0</v>
      </c>
      <c r="Y32">
        <f t="shared" si="21"/>
        <v>0</v>
      </c>
      <c r="AA32">
        <v>41650444</v>
      </c>
      <c r="AB32">
        <f>ROUND((AC32+AD32+AF32),2)</f>
        <v>318.47000000000003</v>
      </c>
      <c r="AC32">
        <f>ROUND((ES32),2)</f>
        <v>0</v>
      </c>
      <c r="AD32">
        <f>ROUND(((((ET32*4.5))-((EU32*4.5)))+AE32),2)</f>
        <v>318.47000000000003</v>
      </c>
      <c r="AE32">
        <f>ROUND(((EU32*4.5)),2)</f>
        <v>240.39</v>
      </c>
      <c r="AF32">
        <f>ROUND(((EV32*4.5)),2)</f>
        <v>0</v>
      </c>
      <c r="AG32">
        <f>ROUND((AP32),2)</f>
        <v>0</v>
      </c>
      <c r="AH32">
        <f>((EW32*4.5))</f>
        <v>0</v>
      </c>
      <c r="AI32">
        <f>((EX32*4.5))</f>
        <v>0</v>
      </c>
      <c r="AJ32">
        <f>ROUND((AS32),2)</f>
        <v>0</v>
      </c>
      <c r="AK32">
        <v>70.77</v>
      </c>
      <c r="AL32">
        <v>0</v>
      </c>
      <c r="AM32">
        <v>70.77</v>
      </c>
      <c r="AN32">
        <v>53.42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4</v>
      </c>
      <c r="BJ32" t="s">
        <v>41</v>
      </c>
      <c r="BM32">
        <v>1</v>
      </c>
      <c r="BN32">
        <v>0</v>
      </c>
      <c r="BO32" t="s">
        <v>3</v>
      </c>
      <c r="BP32">
        <v>0</v>
      </c>
      <c r="BQ32">
        <v>1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0</v>
      </c>
      <c r="CA32">
        <v>0</v>
      </c>
      <c r="CF32">
        <v>0</v>
      </c>
      <c r="CG32">
        <v>0</v>
      </c>
      <c r="CM32">
        <v>0</v>
      </c>
      <c r="CN32" t="s">
        <v>3</v>
      </c>
      <c r="CO32">
        <v>0</v>
      </c>
      <c r="CP32">
        <f>(P32+Q32+S32)</f>
        <v>42753.93</v>
      </c>
      <c r="CQ32">
        <f>(AC32*BC32*AW32)</f>
        <v>0</v>
      </c>
      <c r="CR32">
        <f>(((((ET32*4.5))*BB32-((EU32*4.5))*BS32)+AE32*BS32)*AV32)</f>
        <v>318.46499999999992</v>
      </c>
      <c r="CS32">
        <f>(AE32*BS32*AV32)</f>
        <v>240.39</v>
      </c>
      <c r="CT32">
        <f>(AF32*BA32*AV32)</f>
        <v>0</v>
      </c>
      <c r="CU32">
        <f>AG32</f>
        <v>0</v>
      </c>
      <c r="CV32">
        <f>(AH32*AV32)</f>
        <v>0</v>
      </c>
      <c r="CW32">
        <f t="shared" si="22"/>
        <v>0</v>
      </c>
      <c r="CX32">
        <f t="shared" si="22"/>
        <v>0</v>
      </c>
      <c r="CY32">
        <f>((S32*BZ32)/100)</f>
        <v>0</v>
      </c>
      <c r="CZ32">
        <f>((S32*CA32)/100)</f>
        <v>0</v>
      </c>
      <c r="DC32" t="s">
        <v>3</v>
      </c>
      <c r="DD32" t="s">
        <v>3</v>
      </c>
      <c r="DE32" t="s">
        <v>42</v>
      </c>
      <c r="DF32" t="s">
        <v>42</v>
      </c>
      <c r="DG32" t="s">
        <v>42</v>
      </c>
      <c r="DH32" t="s">
        <v>3</v>
      </c>
      <c r="DI32" t="s">
        <v>42</v>
      </c>
      <c r="DJ32" t="s">
        <v>42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1009</v>
      </c>
      <c r="DV32" t="s">
        <v>35</v>
      </c>
      <c r="DW32" t="s">
        <v>35</v>
      </c>
      <c r="DX32">
        <v>1000</v>
      </c>
      <c r="EE32">
        <v>41386452</v>
      </c>
      <c r="EF32">
        <v>1</v>
      </c>
      <c r="EG32" t="s">
        <v>24</v>
      </c>
      <c r="EH32">
        <v>0</v>
      </c>
      <c r="EI32" t="s">
        <v>3</v>
      </c>
      <c r="EJ32">
        <v>4</v>
      </c>
      <c r="EK32">
        <v>1</v>
      </c>
      <c r="EL32" t="s">
        <v>37</v>
      </c>
      <c r="EM32" t="s">
        <v>26</v>
      </c>
      <c r="EO32" t="s">
        <v>3</v>
      </c>
      <c r="EQ32">
        <v>256</v>
      </c>
      <c r="ER32">
        <v>70.77</v>
      </c>
      <c r="ES32">
        <v>0</v>
      </c>
      <c r="ET32">
        <v>70.77</v>
      </c>
      <c r="EU32">
        <v>53.42</v>
      </c>
      <c r="EV32">
        <v>0</v>
      </c>
      <c r="EW32">
        <v>0</v>
      </c>
      <c r="EX32">
        <v>0</v>
      </c>
      <c r="EY32">
        <v>0</v>
      </c>
      <c r="FQ32">
        <v>0</v>
      </c>
      <c r="FR32">
        <f>ROUND(IF(AND(BH32=3,BI32=3),P32,0),2)</f>
        <v>0</v>
      </c>
      <c r="FS32">
        <v>0</v>
      </c>
      <c r="FX32">
        <v>0</v>
      </c>
      <c r="FY32">
        <v>0</v>
      </c>
      <c r="GA32" t="s">
        <v>3</v>
      </c>
      <c r="GD32">
        <v>1</v>
      </c>
      <c r="GF32">
        <v>-753514840</v>
      </c>
      <c r="GG32">
        <v>2</v>
      </c>
      <c r="GH32">
        <v>1</v>
      </c>
      <c r="GI32">
        <v>-2</v>
      </c>
      <c r="GJ32">
        <v>0</v>
      </c>
      <c r="GK32">
        <v>0</v>
      </c>
      <c r="GL32">
        <f>ROUND(IF(AND(BH32=3,BI32=3,FS32&lt;&gt;0),P32,0),2)</f>
        <v>0</v>
      </c>
      <c r="GM32">
        <f>ROUND(O32+X32+Y32,2)+GX32</f>
        <v>42753.93</v>
      </c>
      <c r="GN32">
        <f>IF(OR(BI32=0,BI32=1),ROUND(O32+X32+Y32,2),0)</f>
        <v>0</v>
      </c>
      <c r="GO32">
        <f>IF(BI32=2,ROUND(O32+X32+Y32,2),0)</f>
        <v>0</v>
      </c>
      <c r="GP32">
        <f>IF(BI32=4,ROUND(O32+X32+Y32,2)+GX32,0)</f>
        <v>42753.93</v>
      </c>
      <c r="GR32">
        <v>0</v>
      </c>
      <c r="GS32">
        <v>3</v>
      </c>
      <c r="GT32">
        <v>0</v>
      </c>
      <c r="GU32" t="s">
        <v>3</v>
      </c>
      <c r="GV32">
        <f>ROUND(GT32,2)</f>
        <v>0</v>
      </c>
      <c r="GW32">
        <v>1</v>
      </c>
      <c r="GX32">
        <f>ROUND(GV32*GW32*I32,2)</f>
        <v>0</v>
      </c>
      <c r="HA32">
        <v>0</v>
      </c>
      <c r="HB32">
        <v>0</v>
      </c>
      <c r="IK32">
        <v>0</v>
      </c>
    </row>
    <row r="34" spans="1:206" x14ac:dyDescent="0.2">
      <c r="A34" s="2">
        <v>51</v>
      </c>
      <c r="B34" s="2">
        <f>B24</f>
        <v>0</v>
      </c>
      <c r="C34" s="2">
        <f>A24</f>
        <v>4</v>
      </c>
      <c r="D34" s="2">
        <f>ROW(A24)</f>
        <v>24</v>
      </c>
      <c r="E34" s="2"/>
      <c r="F34" s="2" t="str">
        <f>IF(F24&lt;&gt;"",F24,"")</f>
        <v>1</v>
      </c>
      <c r="G34" s="2" t="str">
        <f>IF(G24&lt;&gt;"",G24,"")</f>
        <v>Текущий ремонт АБП--750м2</v>
      </c>
      <c r="H34" s="2">
        <v>0</v>
      </c>
      <c r="I34" s="2"/>
      <c r="J34" s="2"/>
      <c r="K34" s="2"/>
      <c r="L34" s="2"/>
      <c r="M34" s="2"/>
      <c r="N34" s="2"/>
      <c r="O34" s="2">
        <f t="shared" ref="O34:T34" si="23">ROUND(AB34,2)</f>
        <v>346814.63</v>
      </c>
      <c r="P34" s="2">
        <f t="shared" si="23"/>
        <v>275190</v>
      </c>
      <c r="Q34" s="2">
        <f t="shared" si="23"/>
        <v>45322.13</v>
      </c>
      <c r="R34" s="2">
        <f t="shared" si="23"/>
        <v>34210.93</v>
      </c>
      <c r="S34" s="2">
        <f t="shared" si="23"/>
        <v>26302.5</v>
      </c>
      <c r="T34" s="2">
        <f t="shared" si="23"/>
        <v>0</v>
      </c>
      <c r="U34" s="2">
        <f>AH34</f>
        <v>172.5</v>
      </c>
      <c r="V34" s="2">
        <f>AI34</f>
        <v>0</v>
      </c>
      <c r="W34" s="2">
        <f>ROUND(AJ34,2)</f>
        <v>0</v>
      </c>
      <c r="X34" s="2">
        <f>ROUND(AK34,2)</f>
        <v>18411.75</v>
      </c>
      <c r="Y34" s="2">
        <f>ROUND(AL34,2)</f>
        <v>2630.25</v>
      </c>
      <c r="Z34" s="2"/>
      <c r="AA34" s="2"/>
      <c r="AB34" s="2">
        <f>ROUND(SUMIF(AA28:AA32,"=41650444",O28:O32),2)</f>
        <v>346814.63</v>
      </c>
      <c r="AC34" s="2">
        <f>ROUND(SUMIF(AA28:AA32,"=41650444",P28:P32),2)</f>
        <v>275190</v>
      </c>
      <c r="AD34" s="2">
        <f>ROUND(SUMIF(AA28:AA32,"=41650444",Q28:Q32),2)</f>
        <v>45322.13</v>
      </c>
      <c r="AE34" s="2">
        <f>ROUND(SUMIF(AA28:AA32,"=41650444",R28:R32),2)</f>
        <v>34210.93</v>
      </c>
      <c r="AF34" s="2">
        <f>ROUND(SUMIF(AA28:AA32,"=41650444",S28:S32),2)</f>
        <v>26302.5</v>
      </c>
      <c r="AG34" s="2">
        <f>ROUND(SUMIF(AA28:AA32,"=41650444",T28:T32),2)</f>
        <v>0</v>
      </c>
      <c r="AH34" s="2">
        <f>SUMIF(AA28:AA32,"=41650444",U28:U32)</f>
        <v>172.5</v>
      </c>
      <c r="AI34" s="2">
        <f>SUMIF(AA28:AA32,"=41650444",V28:V32)</f>
        <v>0</v>
      </c>
      <c r="AJ34" s="2">
        <f>ROUND(SUMIF(AA28:AA32,"=41650444",W28:W32),2)</f>
        <v>0</v>
      </c>
      <c r="AK34" s="2">
        <f>ROUND(SUMIF(AA28:AA32,"=41650444",X28:X32),2)</f>
        <v>18411.75</v>
      </c>
      <c r="AL34" s="2">
        <f>ROUND(SUMIF(AA28:AA32,"=41650444",Y28:Y32),2)</f>
        <v>2630.25</v>
      </c>
      <c r="AM34" s="2"/>
      <c r="AN34" s="2"/>
      <c r="AO34" s="2">
        <f t="shared" ref="AO34:BC34" si="24">ROUND(BX34,2)</f>
        <v>0</v>
      </c>
      <c r="AP34" s="2">
        <f t="shared" si="24"/>
        <v>0</v>
      </c>
      <c r="AQ34" s="2">
        <f t="shared" si="24"/>
        <v>0</v>
      </c>
      <c r="AR34" s="2">
        <f t="shared" si="24"/>
        <v>367856.63</v>
      </c>
      <c r="AS34" s="2">
        <f t="shared" si="24"/>
        <v>0</v>
      </c>
      <c r="AT34" s="2">
        <f t="shared" si="24"/>
        <v>0</v>
      </c>
      <c r="AU34" s="2">
        <f t="shared" si="24"/>
        <v>367856.63</v>
      </c>
      <c r="AV34" s="2">
        <f t="shared" si="24"/>
        <v>275190</v>
      </c>
      <c r="AW34" s="2">
        <f t="shared" si="24"/>
        <v>275190</v>
      </c>
      <c r="AX34" s="2">
        <f t="shared" si="24"/>
        <v>0</v>
      </c>
      <c r="AY34" s="2">
        <f t="shared" si="24"/>
        <v>275190</v>
      </c>
      <c r="AZ34" s="2">
        <f t="shared" si="24"/>
        <v>0</v>
      </c>
      <c r="BA34" s="2">
        <f t="shared" si="24"/>
        <v>0</v>
      </c>
      <c r="BB34" s="2">
        <f t="shared" si="24"/>
        <v>0</v>
      </c>
      <c r="BC34" s="2">
        <f t="shared" si="24"/>
        <v>0</v>
      </c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>
        <f>ROUND(SUMIF(AA28:AA32,"=41650444",FQ28:FQ32),2)</f>
        <v>0</v>
      </c>
      <c r="BY34" s="2">
        <f>ROUND(SUMIF(AA28:AA32,"=41650444",FR28:FR32),2)</f>
        <v>0</v>
      </c>
      <c r="BZ34" s="2">
        <f>ROUND(SUMIF(AA28:AA32,"=41650444",GL28:GL32),2)</f>
        <v>0</v>
      </c>
      <c r="CA34" s="2">
        <f>ROUND(SUMIF(AA28:AA32,"=41650444",GM28:GM32),2)</f>
        <v>367856.63</v>
      </c>
      <c r="CB34" s="2">
        <f>ROUND(SUMIF(AA28:AA32,"=41650444",GN28:GN32),2)</f>
        <v>0</v>
      </c>
      <c r="CC34" s="2">
        <f>ROUND(SUMIF(AA28:AA32,"=41650444",GO28:GO32),2)</f>
        <v>0</v>
      </c>
      <c r="CD34" s="2">
        <f>ROUND(SUMIF(AA28:AA32,"=41650444",GP28:GP32),2)</f>
        <v>367856.63</v>
      </c>
      <c r="CE34" s="2">
        <f>AC34-BX34</f>
        <v>275190</v>
      </c>
      <c r="CF34" s="2">
        <f>AC34-BY34</f>
        <v>275190</v>
      </c>
      <c r="CG34" s="2">
        <f>BX34-BZ34</f>
        <v>0</v>
      </c>
      <c r="CH34" s="2">
        <f>AC34-BX34-BY34+BZ34</f>
        <v>275190</v>
      </c>
      <c r="CI34" s="2">
        <f>BY34-BZ34</f>
        <v>0</v>
      </c>
      <c r="CJ34" s="2">
        <f>ROUND(SUMIF(AA28:AA32,"=41650444",GX28:GX32),2)</f>
        <v>0</v>
      </c>
      <c r="CK34" s="2">
        <f>ROUND(SUMIF(AA28:AA32,"=41650444",GY28:GY32),2)</f>
        <v>0</v>
      </c>
      <c r="CL34" s="2">
        <f>ROUND(SUMIF(AA28:AA32,"=41650444",GZ28:GZ32),2)</f>
        <v>0</v>
      </c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>
        <v>0</v>
      </c>
    </row>
    <row r="36" spans="1:206" x14ac:dyDescent="0.2">
      <c r="A36" s="4">
        <v>50</v>
      </c>
      <c r="B36" s="4">
        <v>0</v>
      </c>
      <c r="C36" s="4">
        <v>0</v>
      </c>
      <c r="D36" s="4">
        <v>1</v>
      </c>
      <c r="E36" s="4">
        <v>201</v>
      </c>
      <c r="F36" s="4">
        <f>ROUND(Source!O34,O36)</f>
        <v>346814.63</v>
      </c>
      <c r="G36" s="4" t="s">
        <v>43</v>
      </c>
      <c r="H36" s="4" t="s">
        <v>44</v>
      </c>
      <c r="I36" s="4"/>
      <c r="J36" s="4"/>
      <c r="K36" s="4">
        <v>-201</v>
      </c>
      <c r="L36" s="4">
        <v>1</v>
      </c>
      <c r="M36" s="4">
        <v>3</v>
      </c>
      <c r="N36" s="4" t="s">
        <v>3</v>
      </c>
      <c r="O36" s="4">
        <v>2</v>
      </c>
      <c r="P36" s="4"/>
      <c r="Q36" s="4"/>
      <c r="R36" s="4"/>
      <c r="S36" s="4"/>
      <c r="T36" s="4"/>
      <c r="U36" s="4"/>
      <c r="V36" s="4"/>
      <c r="W36" s="4"/>
    </row>
    <row r="37" spans="1:206" x14ac:dyDescent="0.2">
      <c r="A37" s="4">
        <v>50</v>
      </c>
      <c r="B37" s="4">
        <v>0</v>
      </c>
      <c r="C37" s="4">
        <v>0</v>
      </c>
      <c r="D37" s="4">
        <v>1</v>
      </c>
      <c r="E37" s="4">
        <v>202</v>
      </c>
      <c r="F37" s="4">
        <f>ROUND(Source!P34,O37)</f>
        <v>275190</v>
      </c>
      <c r="G37" s="4" t="s">
        <v>45</v>
      </c>
      <c r="H37" s="4" t="s">
        <v>46</v>
      </c>
      <c r="I37" s="4"/>
      <c r="J37" s="4"/>
      <c r="K37" s="4">
        <v>-202</v>
      </c>
      <c r="L37" s="4">
        <v>2</v>
      </c>
      <c r="M37" s="4">
        <v>3</v>
      </c>
      <c r="N37" s="4" t="s">
        <v>3</v>
      </c>
      <c r="O37" s="4">
        <v>2</v>
      </c>
      <c r="P37" s="4"/>
      <c r="Q37" s="4"/>
      <c r="R37" s="4"/>
      <c r="S37" s="4"/>
      <c r="T37" s="4"/>
      <c r="U37" s="4"/>
      <c r="V37" s="4"/>
      <c r="W37" s="4"/>
    </row>
    <row r="38" spans="1:206" x14ac:dyDescent="0.2">
      <c r="A38" s="4">
        <v>50</v>
      </c>
      <c r="B38" s="4">
        <v>0</v>
      </c>
      <c r="C38" s="4">
        <v>0</v>
      </c>
      <c r="D38" s="4">
        <v>1</v>
      </c>
      <c r="E38" s="4">
        <v>222</v>
      </c>
      <c r="F38" s="4">
        <f>ROUND(Source!AO34,O38)</f>
        <v>0</v>
      </c>
      <c r="G38" s="4" t="s">
        <v>47</v>
      </c>
      <c r="H38" s="4" t="s">
        <v>48</v>
      </c>
      <c r="I38" s="4"/>
      <c r="J38" s="4"/>
      <c r="K38" s="4">
        <v>-222</v>
      </c>
      <c r="L38" s="4">
        <v>3</v>
      </c>
      <c r="M38" s="4">
        <v>3</v>
      </c>
      <c r="N38" s="4" t="s">
        <v>3</v>
      </c>
      <c r="O38" s="4">
        <v>2</v>
      </c>
      <c r="P38" s="4"/>
      <c r="Q38" s="4"/>
      <c r="R38" s="4"/>
      <c r="S38" s="4"/>
      <c r="T38" s="4"/>
      <c r="U38" s="4"/>
      <c r="V38" s="4"/>
      <c r="W38" s="4"/>
    </row>
    <row r="39" spans="1:206" x14ac:dyDescent="0.2">
      <c r="A39" s="4">
        <v>50</v>
      </c>
      <c r="B39" s="4">
        <v>0</v>
      </c>
      <c r="C39" s="4">
        <v>0</v>
      </c>
      <c r="D39" s="4">
        <v>1</v>
      </c>
      <c r="E39" s="4">
        <v>225</v>
      </c>
      <c r="F39" s="4">
        <f>ROUND(Source!AV34,O39)</f>
        <v>275190</v>
      </c>
      <c r="G39" s="4" t="s">
        <v>49</v>
      </c>
      <c r="H39" s="4" t="s">
        <v>50</v>
      </c>
      <c r="I39" s="4"/>
      <c r="J39" s="4"/>
      <c r="K39" s="4">
        <v>-225</v>
      </c>
      <c r="L39" s="4">
        <v>4</v>
      </c>
      <c r="M39" s="4">
        <v>3</v>
      </c>
      <c r="N39" s="4" t="s">
        <v>3</v>
      </c>
      <c r="O39" s="4">
        <v>2</v>
      </c>
      <c r="P39" s="4"/>
      <c r="Q39" s="4"/>
      <c r="R39" s="4"/>
      <c r="S39" s="4"/>
      <c r="T39" s="4"/>
      <c r="U39" s="4"/>
      <c r="V39" s="4"/>
      <c r="W39" s="4"/>
    </row>
    <row r="40" spans="1:206" x14ac:dyDescent="0.2">
      <c r="A40" s="4">
        <v>50</v>
      </c>
      <c r="B40" s="4">
        <v>0</v>
      </c>
      <c r="C40" s="4">
        <v>0</v>
      </c>
      <c r="D40" s="4">
        <v>1</v>
      </c>
      <c r="E40" s="4">
        <v>226</v>
      </c>
      <c r="F40" s="4">
        <f>ROUND(Source!AW34,O40)</f>
        <v>275190</v>
      </c>
      <c r="G40" s="4" t="s">
        <v>51</v>
      </c>
      <c r="H40" s="4" t="s">
        <v>52</v>
      </c>
      <c r="I40" s="4"/>
      <c r="J40" s="4"/>
      <c r="K40" s="4">
        <v>-226</v>
      </c>
      <c r="L40" s="4">
        <v>5</v>
      </c>
      <c r="M40" s="4">
        <v>3</v>
      </c>
      <c r="N40" s="4" t="s">
        <v>3</v>
      </c>
      <c r="O40" s="4">
        <v>2</v>
      </c>
      <c r="P40" s="4"/>
      <c r="Q40" s="4"/>
      <c r="R40" s="4"/>
      <c r="S40" s="4"/>
      <c r="T40" s="4"/>
      <c r="U40" s="4"/>
      <c r="V40" s="4"/>
      <c r="W40" s="4"/>
    </row>
    <row r="41" spans="1:206" x14ac:dyDescent="0.2">
      <c r="A41" s="4">
        <v>50</v>
      </c>
      <c r="B41" s="4">
        <v>0</v>
      </c>
      <c r="C41" s="4">
        <v>0</v>
      </c>
      <c r="D41" s="4">
        <v>1</v>
      </c>
      <c r="E41" s="4">
        <v>227</v>
      </c>
      <c r="F41" s="4">
        <f>ROUND(Source!AX34,O41)</f>
        <v>0</v>
      </c>
      <c r="G41" s="4" t="s">
        <v>53</v>
      </c>
      <c r="H41" s="4" t="s">
        <v>54</v>
      </c>
      <c r="I41" s="4"/>
      <c r="J41" s="4"/>
      <c r="K41" s="4">
        <v>-227</v>
      </c>
      <c r="L41" s="4">
        <v>6</v>
      </c>
      <c r="M41" s="4">
        <v>3</v>
      </c>
      <c r="N41" s="4" t="s">
        <v>3</v>
      </c>
      <c r="O41" s="4">
        <v>2</v>
      </c>
      <c r="P41" s="4"/>
      <c r="Q41" s="4"/>
      <c r="R41" s="4"/>
      <c r="S41" s="4"/>
      <c r="T41" s="4"/>
      <c r="U41" s="4"/>
      <c r="V41" s="4"/>
      <c r="W41" s="4"/>
    </row>
    <row r="42" spans="1:206" x14ac:dyDescent="0.2">
      <c r="A42" s="4">
        <v>50</v>
      </c>
      <c r="B42" s="4">
        <v>0</v>
      </c>
      <c r="C42" s="4">
        <v>0</v>
      </c>
      <c r="D42" s="4">
        <v>1</v>
      </c>
      <c r="E42" s="4">
        <v>228</v>
      </c>
      <c r="F42" s="4">
        <f>ROUND(Source!AY34,O42)</f>
        <v>275190</v>
      </c>
      <c r="G42" s="4" t="s">
        <v>55</v>
      </c>
      <c r="H42" s="4" t="s">
        <v>56</v>
      </c>
      <c r="I42" s="4"/>
      <c r="J42" s="4"/>
      <c r="K42" s="4">
        <v>-228</v>
      </c>
      <c r="L42" s="4">
        <v>7</v>
      </c>
      <c r="M42" s="4">
        <v>3</v>
      </c>
      <c r="N42" s="4" t="s">
        <v>3</v>
      </c>
      <c r="O42" s="4">
        <v>2</v>
      </c>
      <c r="P42" s="4"/>
      <c r="Q42" s="4"/>
      <c r="R42" s="4"/>
      <c r="S42" s="4"/>
      <c r="T42" s="4"/>
      <c r="U42" s="4"/>
      <c r="V42" s="4"/>
      <c r="W42" s="4"/>
    </row>
    <row r="43" spans="1:206" x14ac:dyDescent="0.2">
      <c r="A43" s="4">
        <v>50</v>
      </c>
      <c r="B43" s="4">
        <v>0</v>
      </c>
      <c r="C43" s="4">
        <v>0</v>
      </c>
      <c r="D43" s="4">
        <v>1</v>
      </c>
      <c r="E43" s="4">
        <v>216</v>
      </c>
      <c r="F43" s="4">
        <f>ROUND(Source!AP34,O43)</f>
        <v>0</v>
      </c>
      <c r="G43" s="4" t="s">
        <v>57</v>
      </c>
      <c r="H43" s="4" t="s">
        <v>58</v>
      </c>
      <c r="I43" s="4"/>
      <c r="J43" s="4"/>
      <c r="K43" s="4">
        <v>-216</v>
      </c>
      <c r="L43" s="4">
        <v>8</v>
      </c>
      <c r="M43" s="4">
        <v>3</v>
      </c>
      <c r="N43" s="4" t="s">
        <v>3</v>
      </c>
      <c r="O43" s="4">
        <v>2</v>
      </c>
      <c r="P43" s="4"/>
      <c r="Q43" s="4"/>
      <c r="R43" s="4"/>
      <c r="S43" s="4"/>
      <c r="T43" s="4"/>
      <c r="U43" s="4"/>
      <c r="V43" s="4"/>
      <c r="W43" s="4"/>
    </row>
    <row r="44" spans="1:206" x14ac:dyDescent="0.2">
      <c r="A44" s="4">
        <v>50</v>
      </c>
      <c r="B44" s="4">
        <v>0</v>
      </c>
      <c r="C44" s="4">
        <v>0</v>
      </c>
      <c r="D44" s="4">
        <v>1</v>
      </c>
      <c r="E44" s="4">
        <v>223</v>
      </c>
      <c r="F44" s="4">
        <f>ROUND(Source!AQ34,O44)</f>
        <v>0</v>
      </c>
      <c r="G44" s="4" t="s">
        <v>59</v>
      </c>
      <c r="H44" s="4" t="s">
        <v>60</v>
      </c>
      <c r="I44" s="4"/>
      <c r="J44" s="4"/>
      <c r="K44" s="4">
        <v>-223</v>
      </c>
      <c r="L44" s="4">
        <v>9</v>
      </c>
      <c r="M44" s="4">
        <v>3</v>
      </c>
      <c r="N44" s="4" t="s">
        <v>3</v>
      </c>
      <c r="O44" s="4">
        <v>2</v>
      </c>
      <c r="P44" s="4"/>
      <c r="Q44" s="4"/>
      <c r="R44" s="4"/>
      <c r="S44" s="4"/>
      <c r="T44" s="4"/>
      <c r="U44" s="4"/>
      <c r="V44" s="4"/>
      <c r="W44" s="4"/>
    </row>
    <row r="45" spans="1:206" x14ac:dyDescent="0.2">
      <c r="A45" s="4">
        <v>50</v>
      </c>
      <c r="B45" s="4">
        <v>0</v>
      </c>
      <c r="C45" s="4">
        <v>0</v>
      </c>
      <c r="D45" s="4">
        <v>1</v>
      </c>
      <c r="E45" s="4">
        <v>229</v>
      </c>
      <c r="F45" s="4">
        <f>ROUND(Source!AZ34,O45)</f>
        <v>0</v>
      </c>
      <c r="G45" s="4" t="s">
        <v>61</v>
      </c>
      <c r="H45" s="4" t="s">
        <v>62</v>
      </c>
      <c r="I45" s="4"/>
      <c r="J45" s="4"/>
      <c r="K45" s="4">
        <v>-229</v>
      </c>
      <c r="L45" s="4">
        <v>10</v>
      </c>
      <c r="M45" s="4">
        <v>3</v>
      </c>
      <c r="N45" s="4" t="s">
        <v>3</v>
      </c>
      <c r="O45" s="4">
        <v>2</v>
      </c>
      <c r="P45" s="4"/>
      <c r="Q45" s="4"/>
      <c r="R45" s="4"/>
      <c r="S45" s="4"/>
      <c r="T45" s="4"/>
      <c r="U45" s="4"/>
      <c r="V45" s="4"/>
      <c r="W45" s="4"/>
    </row>
    <row r="46" spans="1:206" x14ac:dyDescent="0.2">
      <c r="A46" s="4">
        <v>50</v>
      </c>
      <c r="B46" s="4">
        <v>0</v>
      </c>
      <c r="C46" s="4">
        <v>0</v>
      </c>
      <c r="D46" s="4">
        <v>1</v>
      </c>
      <c r="E46" s="4">
        <v>203</v>
      </c>
      <c r="F46" s="4">
        <f>ROUND(Source!Q34,O46)</f>
        <v>45322.13</v>
      </c>
      <c r="G46" s="4" t="s">
        <v>63</v>
      </c>
      <c r="H46" s="4" t="s">
        <v>64</v>
      </c>
      <c r="I46" s="4"/>
      <c r="J46" s="4"/>
      <c r="K46" s="4">
        <v>-203</v>
      </c>
      <c r="L46" s="4">
        <v>11</v>
      </c>
      <c r="M46" s="4">
        <v>3</v>
      </c>
      <c r="N46" s="4" t="s">
        <v>3</v>
      </c>
      <c r="O46" s="4">
        <v>2</v>
      </c>
      <c r="P46" s="4"/>
      <c r="Q46" s="4"/>
      <c r="R46" s="4"/>
      <c r="S46" s="4"/>
      <c r="T46" s="4"/>
      <c r="U46" s="4"/>
      <c r="V46" s="4"/>
      <c r="W46" s="4"/>
    </row>
    <row r="47" spans="1:206" x14ac:dyDescent="0.2">
      <c r="A47" s="4">
        <v>50</v>
      </c>
      <c r="B47" s="4">
        <v>0</v>
      </c>
      <c r="C47" s="4">
        <v>0</v>
      </c>
      <c r="D47" s="4">
        <v>1</v>
      </c>
      <c r="E47" s="4">
        <v>231</v>
      </c>
      <c r="F47" s="4">
        <f>ROUND(Source!BB34,O47)</f>
        <v>0</v>
      </c>
      <c r="G47" s="4" t="s">
        <v>65</v>
      </c>
      <c r="H47" s="4" t="s">
        <v>66</v>
      </c>
      <c r="I47" s="4"/>
      <c r="J47" s="4"/>
      <c r="K47" s="4">
        <v>-231</v>
      </c>
      <c r="L47" s="4">
        <v>12</v>
      </c>
      <c r="M47" s="4">
        <v>3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/>
    </row>
    <row r="48" spans="1:206" x14ac:dyDescent="0.2">
      <c r="A48" s="4">
        <v>50</v>
      </c>
      <c r="B48" s="4">
        <v>0</v>
      </c>
      <c r="C48" s="4">
        <v>0</v>
      </c>
      <c r="D48" s="4">
        <v>1</v>
      </c>
      <c r="E48" s="4">
        <v>204</v>
      </c>
      <c r="F48" s="4">
        <f>ROUND(Source!R34,O48)</f>
        <v>34210.93</v>
      </c>
      <c r="G48" s="4" t="s">
        <v>67</v>
      </c>
      <c r="H48" s="4" t="s">
        <v>68</v>
      </c>
      <c r="I48" s="4"/>
      <c r="J48" s="4"/>
      <c r="K48" s="4">
        <v>-204</v>
      </c>
      <c r="L48" s="4">
        <v>13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/>
    </row>
    <row r="49" spans="1:23" x14ac:dyDescent="0.2">
      <c r="A49" s="4">
        <v>50</v>
      </c>
      <c r="B49" s="4">
        <v>0</v>
      </c>
      <c r="C49" s="4">
        <v>0</v>
      </c>
      <c r="D49" s="4">
        <v>1</v>
      </c>
      <c r="E49" s="4">
        <v>205</v>
      </c>
      <c r="F49" s="4">
        <f>ROUND(Source!S34,O49)</f>
        <v>26302.5</v>
      </c>
      <c r="G49" s="4" t="s">
        <v>69</v>
      </c>
      <c r="H49" s="4" t="s">
        <v>70</v>
      </c>
      <c r="I49" s="4"/>
      <c r="J49" s="4"/>
      <c r="K49" s="4">
        <v>-205</v>
      </c>
      <c r="L49" s="4">
        <v>14</v>
      </c>
      <c r="M49" s="4">
        <v>3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/>
    </row>
    <row r="50" spans="1:23" x14ac:dyDescent="0.2">
      <c r="A50" s="4">
        <v>50</v>
      </c>
      <c r="B50" s="4">
        <v>0</v>
      </c>
      <c r="C50" s="4">
        <v>0</v>
      </c>
      <c r="D50" s="4">
        <v>1</v>
      </c>
      <c r="E50" s="4">
        <v>232</v>
      </c>
      <c r="F50" s="4">
        <f>ROUND(Source!BC34,O50)</f>
        <v>0</v>
      </c>
      <c r="G50" s="4" t="s">
        <v>71</v>
      </c>
      <c r="H50" s="4" t="s">
        <v>72</v>
      </c>
      <c r="I50" s="4"/>
      <c r="J50" s="4"/>
      <c r="K50" s="4">
        <v>-232</v>
      </c>
      <c r="L50" s="4">
        <v>15</v>
      </c>
      <c r="M50" s="4">
        <v>3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/>
    </row>
    <row r="51" spans="1:23" x14ac:dyDescent="0.2">
      <c r="A51" s="4">
        <v>50</v>
      </c>
      <c r="B51" s="4">
        <v>0</v>
      </c>
      <c r="C51" s="4">
        <v>0</v>
      </c>
      <c r="D51" s="4">
        <v>1</v>
      </c>
      <c r="E51" s="4">
        <v>214</v>
      </c>
      <c r="F51" s="4">
        <f>ROUND(Source!AS34,O51)</f>
        <v>0</v>
      </c>
      <c r="G51" s="4" t="s">
        <v>73</v>
      </c>
      <c r="H51" s="4" t="s">
        <v>74</v>
      </c>
      <c r="I51" s="4"/>
      <c r="J51" s="4"/>
      <c r="K51" s="4">
        <v>-214</v>
      </c>
      <c r="L51" s="4">
        <v>16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/>
    </row>
    <row r="52" spans="1:23" x14ac:dyDescent="0.2">
      <c r="A52" s="4">
        <v>50</v>
      </c>
      <c r="B52" s="4">
        <v>0</v>
      </c>
      <c r="C52" s="4">
        <v>0</v>
      </c>
      <c r="D52" s="4">
        <v>1</v>
      </c>
      <c r="E52" s="4">
        <v>215</v>
      </c>
      <c r="F52" s="4">
        <f>ROUND(Source!AT34,O52)</f>
        <v>0</v>
      </c>
      <c r="G52" s="4" t="s">
        <v>75</v>
      </c>
      <c r="H52" s="4" t="s">
        <v>76</v>
      </c>
      <c r="I52" s="4"/>
      <c r="J52" s="4"/>
      <c r="K52" s="4">
        <v>-215</v>
      </c>
      <c r="L52" s="4">
        <v>17</v>
      </c>
      <c r="M52" s="4">
        <v>3</v>
      </c>
      <c r="N52" s="4" t="s">
        <v>3</v>
      </c>
      <c r="O52" s="4">
        <v>2</v>
      </c>
      <c r="P52" s="4"/>
      <c r="Q52" s="4"/>
      <c r="R52" s="4"/>
      <c r="S52" s="4"/>
      <c r="T52" s="4"/>
      <c r="U52" s="4"/>
      <c r="V52" s="4"/>
      <c r="W52" s="4"/>
    </row>
    <row r="53" spans="1:23" x14ac:dyDescent="0.2">
      <c r="A53" s="4">
        <v>50</v>
      </c>
      <c r="B53" s="4">
        <v>0</v>
      </c>
      <c r="C53" s="4">
        <v>0</v>
      </c>
      <c r="D53" s="4">
        <v>1</v>
      </c>
      <c r="E53" s="4">
        <v>217</v>
      </c>
      <c r="F53" s="4">
        <f>ROUND(Source!AU34,O53)</f>
        <v>367856.63</v>
      </c>
      <c r="G53" s="4" t="s">
        <v>77</v>
      </c>
      <c r="H53" s="4" t="s">
        <v>78</v>
      </c>
      <c r="I53" s="4"/>
      <c r="J53" s="4"/>
      <c r="K53" s="4">
        <v>-217</v>
      </c>
      <c r="L53" s="4">
        <v>18</v>
      </c>
      <c r="M53" s="4">
        <v>3</v>
      </c>
      <c r="N53" s="4" t="s">
        <v>3</v>
      </c>
      <c r="O53" s="4">
        <v>2</v>
      </c>
      <c r="P53" s="4"/>
      <c r="Q53" s="4"/>
      <c r="R53" s="4"/>
      <c r="S53" s="4"/>
      <c r="T53" s="4"/>
      <c r="U53" s="4"/>
      <c r="V53" s="4"/>
      <c r="W53" s="4"/>
    </row>
    <row r="54" spans="1:23" x14ac:dyDescent="0.2">
      <c r="A54" s="4">
        <v>50</v>
      </c>
      <c r="B54" s="4">
        <v>0</v>
      </c>
      <c r="C54" s="4">
        <v>0</v>
      </c>
      <c r="D54" s="4">
        <v>1</v>
      </c>
      <c r="E54" s="4">
        <v>230</v>
      </c>
      <c r="F54" s="4">
        <f>ROUND(Source!BA34,O54)</f>
        <v>0</v>
      </c>
      <c r="G54" s="4" t="s">
        <v>79</v>
      </c>
      <c r="H54" s="4" t="s">
        <v>80</v>
      </c>
      <c r="I54" s="4"/>
      <c r="J54" s="4"/>
      <c r="K54" s="4">
        <v>-230</v>
      </c>
      <c r="L54" s="4">
        <v>19</v>
      </c>
      <c r="M54" s="4">
        <v>3</v>
      </c>
      <c r="N54" s="4" t="s">
        <v>3</v>
      </c>
      <c r="O54" s="4">
        <v>2</v>
      </c>
      <c r="P54" s="4"/>
      <c r="Q54" s="4"/>
      <c r="R54" s="4"/>
      <c r="S54" s="4"/>
      <c r="T54" s="4"/>
      <c r="U54" s="4"/>
      <c r="V54" s="4"/>
      <c r="W54" s="4"/>
    </row>
    <row r="55" spans="1:23" x14ac:dyDescent="0.2">
      <c r="A55" s="4">
        <v>50</v>
      </c>
      <c r="B55" s="4">
        <v>0</v>
      </c>
      <c r="C55" s="4">
        <v>0</v>
      </c>
      <c r="D55" s="4">
        <v>1</v>
      </c>
      <c r="E55" s="4">
        <v>206</v>
      </c>
      <c r="F55" s="4">
        <f>ROUND(Source!T34,O55)</f>
        <v>0</v>
      </c>
      <c r="G55" s="4" t="s">
        <v>81</v>
      </c>
      <c r="H55" s="4" t="s">
        <v>82</v>
      </c>
      <c r="I55" s="4"/>
      <c r="J55" s="4"/>
      <c r="K55" s="4">
        <v>-206</v>
      </c>
      <c r="L55" s="4">
        <v>20</v>
      </c>
      <c r="M55" s="4">
        <v>3</v>
      </c>
      <c r="N55" s="4" t="s">
        <v>3</v>
      </c>
      <c r="O55" s="4">
        <v>2</v>
      </c>
      <c r="P55" s="4"/>
      <c r="Q55" s="4"/>
      <c r="R55" s="4"/>
      <c r="S55" s="4"/>
      <c r="T55" s="4"/>
      <c r="U55" s="4"/>
      <c r="V55" s="4"/>
      <c r="W55" s="4"/>
    </row>
    <row r="56" spans="1:23" x14ac:dyDescent="0.2">
      <c r="A56" s="4">
        <v>50</v>
      </c>
      <c r="B56" s="4">
        <v>0</v>
      </c>
      <c r="C56" s="4">
        <v>0</v>
      </c>
      <c r="D56" s="4">
        <v>1</v>
      </c>
      <c r="E56" s="4">
        <v>207</v>
      </c>
      <c r="F56" s="4">
        <f>Source!U34</f>
        <v>172.5</v>
      </c>
      <c r="G56" s="4" t="s">
        <v>83</v>
      </c>
      <c r="H56" s="4" t="s">
        <v>84</v>
      </c>
      <c r="I56" s="4"/>
      <c r="J56" s="4"/>
      <c r="K56" s="4">
        <v>-207</v>
      </c>
      <c r="L56" s="4">
        <v>21</v>
      </c>
      <c r="M56" s="4">
        <v>3</v>
      </c>
      <c r="N56" s="4" t="s">
        <v>3</v>
      </c>
      <c r="O56" s="4">
        <v>-1</v>
      </c>
      <c r="P56" s="4"/>
      <c r="Q56" s="4"/>
      <c r="R56" s="4"/>
      <c r="S56" s="4"/>
      <c r="T56" s="4"/>
      <c r="U56" s="4"/>
      <c r="V56" s="4"/>
      <c r="W56" s="4"/>
    </row>
    <row r="57" spans="1:23" x14ac:dyDescent="0.2">
      <c r="A57" s="4">
        <v>50</v>
      </c>
      <c r="B57" s="4">
        <v>0</v>
      </c>
      <c r="C57" s="4">
        <v>0</v>
      </c>
      <c r="D57" s="4">
        <v>1</v>
      </c>
      <c r="E57" s="4">
        <v>208</v>
      </c>
      <c r="F57" s="4">
        <f>Source!V34</f>
        <v>0</v>
      </c>
      <c r="G57" s="4" t="s">
        <v>85</v>
      </c>
      <c r="H57" s="4" t="s">
        <v>86</v>
      </c>
      <c r="I57" s="4"/>
      <c r="J57" s="4"/>
      <c r="K57" s="4">
        <v>-208</v>
      </c>
      <c r="L57" s="4">
        <v>22</v>
      </c>
      <c r="M57" s="4">
        <v>3</v>
      </c>
      <c r="N57" s="4" t="s">
        <v>3</v>
      </c>
      <c r="O57" s="4">
        <v>-1</v>
      </c>
      <c r="P57" s="4"/>
      <c r="Q57" s="4"/>
      <c r="R57" s="4"/>
      <c r="S57" s="4"/>
      <c r="T57" s="4"/>
      <c r="U57" s="4"/>
      <c r="V57" s="4"/>
      <c r="W57" s="4"/>
    </row>
    <row r="58" spans="1:23" x14ac:dyDescent="0.2">
      <c r="A58" s="4">
        <v>50</v>
      </c>
      <c r="B58" s="4">
        <v>0</v>
      </c>
      <c r="C58" s="4">
        <v>0</v>
      </c>
      <c r="D58" s="4">
        <v>1</v>
      </c>
      <c r="E58" s="4">
        <v>209</v>
      </c>
      <c r="F58" s="4">
        <f>ROUND(Source!W34,O58)</f>
        <v>0</v>
      </c>
      <c r="G58" s="4" t="s">
        <v>87</v>
      </c>
      <c r="H58" s="4" t="s">
        <v>88</v>
      </c>
      <c r="I58" s="4"/>
      <c r="J58" s="4"/>
      <c r="K58" s="4">
        <v>-209</v>
      </c>
      <c r="L58" s="4">
        <v>23</v>
      </c>
      <c r="M58" s="4">
        <v>3</v>
      </c>
      <c r="N58" s="4" t="s">
        <v>3</v>
      </c>
      <c r="O58" s="4">
        <v>2</v>
      </c>
      <c r="P58" s="4"/>
      <c r="Q58" s="4"/>
      <c r="R58" s="4"/>
      <c r="S58" s="4"/>
      <c r="T58" s="4"/>
      <c r="U58" s="4"/>
      <c r="V58" s="4"/>
      <c r="W58" s="4"/>
    </row>
    <row r="59" spans="1:23" x14ac:dyDescent="0.2">
      <c r="A59" s="4">
        <v>50</v>
      </c>
      <c r="B59" s="4">
        <v>0</v>
      </c>
      <c r="C59" s="4">
        <v>0</v>
      </c>
      <c r="D59" s="4">
        <v>1</v>
      </c>
      <c r="E59" s="4">
        <v>210</v>
      </c>
      <c r="F59" s="4">
        <f>ROUND(Source!X34,O59)</f>
        <v>18411.75</v>
      </c>
      <c r="G59" s="4" t="s">
        <v>89</v>
      </c>
      <c r="H59" s="4" t="s">
        <v>90</v>
      </c>
      <c r="I59" s="4"/>
      <c r="J59" s="4"/>
      <c r="K59" s="4">
        <v>-210</v>
      </c>
      <c r="L59" s="4">
        <v>24</v>
      </c>
      <c r="M59" s="4">
        <v>3</v>
      </c>
      <c r="N59" s="4" t="s">
        <v>3</v>
      </c>
      <c r="O59" s="4">
        <v>2</v>
      </c>
      <c r="P59" s="4"/>
      <c r="Q59" s="4"/>
      <c r="R59" s="4"/>
      <c r="S59" s="4"/>
      <c r="T59" s="4"/>
      <c r="U59" s="4"/>
      <c r="V59" s="4"/>
      <c r="W59" s="4"/>
    </row>
    <row r="60" spans="1:23" x14ac:dyDescent="0.2">
      <c r="A60" s="4">
        <v>50</v>
      </c>
      <c r="B60" s="4">
        <v>0</v>
      </c>
      <c r="C60" s="4">
        <v>0</v>
      </c>
      <c r="D60" s="4">
        <v>1</v>
      </c>
      <c r="E60" s="4">
        <v>211</v>
      </c>
      <c r="F60" s="4">
        <f>ROUND(Source!Y34,O60)</f>
        <v>2630.25</v>
      </c>
      <c r="G60" s="4" t="s">
        <v>91</v>
      </c>
      <c r="H60" s="4" t="s">
        <v>92</v>
      </c>
      <c r="I60" s="4"/>
      <c r="J60" s="4"/>
      <c r="K60" s="4">
        <v>-211</v>
      </c>
      <c r="L60" s="4">
        <v>25</v>
      </c>
      <c r="M60" s="4">
        <v>3</v>
      </c>
      <c r="N60" s="4" t="s">
        <v>3</v>
      </c>
      <c r="O60" s="4">
        <v>2</v>
      </c>
      <c r="P60" s="4"/>
      <c r="Q60" s="4"/>
      <c r="R60" s="4"/>
      <c r="S60" s="4"/>
      <c r="T60" s="4"/>
      <c r="U60" s="4"/>
      <c r="V60" s="4"/>
      <c r="W60" s="4"/>
    </row>
    <row r="61" spans="1:23" x14ac:dyDescent="0.2">
      <c r="A61" s="4">
        <v>50</v>
      </c>
      <c r="B61" s="4">
        <v>0</v>
      </c>
      <c r="C61" s="4">
        <v>0</v>
      </c>
      <c r="D61" s="4">
        <v>1</v>
      </c>
      <c r="E61" s="4">
        <v>0</v>
      </c>
      <c r="F61" s="4">
        <f>ROUND(Source!AR34,O61)</f>
        <v>367856.63</v>
      </c>
      <c r="G61" s="4" t="s">
        <v>93</v>
      </c>
      <c r="H61" s="4" t="s">
        <v>94</v>
      </c>
      <c r="I61" s="4"/>
      <c r="J61" s="4"/>
      <c r="K61" s="4">
        <v>-224</v>
      </c>
      <c r="L61" s="4">
        <v>26</v>
      </c>
      <c r="M61" s="4">
        <v>3</v>
      </c>
      <c r="N61" s="4" t="s">
        <v>3</v>
      </c>
      <c r="O61" s="4">
        <v>2</v>
      </c>
      <c r="P61" s="4"/>
      <c r="Q61" s="4"/>
      <c r="R61" s="4"/>
      <c r="S61" s="4"/>
      <c r="T61" s="4"/>
      <c r="U61" s="4"/>
      <c r="V61" s="4"/>
      <c r="W61" s="4"/>
    </row>
    <row r="62" spans="1:23" x14ac:dyDescent="0.2">
      <c r="A62" s="4">
        <v>50</v>
      </c>
      <c r="B62" s="4">
        <v>0</v>
      </c>
      <c r="C62" s="4">
        <v>0</v>
      </c>
      <c r="D62" s="4">
        <v>2</v>
      </c>
      <c r="E62" s="4">
        <v>0</v>
      </c>
      <c r="F62" s="4">
        <f>ROUND(F61,O62)</f>
        <v>367856.63</v>
      </c>
      <c r="G62" s="4" t="s">
        <v>95</v>
      </c>
      <c r="H62" s="4" t="s">
        <v>96</v>
      </c>
      <c r="I62" s="4"/>
      <c r="J62" s="4"/>
      <c r="K62" s="4">
        <v>212</v>
      </c>
      <c r="L62" s="4">
        <v>27</v>
      </c>
      <c r="M62" s="4">
        <v>0</v>
      </c>
      <c r="N62" s="4" t="s">
        <v>3</v>
      </c>
      <c r="O62" s="4">
        <v>2</v>
      </c>
      <c r="P62" s="4"/>
      <c r="Q62" s="4"/>
      <c r="R62" s="4"/>
      <c r="S62" s="4"/>
      <c r="T62" s="4"/>
      <c r="U62" s="4"/>
      <c r="V62" s="4"/>
      <c r="W62" s="4"/>
    </row>
    <row r="63" spans="1:23" x14ac:dyDescent="0.2">
      <c r="A63" s="4">
        <v>50</v>
      </c>
      <c r="B63" s="4">
        <v>0</v>
      </c>
      <c r="C63" s="4">
        <v>0</v>
      </c>
      <c r="D63" s="4">
        <v>2</v>
      </c>
      <c r="E63" s="4">
        <v>0</v>
      </c>
      <c r="F63" s="4">
        <f>ROUND(F62*0.18,O63)</f>
        <v>66214.19</v>
      </c>
      <c r="G63" s="4" t="s">
        <v>97</v>
      </c>
      <c r="H63" s="4" t="s">
        <v>98</v>
      </c>
      <c r="I63" s="4"/>
      <c r="J63" s="4"/>
      <c r="K63" s="4">
        <v>212</v>
      </c>
      <c r="L63" s="4">
        <v>28</v>
      </c>
      <c r="M63" s="4">
        <v>0</v>
      </c>
      <c r="N63" s="4" t="s">
        <v>3</v>
      </c>
      <c r="O63" s="4">
        <v>2</v>
      </c>
      <c r="P63" s="4"/>
      <c r="Q63" s="4"/>
      <c r="R63" s="4"/>
      <c r="S63" s="4"/>
      <c r="T63" s="4"/>
      <c r="U63" s="4"/>
      <c r="V63" s="4"/>
      <c r="W63" s="4"/>
    </row>
    <row r="64" spans="1:23" x14ac:dyDescent="0.2">
      <c r="A64" s="4">
        <v>50</v>
      </c>
      <c r="B64" s="4">
        <v>0</v>
      </c>
      <c r="C64" s="4">
        <v>0</v>
      </c>
      <c r="D64" s="4">
        <v>2</v>
      </c>
      <c r="E64" s="4">
        <v>224</v>
      </c>
      <c r="F64" s="4">
        <f>ROUND(F62+F63,O64)</f>
        <v>434070.82</v>
      </c>
      <c r="G64" s="4" t="s">
        <v>99</v>
      </c>
      <c r="H64" s="4" t="s">
        <v>100</v>
      </c>
      <c r="I64" s="4"/>
      <c r="J64" s="4"/>
      <c r="K64" s="4">
        <v>212</v>
      </c>
      <c r="L64" s="4">
        <v>29</v>
      </c>
      <c r="M64" s="4">
        <v>0</v>
      </c>
      <c r="N64" s="4" t="s">
        <v>3</v>
      </c>
      <c r="O64" s="4">
        <v>2</v>
      </c>
      <c r="P64" s="4"/>
      <c r="Q64" s="4"/>
      <c r="R64" s="4"/>
      <c r="S64" s="4"/>
      <c r="T64" s="4"/>
      <c r="U64" s="4"/>
      <c r="V64" s="4"/>
      <c r="W64" s="4"/>
    </row>
    <row r="65" spans="1:245" x14ac:dyDescent="0.2">
      <c r="A65" s="4">
        <v>50</v>
      </c>
      <c r="B65" s="4">
        <v>0</v>
      </c>
      <c r="C65" s="4">
        <v>0</v>
      </c>
      <c r="D65" s="4">
        <v>2</v>
      </c>
      <c r="E65" s="4">
        <v>213</v>
      </c>
      <c r="F65" s="4">
        <f>ROUND(F64*0.95,O65)</f>
        <v>412367.28</v>
      </c>
      <c r="G65" s="4" t="s">
        <v>101</v>
      </c>
      <c r="H65" s="4" t="s">
        <v>102</v>
      </c>
      <c r="I65" s="4"/>
      <c r="J65" s="4"/>
      <c r="K65" s="4">
        <v>212</v>
      </c>
      <c r="L65" s="4">
        <v>30</v>
      </c>
      <c r="M65" s="4">
        <v>0</v>
      </c>
      <c r="N65" s="4" t="s">
        <v>3</v>
      </c>
      <c r="O65" s="4">
        <v>2</v>
      </c>
      <c r="P65" s="4"/>
      <c r="Q65" s="4"/>
      <c r="R65" s="4"/>
      <c r="S65" s="4"/>
      <c r="T65" s="4"/>
      <c r="U65" s="4"/>
      <c r="V65" s="4"/>
      <c r="W65" s="4"/>
    </row>
    <row r="67" spans="1:245" x14ac:dyDescent="0.2">
      <c r="A67" s="1">
        <v>4</v>
      </c>
      <c r="B67" s="1">
        <v>0</v>
      </c>
      <c r="C67" s="1"/>
      <c r="D67" s="1">
        <f>ROW(A77)</f>
        <v>77</v>
      </c>
      <c r="E67" s="1"/>
      <c r="F67" s="1" t="s">
        <v>103</v>
      </c>
      <c r="G67" s="1" t="s">
        <v>104</v>
      </c>
      <c r="H67" s="1" t="s">
        <v>3</v>
      </c>
      <c r="I67" s="1">
        <v>0</v>
      </c>
      <c r="J67" s="1"/>
      <c r="K67" s="1">
        <v>-1</v>
      </c>
      <c r="L67" s="1"/>
      <c r="M67" s="1"/>
      <c r="N67" s="1"/>
      <c r="O67" s="1"/>
      <c r="P67" s="1"/>
      <c r="Q67" s="1"/>
      <c r="R67" s="1"/>
      <c r="S67" s="1"/>
      <c r="T67" s="1"/>
      <c r="U67" s="1" t="s">
        <v>3</v>
      </c>
      <c r="V67" s="1">
        <v>0</v>
      </c>
      <c r="W67" s="1"/>
      <c r="X67" s="1"/>
      <c r="Y67" s="1"/>
      <c r="Z67" s="1"/>
      <c r="AA67" s="1"/>
      <c r="AB67" s="1" t="s">
        <v>3</v>
      </c>
      <c r="AC67" s="1" t="s">
        <v>3</v>
      </c>
      <c r="AD67" s="1" t="s">
        <v>3</v>
      </c>
      <c r="AE67" s="1" t="s">
        <v>3</v>
      </c>
      <c r="AF67" s="1" t="s">
        <v>3</v>
      </c>
      <c r="AG67" s="1" t="s">
        <v>3</v>
      </c>
      <c r="AH67" s="1"/>
      <c r="AI67" s="1"/>
      <c r="AJ67" s="1"/>
      <c r="AK67" s="1"/>
      <c r="AL67" s="1"/>
      <c r="AM67" s="1"/>
      <c r="AN67" s="1"/>
      <c r="AO67" s="1"/>
      <c r="AP67" s="1" t="s">
        <v>3</v>
      </c>
      <c r="AQ67" s="1" t="s">
        <v>3</v>
      </c>
      <c r="AR67" s="1" t="s">
        <v>3</v>
      </c>
      <c r="AS67" s="1"/>
      <c r="AT67" s="1"/>
      <c r="AU67" s="1"/>
      <c r="AV67" s="1"/>
      <c r="AW67" s="1"/>
      <c r="AX67" s="1"/>
      <c r="AY67" s="1"/>
      <c r="AZ67" s="1" t="s">
        <v>3</v>
      </c>
      <c r="BA67" s="1"/>
      <c r="BB67" s="1" t="s">
        <v>3</v>
      </c>
      <c r="BC67" s="1" t="s">
        <v>3</v>
      </c>
      <c r="BD67" s="1" t="s">
        <v>3</v>
      </c>
      <c r="BE67" s="1" t="s">
        <v>3</v>
      </c>
      <c r="BF67" s="1" t="s">
        <v>3</v>
      </c>
      <c r="BG67" s="1" t="s">
        <v>3</v>
      </c>
      <c r="BH67" s="1" t="s">
        <v>3</v>
      </c>
      <c r="BI67" s="1" t="s">
        <v>3</v>
      </c>
      <c r="BJ67" s="1" t="s">
        <v>3</v>
      </c>
      <c r="BK67" s="1" t="s">
        <v>3</v>
      </c>
      <c r="BL67" s="1" t="s">
        <v>3</v>
      </c>
      <c r="BM67" s="1" t="s">
        <v>3</v>
      </c>
      <c r="BN67" s="1" t="s">
        <v>3</v>
      </c>
      <c r="BO67" s="1" t="s">
        <v>3</v>
      </c>
      <c r="BP67" s="1" t="s">
        <v>3</v>
      </c>
      <c r="BQ67" s="1"/>
      <c r="BR67" s="1"/>
      <c r="BS67" s="1"/>
      <c r="BT67" s="1"/>
      <c r="BU67" s="1"/>
      <c r="BV67" s="1"/>
      <c r="BW67" s="1"/>
      <c r="BX67" s="1">
        <v>0</v>
      </c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>
        <v>0</v>
      </c>
    </row>
    <row r="69" spans="1:245" x14ac:dyDescent="0.2">
      <c r="A69" s="2">
        <v>52</v>
      </c>
      <c r="B69" s="2">
        <f t="shared" ref="B69:G69" si="25">B77</f>
        <v>0</v>
      </c>
      <c r="C69" s="2">
        <f t="shared" si="25"/>
        <v>4</v>
      </c>
      <c r="D69" s="2">
        <f t="shared" si="25"/>
        <v>67</v>
      </c>
      <c r="E69" s="2">
        <f t="shared" si="25"/>
        <v>0</v>
      </c>
      <c r="F69" s="2" t="str">
        <f t="shared" si="25"/>
        <v>Новый раздел</v>
      </c>
      <c r="G69" s="2" t="str">
        <f t="shared" si="25"/>
        <v>Устройство искусственных дорожных неровностей -14 шт ул Цюрупы д 8 к1-2 шт Севастопольский пр д 44 к5-12 шт</v>
      </c>
      <c r="H69" s="2"/>
      <c r="I69" s="2"/>
      <c r="J69" s="2"/>
      <c r="K69" s="2"/>
      <c r="L69" s="2"/>
      <c r="M69" s="2"/>
      <c r="N69" s="2"/>
      <c r="O69" s="2">
        <f t="shared" ref="O69:AT69" si="26">O77</f>
        <v>589862.23</v>
      </c>
      <c r="P69" s="2">
        <f t="shared" si="26"/>
        <v>516682.72</v>
      </c>
      <c r="Q69" s="2">
        <f t="shared" si="26"/>
        <v>4587.78</v>
      </c>
      <c r="R69" s="2">
        <f t="shared" si="26"/>
        <v>1925.7</v>
      </c>
      <c r="S69" s="2">
        <f t="shared" si="26"/>
        <v>68591.73</v>
      </c>
      <c r="T69" s="2">
        <f t="shared" si="26"/>
        <v>0</v>
      </c>
      <c r="U69" s="2">
        <f t="shared" si="26"/>
        <v>333.88319999999999</v>
      </c>
      <c r="V69" s="2">
        <f t="shared" si="26"/>
        <v>0</v>
      </c>
      <c r="W69" s="2">
        <f t="shared" si="26"/>
        <v>0</v>
      </c>
      <c r="X69" s="2">
        <f t="shared" si="26"/>
        <v>48014.21</v>
      </c>
      <c r="Y69" s="2">
        <f t="shared" si="26"/>
        <v>6859.17</v>
      </c>
      <c r="Z69" s="2">
        <f t="shared" si="26"/>
        <v>0</v>
      </c>
      <c r="AA69" s="2">
        <f t="shared" si="26"/>
        <v>0</v>
      </c>
      <c r="AB69" s="2">
        <f t="shared" si="26"/>
        <v>589862.23</v>
      </c>
      <c r="AC69" s="2">
        <f t="shared" si="26"/>
        <v>516682.72</v>
      </c>
      <c r="AD69" s="2">
        <f t="shared" si="26"/>
        <v>4587.78</v>
      </c>
      <c r="AE69" s="2">
        <f t="shared" si="26"/>
        <v>1925.7</v>
      </c>
      <c r="AF69" s="2">
        <f t="shared" si="26"/>
        <v>68591.73</v>
      </c>
      <c r="AG69" s="2">
        <f t="shared" si="26"/>
        <v>0</v>
      </c>
      <c r="AH69" s="2">
        <f t="shared" si="26"/>
        <v>333.88319999999999</v>
      </c>
      <c r="AI69" s="2">
        <f t="shared" si="26"/>
        <v>0</v>
      </c>
      <c r="AJ69" s="2">
        <f t="shared" si="26"/>
        <v>0</v>
      </c>
      <c r="AK69" s="2">
        <f t="shared" si="26"/>
        <v>48014.21</v>
      </c>
      <c r="AL69" s="2">
        <f t="shared" si="26"/>
        <v>6859.17</v>
      </c>
      <c r="AM69" s="2">
        <f t="shared" si="26"/>
        <v>0</v>
      </c>
      <c r="AN69" s="2">
        <f t="shared" si="26"/>
        <v>0</v>
      </c>
      <c r="AO69" s="2">
        <f t="shared" si="26"/>
        <v>0</v>
      </c>
      <c r="AP69" s="2">
        <f t="shared" si="26"/>
        <v>0</v>
      </c>
      <c r="AQ69" s="2">
        <f t="shared" si="26"/>
        <v>0</v>
      </c>
      <c r="AR69" s="2">
        <f t="shared" si="26"/>
        <v>646815.37</v>
      </c>
      <c r="AS69" s="2">
        <f t="shared" si="26"/>
        <v>28602.28</v>
      </c>
      <c r="AT69" s="2">
        <f t="shared" si="26"/>
        <v>0</v>
      </c>
      <c r="AU69" s="2">
        <f t="shared" ref="AU69:BZ69" si="27">AU77</f>
        <v>618213.09</v>
      </c>
      <c r="AV69" s="2">
        <f t="shared" si="27"/>
        <v>516682.72</v>
      </c>
      <c r="AW69" s="2">
        <f t="shared" si="27"/>
        <v>516682.72</v>
      </c>
      <c r="AX69" s="2">
        <f t="shared" si="27"/>
        <v>0</v>
      </c>
      <c r="AY69" s="2">
        <f t="shared" si="27"/>
        <v>516682.72</v>
      </c>
      <c r="AZ69" s="2">
        <f t="shared" si="27"/>
        <v>0</v>
      </c>
      <c r="BA69" s="2">
        <f t="shared" si="27"/>
        <v>0</v>
      </c>
      <c r="BB69" s="2">
        <f t="shared" si="27"/>
        <v>0</v>
      </c>
      <c r="BC69" s="2">
        <f t="shared" si="27"/>
        <v>0</v>
      </c>
      <c r="BD69" s="2">
        <f t="shared" si="27"/>
        <v>0</v>
      </c>
      <c r="BE69" s="2">
        <f t="shared" si="27"/>
        <v>0</v>
      </c>
      <c r="BF69" s="2">
        <f t="shared" si="27"/>
        <v>0</v>
      </c>
      <c r="BG69" s="2">
        <f t="shared" si="27"/>
        <v>0</v>
      </c>
      <c r="BH69" s="2">
        <f t="shared" si="27"/>
        <v>0</v>
      </c>
      <c r="BI69" s="2">
        <f t="shared" si="27"/>
        <v>0</v>
      </c>
      <c r="BJ69" s="2">
        <f t="shared" si="27"/>
        <v>0</v>
      </c>
      <c r="BK69" s="2">
        <f t="shared" si="27"/>
        <v>0</v>
      </c>
      <c r="BL69" s="2">
        <f t="shared" si="27"/>
        <v>0</v>
      </c>
      <c r="BM69" s="2">
        <f t="shared" si="27"/>
        <v>0</v>
      </c>
      <c r="BN69" s="2">
        <f t="shared" si="27"/>
        <v>0</v>
      </c>
      <c r="BO69" s="2">
        <f t="shared" si="27"/>
        <v>0</v>
      </c>
      <c r="BP69" s="2">
        <f t="shared" si="27"/>
        <v>0</v>
      </c>
      <c r="BQ69" s="2">
        <f t="shared" si="27"/>
        <v>0</v>
      </c>
      <c r="BR69" s="2">
        <f t="shared" si="27"/>
        <v>0</v>
      </c>
      <c r="BS69" s="2">
        <f t="shared" si="27"/>
        <v>0</v>
      </c>
      <c r="BT69" s="2">
        <f t="shared" si="27"/>
        <v>0</v>
      </c>
      <c r="BU69" s="2">
        <f t="shared" si="27"/>
        <v>0</v>
      </c>
      <c r="BV69" s="2">
        <f t="shared" si="27"/>
        <v>0</v>
      </c>
      <c r="BW69" s="2">
        <f t="shared" si="27"/>
        <v>0</v>
      </c>
      <c r="BX69" s="2">
        <f t="shared" si="27"/>
        <v>0</v>
      </c>
      <c r="BY69" s="2">
        <f t="shared" si="27"/>
        <v>0</v>
      </c>
      <c r="BZ69" s="2">
        <f t="shared" si="27"/>
        <v>0</v>
      </c>
      <c r="CA69" s="2">
        <f t="shared" ref="CA69:DF69" si="28">CA77</f>
        <v>646815.37</v>
      </c>
      <c r="CB69" s="2">
        <f t="shared" si="28"/>
        <v>28602.28</v>
      </c>
      <c r="CC69" s="2">
        <f t="shared" si="28"/>
        <v>0</v>
      </c>
      <c r="CD69" s="2">
        <f t="shared" si="28"/>
        <v>618213.09</v>
      </c>
      <c r="CE69" s="2">
        <f t="shared" si="28"/>
        <v>516682.72</v>
      </c>
      <c r="CF69" s="2">
        <f t="shared" si="28"/>
        <v>516682.72</v>
      </c>
      <c r="CG69" s="2">
        <f t="shared" si="28"/>
        <v>0</v>
      </c>
      <c r="CH69" s="2">
        <f t="shared" si="28"/>
        <v>516682.72</v>
      </c>
      <c r="CI69" s="2">
        <f t="shared" si="28"/>
        <v>0</v>
      </c>
      <c r="CJ69" s="2">
        <f t="shared" si="28"/>
        <v>0</v>
      </c>
      <c r="CK69" s="2">
        <f t="shared" si="28"/>
        <v>0</v>
      </c>
      <c r="CL69" s="2">
        <f t="shared" si="28"/>
        <v>0</v>
      </c>
      <c r="CM69" s="2">
        <f t="shared" si="28"/>
        <v>0</v>
      </c>
      <c r="CN69" s="2">
        <f t="shared" si="28"/>
        <v>0</v>
      </c>
      <c r="CO69" s="2">
        <f t="shared" si="28"/>
        <v>0</v>
      </c>
      <c r="CP69" s="2">
        <f t="shared" si="28"/>
        <v>0</v>
      </c>
      <c r="CQ69" s="2">
        <f t="shared" si="28"/>
        <v>0</v>
      </c>
      <c r="CR69" s="2">
        <f t="shared" si="28"/>
        <v>0</v>
      </c>
      <c r="CS69" s="2">
        <f t="shared" si="28"/>
        <v>0</v>
      </c>
      <c r="CT69" s="2">
        <f t="shared" si="28"/>
        <v>0</v>
      </c>
      <c r="CU69" s="2">
        <f t="shared" si="28"/>
        <v>0</v>
      </c>
      <c r="CV69" s="2">
        <f t="shared" si="28"/>
        <v>0</v>
      </c>
      <c r="CW69" s="2">
        <f t="shared" si="28"/>
        <v>0</v>
      </c>
      <c r="CX69" s="2">
        <f t="shared" si="28"/>
        <v>0</v>
      </c>
      <c r="CY69" s="2">
        <f t="shared" si="28"/>
        <v>0</v>
      </c>
      <c r="CZ69" s="2">
        <f t="shared" si="28"/>
        <v>0</v>
      </c>
      <c r="DA69" s="2">
        <f t="shared" si="28"/>
        <v>0</v>
      </c>
      <c r="DB69" s="2">
        <f t="shared" si="28"/>
        <v>0</v>
      </c>
      <c r="DC69" s="2">
        <f t="shared" si="28"/>
        <v>0</v>
      </c>
      <c r="DD69" s="2">
        <f t="shared" si="28"/>
        <v>0</v>
      </c>
      <c r="DE69" s="2">
        <f t="shared" si="28"/>
        <v>0</v>
      </c>
      <c r="DF69" s="2">
        <f t="shared" si="28"/>
        <v>0</v>
      </c>
      <c r="DG69" s="3">
        <f t="shared" ref="DG69:EL69" si="29">DG77</f>
        <v>0</v>
      </c>
      <c r="DH69" s="3">
        <f t="shared" si="29"/>
        <v>0</v>
      </c>
      <c r="DI69" s="3">
        <f t="shared" si="29"/>
        <v>0</v>
      </c>
      <c r="DJ69" s="3">
        <f t="shared" si="29"/>
        <v>0</v>
      </c>
      <c r="DK69" s="3">
        <f t="shared" si="29"/>
        <v>0</v>
      </c>
      <c r="DL69" s="3">
        <f t="shared" si="29"/>
        <v>0</v>
      </c>
      <c r="DM69" s="3">
        <f t="shared" si="29"/>
        <v>0</v>
      </c>
      <c r="DN69" s="3">
        <f t="shared" si="29"/>
        <v>0</v>
      </c>
      <c r="DO69" s="3">
        <f t="shared" si="29"/>
        <v>0</v>
      </c>
      <c r="DP69" s="3">
        <f t="shared" si="29"/>
        <v>0</v>
      </c>
      <c r="DQ69" s="3">
        <f t="shared" si="29"/>
        <v>0</v>
      </c>
      <c r="DR69" s="3">
        <f t="shared" si="29"/>
        <v>0</v>
      </c>
      <c r="DS69" s="3">
        <f t="shared" si="29"/>
        <v>0</v>
      </c>
      <c r="DT69" s="3">
        <f t="shared" si="29"/>
        <v>0</v>
      </c>
      <c r="DU69" s="3">
        <f t="shared" si="29"/>
        <v>0</v>
      </c>
      <c r="DV69" s="3">
        <f t="shared" si="29"/>
        <v>0</v>
      </c>
      <c r="DW69" s="3">
        <f t="shared" si="29"/>
        <v>0</v>
      </c>
      <c r="DX69" s="3">
        <f t="shared" si="29"/>
        <v>0</v>
      </c>
      <c r="DY69" s="3">
        <f t="shared" si="29"/>
        <v>0</v>
      </c>
      <c r="DZ69" s="3">
        <f t="shared" si="29"/>
        <v>0</v>
      </c>
      <c r="EA69" s="3">
        <f t="shared" si="29"/>
        <v>0</v>
      </c>
      <c r="EB69" s="3">
        <f t="shared" si="29"/>
        <v>0</v>
      </c>
      <c r="EC69" s="3">
        <f t="shared" si="29"/>
        <v>0</v>
      </c>
      <c r="ED69" s="3">
        <f t="shared" si="29"/>
        <v>0</v>
      </c>
      <c r="EE69" s="3">
        <f t="shared" si="29"/>
        <v>0</v>
      </c>
      <c r="EF69" s="3">
        <f t="shared" si="29"/>
        <v>0</v>
      </c>
      <c r="EG69" s="3">
        <f t="shared" si="29"/>
        <v>0</v>
      </c>
      <c r="EH69" s="3">
        <f t="shared" si="29"/>
        <v>0</v>
      </c>
      <c r="EI69" s="3">
        <f t="shared" si="29"/>
        <v>0</v>
      </c>
      <c r="EJ69" s="3">
        <f t="shared" si="29"/>
        <v>0</v>
      </c>
      <c r="EK69" s="3">
        <f t="shared" si="29"/>
        <v>0</v>
      </c>
      <c r="EL69" s="3">
        <f t="shared" si="29"/>
        <v>0</v>
      </c>
      <c r="EM69" s="3">
        <f t="shared" ref="EM69:FR69" si="30">EM77</f>
        <v>0</v>
      </c>
      <c r="EN69" s="3">
        <f t="shared" si="30"/>
        <v>0</v>
      </c>
      <c r="EO69" s="3">
        <f t="shared" si="30"/>
        <v>0</v>
      </c>
      <c r="EP69" s="3">
        <f t="shared" si="30"/>
        <v>0</v>
      </c>
      <c r="EQ69" s="3">
        <f t="shared" si="30"/>
        <v>0</v>
      </c>
      <c r="ER69" s="3">
        <f t="shared" si="30"/>
        <v>0</v>
      </c>
      <c r="ES69" s="3">
        <f t="shared" si="30"/>
        <v>0</v>
      </c>
      <c r="ET69" s="3">
        <f t="shared" si="30"/>
        <v>0</v>
      </c>
      <c r="EU69" s="3">
        <f t="shared" si="30"/>
        <v>0</v>
      </c>
      <c r="EV69" s="3">
        <f t="shared" si="30"/>
        <v>0</v>
      </c>
      <c r="EW69" s="3">
        <f t="shared" si="30"/>
        <v>0</v>
      </c>
      <c r="EX69" s="3">
        <f t="shared" si="30"/>
        <v>0</v>
      </c>
      <c r="EY69" s="3">
        <f t="shared" si="30"/>
        <v>0</v>
      </c>
      <c r="EZ69" s="3">
        <f t="shared" si="30"/>
        <v>0</v>
      </c>
      <c r="FA69" s="3">
        <f t="shared" si="30"/>
        <v>0</v>
      </c>
      <c r="FB69" s="3">
        <f t="shared" si="30"/>
        <v>0</v>
      </c>
      <c r="FC69" s="3">
        <f t="shared" si="30"/>
        <v>0</v>
      </c>
      <c r="FD69" s="3">
        <f t="shared" si="30"/>
        <v>0</v>
      </c>
      <c r="FE69" s="3">
        <f t="shared" si="30"/>
        <v>0</v>
      </c>
      <c r="FF69" s="3">
        <f t="shared" si="30"/>
        <v>0</v>
      </c>
      <c r="FG69" s="3">
        <f t="shared" si="30"/>
        <v>0</v>
      </c>
      <c r="FH69" s="3">
        <f t="shared" si="30"/>
        <v>0</v>
      </c>
      <c r="FI69" s="3">
        <f t="shared" si="30"/>
        <v>0</v>
      </c>
      <c r="FJ69" s="3">
        <f t="shared" si="30"/>
        <v>0</v>
      </c>
      <c r="FK69" s="3">
        <f t="shared" si="30"/>
        <v>0</v>
      </c>
      <c r="FL69" s="3">
        <f t="shared" si="30"/>
        <v>0</v>
      </c>
      <c r="FM69" s="3">
        <f t="shared" si="30"/>
        <v>0</v>
      </c>
      <c r="FN69" s="3">
        <f t="shared" si="30"/>
        <v>0</v>
      </c>
      <c r="FO69" s="3">
        <f t="shared" si="30"/>
        <v>0</v>
      </c>
      <c r="FP69" s="3">
        <f t="shared" si="30"/>
        <v>0</v>
      </c>
      <c r="FQ69" s="3">
        <f t="shared" si="30"/>
        <v>0</v>
      </c>
      <c r="FR69" s="3">
        <f t="shared" si="30"/>
        <v>0</v>
      </c>
      <c r="FS69" s="3">
        <f t="shared" ref="FS69:GX69" si="31">FS77</f>
        <v>0</v>
      </c>
      <c r="FT69" s="3">
        <f t="shared" si="31"/>
        <v>0</v>
      </c>
      <c r="FU69" s="3">
        <f t="shared" si="31"/>
        <v>0</v>
      </c>
      <c r="FV69" s="3">
        <f t="shared" si="31"/>
        <v>0</v>
      </c>
      <c r="FW69" s="3">
        <f t="shared" si="31"/>
        <v>0</v>
      </c>
      <c r="FX69" s="3">
        <f t="shared" si="31"/>
        <v>0</v>
      </c>
      <c r="FY69" s="3">
        <f t="shared" si="31"/>
        <v>0</v>
      </c>
      <c r="FZ69" s="3">
        <f t="shared" si="31"/>
        <v>0</v>
      </c>
      <c r="GA69" s="3">
        <f t="shared" si="31"/>
        <v>0</v>
      </c>
      <c r="GB69" s="3">
        <f t="shared" si="31"/>
        <v>0</v>
      </c>
      <c r="GC69" s="3">
        <f t="shared" si="31"/>
        <v>0</v>
      </c>
      <c r="GD69" s="3">
        <f t="shared" si="31"/>
        <v>0</v>
      </c>
      <c r="GE69" s="3">
        <f t="shared" si="31"/>
        <v>0</v>
      </c>
      <c r="GF69" s="3">
        <f t="shared" si="31"/>
        <v>0</v>
      </c>
      <c r="GG69" s="3">
        <f t="shared" si="31"/>
        <v>0</v>
      </c>
      <c r="GH69" s="3">
        <f t="shared" si="31"/>
        <v>0</v>
      </c>
      <c r="GI69" s="3">
        <f t="shared" si="31"/>
        <v>0</v>
      </c>
      <c r="GJ69" s="3">
        <f t="shared" si="31"/>
        <v>0</v>
      </c>
      <c r="GK69" s="3">
        <f t="shared" si="31"/>
        <v>0</v>
      </c>
      <c r="GL69" s="3">
        <f t="shared" si="31"/>
        <v>0</v>
      </c>
      <c r="GM69" s="3">
        <f t="shared" si="31"/>
        <v>0</v>
      </c>
      <c r="GN69" s="3">
        <f t="shared" si="31"/>
        <v>0</v>
      </c>
      <c r="GO69" s="3">
        <f t="shared" si="31"/>
        <v>0</v>
      </c>
      <c r="GP69" s="3">
        <f t="shared" si="31"/>
        <v>0</v>
      </c>
      <c r="GQ69" s="3">
        <f t="shared" si="31"/>
        <v>0</v>
      </c>
      <c r="GR69" s="3">
        <f t="shared" si="31"/>
        <v>0</v>
      </c>
      <c r="GS69" s="3">
        <f t="shared" si="31"/>
        <v>0</v>
      </c>
      <c r="GT69" s="3">
        <f t="shared" si="31"/>
        <v>0</v>
      </c>
      <c r="GU69" s="3">
        <f t="shared" si="31"/>
        <v>0</v>
      </c>
      <c r="GV69" s="3">
        <f t="shared" si="31"/>
        <v>0</v>
      </c>
      <c r="GW69" s="3">
        <f t="shared" si="31"/>
        <v>0</v>
      </c>
      <c r="GX69" s="3">
        <f t="shared" si="31"/>
        <v>0</v>
      </c>
    </row>
    <row r="71" spans="1:245" x14ac:dyDescent="0.2">
      <c r="A71">
        <v>17</v>
      </c>
      <c r="B71">
        <v>0</v>
      </c>
      <c r="C71">
        <f>ROW(SmtRes!A13)</f>
        <v>13</v>
      </c>
      <c r="D71">
        <f>ROW(EtalonRes!A13)</f>
        <v>13</v>
      </c>
      <c r="E71" t="s">
        <v>105</v>
      </c>
      <c r="F71" t="s">
        <v>106</v>
      </c>
      <c r="G71" t="s">
        <v>107</v>
      </c>
      <c r="H71" t="s">
        <v>108</v>
      </c>
      <c r="I71">
        <v>11.2</v>
      </c>
      <c r="J71">
        <v>0</v>
      </c>
      <c r="O71">
        <f>ROUND(CP71,2)</f>
        <v>395406.71</v>
      </c>
      <c r="P71">
        <f>ROUND(CQ71*I71,2)</f>
        <v>350537.94</v>
      </c>
      <c r="Q71">
        <f>ROUND(CR71*I71,2)</f>
        <v>503.78</v>
      </c>
      <c r="R71">
        <f>ROUND(CS71*I71,2)</f>
        <v>57.57</v>
      </c>
      <c r="S71">
        <f>ROUND(CT71*I71,2)</f>
        <v>44364.99</v>
      </c>
      <c r="T71">
        <f>ROUND(CU71*I71,2)</f>
        <v>0</v>
      </c>
      <c r="U71">
        <f>CV71*I71</f>
        <v>203.952</v>
      </c>
      <c r="V71">
        <f>CW71*I71</f>
        <v>0</v>
      </c>
      <c r="W71">
        <f>ROUND(CX71*I71,2)</f>
        <v>0</v>
      </c>
      <c r="X71">
        <f t="shared" ref="X71:Y75" si="32">ROUND(CY71,2)</f>
        <v>31055.49</v>
      </c>
      <c r="Y71">
        <f t="shared" si="32"/>
        <v>4436.5</v>
      </c>
      <c r="AA71">
        <v>41650444</v>
      </c>
      <c r="AB71">
        <f>ROUND((AC71+AD71+AF71),2)</f>
        <v>35304.17</v>
      </c>
      <c r="AC71">
        <f>ROUND((ES71),2)</f>
        <v>31298.03</v>
      </c>
      <c r="AD71">
        <f>ROUND((((ET71)-(EU71))+AE71),2)</f>
        <v>44.98</v>
      </c>
      <c r="AE71">
        <f t="shared" ref="AE71:AF75" si="33">ROUND((EU71),2)</f>
        <v>5.14</v>
      </c>
      <c r="AF71">
        <f t="shared" si="33"/>
        <v>3961.16</v>
      </c>
      <c r="AG71">
        <f>ROUND((AP71),2)</f>
        <v>0</v>
      </c>
      <c r="AH71">
        <f t="shared" ref="AH71:AI75" si="34">(EW71)</f>
        <v>18.21</v>
      </c>
      <c r="AI71">
        <f t="shared" si="34"/>
        <v>0</v>
      </c>
      <c r="AJ71">
        <f>ROUND((AS71),2)</f>
        <v>0</v>
      </c>
      <c r="AK71">
        <v>35304.17</v>
      </c>
      <c r="AL71">
        <v>31298.03</v>
      </c>
      <c r="AM71">
        <v>44.98</v>
      </c>
      <c r="AN71">
        <v>5.14</v>
      </c>
      <c r="AO71">
        <v>3961.16</v>
      </c>
      <c r="AP71">
        <v>0</v>
      </c>
      <c r="AQ71">
        <v>18.21</v>
      </c>
      <c r="AR71">
        <v>0</v>
      </c>
      <c r="AS71">
        <v>0</v>
      </c>
      <c r="AT71">
        <v>70</v>
      </c>
      <c r="AU71">
        <v>10</v>
      </c>
      <c r="AV71">
        <v>1</v>
      </c>
      <c r="AW71">
        <v>1</v>
      </c>
      <c r="AZ71">
        <v>1</v>
      </c>
      <c r="BA71">
        <v>1</v>
      </c>
      <c r="BB71">
        <v>1</v>
      </c>
      <c r="BC71">
        <v>1</v>
      </c>
      <c r="BD71" t="s">
        <v>3</v>
      </c>
      <c r="BE71" t="s">
        <v>3</v>
      </c>
      <c r="BF71" t="s">
        <v>3</v>
      </c>
      <c r="BG71" t="s">
        <v>3</v>
      </c>
      <c r="BH71">
        <v>0</v>
      </c>
      <c r="BI71">
        <v>4</v>
      </c>
      <c r="BJ71" t="s">
        <v>109</v>
      </c>
      <c r="BM71">
        <v>0</v>
      </c>
      <c r="BN71">
        <v>0</v>
      </c>
      <c r="BO71" t="s">
        <v>3</v>
      </c>
      <c r="BP71">
        <v>0</v>
      </c>
      <c r="BQ71">
        <v>1</v>
      </c>
      <c r="BR71">
        <v>0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 t="s">
        <v>3</v>
      </c>
      <c r="BZ71">
        <v>70</v>
      </c>
      <c r="CA71">
        <v>10</v>
      </c>
      <c r="CF71">
        <v>0</v>
      </c>
      <c r="CG71">
        <v>0</v>
      </c>
      <c r="CM71">
        <v>0</v>
      </c>
      <c r="CN71" t="s">
        <v>3</v>
      </c>
      <c r="CO71">
        <v>0</v>
      </c>
      <c r="CP71">
        <f>(P71+Q71+S71)</f>
        <v>395406.71</v>
      </c>
      <c r="CQ71">
        <f>(AC71*BC71*AW71)</f>
        <v>31298.03</v>
      </c>
      <c r="CR71">
        <f>((((ET71)*BB71-(EU71)*BS71)+AE71*BS71)*AV71)</f>
        <v>44.98</v>
      </c>
      <c r="CS71">
        <f>(AE71*BS71*AV71)</f>
        <v>5.14</v>
      </c>
      <c r="CT71">
        <f>(AF71*BA71*AV71)</f>
        <v>3961.16</v>
      </c>
      <c r="CU71">
        <f>AG71</f>
        <v>0</v>
      </c>
      <c r="CV71">
        <f>(AH71*AV71)</f>
        <v>18.21</v>
      </c>
      <c r="CW71">
        <f t="shared" ref="CW71:CX75" si="35">AI71</f>
        <v>0</v>
      </c>
      <c r="CX71">
        <f t="shared" si="35"/>
        <v>0</v>
      </c>
      <c r="CY71">
        <f>((S71*BZ71)/100)</f>
        <v>31055.492999999999</v>
      </c>
      <c r="CZ71">
        <f>((S71*CA71)/100)</f>
        <v>4436.4989999999998</v>
      </c>
      <c r="DC71" t="s">
        <v>3</v>
      </c>
      <c r="DD71" t="s">
        <v>3</v>
      </c>
      <c r="DE71" t="s">
        <v>3</v>
      </c>
      <c r="DF71" t="s">
        <v>3</v>
      </c>
      <c r="DG71" t="s">
        <v>3</v>
      </c>
      <c r="DH71" t="s">
        <v>3</v>
      </c>
      <c r="DI71" t="s">
        <v>3</v>
      </c>
      <c r="DJ71" t="s">
        <v>3</v>
      </c>
      <c r="DK71" t="s">
        <v>3</v>
      </c>
      <c r="DL71" t="s">
        <v>3</v>
      </c>
      <c r="DM71" t="s">
        <v>3</v>
      </c>
      <c r="DN71">
        <v>0</v>
      </c>
      <c r="DO71">
        <v>0</v>
      </c>
      <c r="DP71">
        <v>1</v>
      </c>
      <c r="DQ71">
        <v>1</v>
      </c>
      <c r="DU71">
        <v>1010</v>
      </c>
      <c r="DV71" t="s">
        <v>108</v>
      </c>
      <c r="DW71" t="s">
        <v>108</v>
      </c>
      <c r="DX71">
        <v>10</v>
      </c>
      <c r="EE71">
        <v>41386449</v>
      </c>
      <c r="EF71">
        <v>1</v>
      </c>
      <c r="EG71" t="s">
        <v>24</v>
      </c>
      <c r="EH71">
        <v>0</v>
      </c>
      <c r="EI71" t="s">
        <v>3</v>
      </c>
      <c r="EJ71">
        <v>4</v>
      </c>
      <c r="EK71">
        <v>0</v>
      </c>
      <c r="EL71" t="s">
        <v>25</v>
      </c>
      <c r="EM71" t="s">
        <v>26</v>
      </c>
      <c r="EO71" t="s">
        <v>3</v>
      </c>
      <c r="EQ71">
        <v>0</v>
      </c>
      <c r="ER71">
        <v>35304.17</v>
      </c>
      <c r="ES71">
        <v>31298.03</v>
      </c>
      <c r="ET71">
        <v>44.98</v>
      </c>
      <c r="EU71">
        <v>5.14</v>
      </c>
      <c r="EV71">
        <v>3961.16</v>
      </c>
      <c r="EW71">
        <v>18.21</v>
      </c>
      <c r="EX71">
        <v>0</v>
      </c>
      <c r="EY71">
        <v>0</v>
      </c>
      <c r="FQ71">
        <v>0</v>
      </c>
      <c r="FR71">
        <f>ROUND(IF(AND(BH71=3,BI71=3),P71,0),2)</f>
        <v>0</v>
      </c>
      <c r="FS71">
        <v>0</v>
      </c>
      <c r="FX71">
        <v>70</v>
      </c>
      <c r="FY71">
        <v>10</v>
      </c>
      <c r="GA71" t="s">
        <v>3</v>
      </c>
      <c r="GD71">
        <v>0</v>
      </c>
      <c r="GF71">
        <v>-871128211</v>
      </c>
      <c r="GG71">
        <v>2</v>
      </c>
      <c r="GH71">
        <v>1</v>
      </c>
      <c r="GI71">
        <v>-2</v>
      </c>
      <c r="GJ71">
        <v>0</v>
      </c>
      <c r="GK71">
        <f>ROUND(R71*(R12)/100,2)</f>
        <v>62.18</v>
      </c>
      <c r="GL71">
        <f>ROUND(IF(AND(BH71=3,BI71=3,FS71&lt;&gt;0),P71,0),2)</f>
        <v>0</v>
      </c>
      <c r="GM71">
        <f>ROUND(O71+X71+Y71+GK71,2)+GX71</f>
        <v>430960.88</v>
      </c>
      <c r="GN71">
        <f>IF(OR(BI71=0,BI71=1),ROUND(O71+X71+Y71+GK71,2),0)</f>
        <v>0</v>
      </c>
      <c r="GO71">
        <f>IF(BI71=2,ROUND(O71+X71+Y71+GK71,2),0)</f>
        <v>0</v>
      </c>
      <c r="GP71">
        <f>IF(BI71=4,ROUND(O71+X71+Y71+GK71,2)+GX71,0)</f>
        <v>430960.88</v>
      </c>
      <c r="GR71">
        <v>0</v>
      </c>
      <c r="GS71">
        <v>3</v>
      </c>
      <c r="GT71">
        <v>0</v>
      </c>
      <c r="GU71" t="s">
        <v>3</v>
      </c>
      <c r="GV71">
        <f>ROUND(GT71,2)</f>
        <v>0</v>
      </c>
      <c r="GW71">
        <v>1</v>
      </c>
      <c r="GX71">
        <f>ROUND(GV71*GW71*I71,2)</f>
        <v>0</v>
      </c>
      <c r="HA71">
        <v>0</v>
      </c>
      <c r="HB71">
        <v>0</v>
      </c>
      <c r="IK71">
        <v>0</v>
      </c>
    </row>
    <row r="72" spans="1:245" x14ac:dyDescent="0.2">
      <c r="A72">
        <v>17</v>
      </c>
      <c r="B72">
        <v>0</v>
      </c>
      <c r="C72">
        <f>ROW(SmtRes!A20)</f>
        <v>20</v>
      </c>
      <c r="D72">
        <f>ROW(EtalonRes!A20)</f>
        <v>20</v>
      </c>
      <c r="E72" t="s">
        <v>110</v>
      </c>
      <c r="F72" t="s">
        <v>111</v>
      </c>
      <c r="G72" t="s">
        <v>112</v>
      </c>
      <c r="H72" t="s">
        <v>108</v>
      </c>
      <c r="I72">
        <v>2.8</v>
      </c>
      <c r="J72">
        <v>0</v>
      </c>
      <c r="O72">
        <f>ROUND(CP72,2)</f>
        <v>54522.27</v>
      </c>
      <c r="P72">
        <f>ROUND(CQ72*I72,2)</f>
        <v>47037.34</v>
      </c>
      <c r="Q72">
        <f>ROUND(CR72*I72,2)</f>
        <v>83.89</v>
      </c>
      <c r="R72">
        <f>ROUND(CS72*I72,2)</f>
        <v>9.58</v>
      </c>
      <c r="S72">
        <f>ROUND(CT72*I72,2)</f>
        <v>7401.04</v>
      </c>
      <c r="T72">
        <f>ROUND(CU72*I72,2)</f>
        <v>0</v>
      </c>
      <c r="U72">
        <f>CV72*I72</f>
        <v>34.019999999999996</v>
      </c>
      <c r="V72">
        <f>CW72*I72</f>
        <v>0</v>
      </c>
      <c r="W72">
        <f>ROUND(CX72*I72,2)</f>
        <v>0</v>
      </c>
      <c r="X72">
        <f t="shared" si="32"/>
        <v>5180.7299999999996</v>
      </c>
      <c r="Y72">
        <f t="shared" si="32"/>
        <v>740.1</v>
      </c>
      <c r="AA72">
        <v>41650444</v>
      </c>
      <c r="AB72">
        <f>ROUND((AC72+AD72+AF72),2)</f>
        <v>19472.240000000002</v>
      </c>
      <c r="AC72">
        <f>ROUND((ES72),2)</f>
        <v>16799.05</v>
      </c>
      <c r="AD72">
        <f>ROUND((((ET72)-(EU72))+AE72),2)</f>
        <v>29.96</v>
      </c>
      <c r="AE72">
        <f t="shared" si="33"/>
        <v>3.42</v>
      </c>
      <c r="AF72">
        <f t="shared" si="33"/>
        <v>2643.23</v>
      </c>
      <c r="AG72">
        <f>ROUND((AP72),2)</f>
        <v>0</v>
      </c>
      <c r="AH72">
        <f t="shared" si="34"/>
        <v>12.15</v>
      </c>
      <c r="AI72">
        <f t="shared" si="34"/>
        <v>0</v>
      </c>
      <c r="AJ72">
        <f>ROUND((AS72),2)</f>
        <v>0</v>
      </c>
      <c r="AK72">
        <v>19472.240000000002</v>
      </c>
      <c r="AL72">
        <v>16799.05</v>
      </c>
      <c r="AM72">
        <v>29.96</v>
      </c>
      <c r="AN72">
        <v>3.42</v>
      </c>
      <c r="AO72">
        <v>2643.23</v>
      </c>
      <c r="AP72">
        <v>0</v>
      </c>
      <c r="AQ72">
        <v>12.15</v>
      </c>
      <c r="AR72">
        <v>0</v>
      </c>
      <c r="AS72">
        <v>0</v>
      </c>
      <c r="AT72">
        <v>70</v>
      </c>
      <c r="AU72">
        <v>10</v>
      </c>
      <c r="AV72">
        <v>1</v>
      </c>
      <c r="AW72">
        <v>1</v>
      </c>
      <c r="AZ72">
        <v>1</v>
      </c>
      <c r="BA72">
        <v>1</v>
      </c>
      <c r="BB72">
        <v>1</v>
      </c>
      <c r="BC72">
        <v>1</v>
      </c>
      <c r="BD72" t="s">
        <v>3</v>
      </c>
      <c r="BE72" t="s">
        <v>3</v>
      </c>
      <c r="BF72" t="s">
        <v>3</v>
      </c>
      <c r="BG72" t="s">
        <v>3</v>
      </c>
      <c r="BH72">
        <v>0</v>
      </c>
      <c r="BI72">
        <v>4</v>
      </c>
      <c r="BJ72" t="s">
        <v>113</v>
      </c>
      <c r="BM72">
        <v>0</v>
      </c>
      <c r="BN72">
        <v>0</v>
      </c>
      <c r="BO72" t="s">
        <v>3</v>
      </c>
      <c r="BP72">
        <v>0</v>
      </c>
      <c r="BQ72">
        <v>1</v>
      </c>
      <c r="BR72">
        <v>0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 t="s">
        <v>3</v>
      </c>
      <c r="BZ72">
        <v>70</v>
      </c>
      <c r="CA72">
        <v>10</v>
      </c>
      <c r="CF72">
        <v>0</v>
      </c>
      <c r="CG72">
        <v>0</v>
      </c>
      <c r="CM72">
        <v>0</v>
      </c>
      <c r="CN72" t="s">
        <v>3</v>
      </c>
      <c r="CO72">
        <v>0</v>
      </c>
      <c r="CP72">
        <f>(P72+Q72+S72)</f>
        <v>54522.27</v>
      </c>
      <c r="CQ72">
        <f>(AC72*BC72*AW72)</f>
        <v>16799.05</v>
      </c>
      <c r="CR72">
        <f>((((ET72)*BB72-(EU72)*BS72)+AE72*BS72)*AV72)</f>
        <v>29.96</v>
      </c>
      <c r="CS72">
        <f>(AE72*BS72*AV72)</f>
        <v>3.42</v>
      </c>
      <c r="CT72">
        <f>(AF72*BA72*AV72)</f>
        <v>2643.23</v>
      </c>
      <c r="CU72">
        <f>AG72</f>
        <v>0</v>
      </c>
      <c r="CV72">
        <f>(AH72*AV72)</f>
        <v>12.15</v>
      </c>
      <c r="CW72">
        <f t="shared" si="35"/>
        <v>0</v>
      </c>
      <c r="CX72">
        <f t="shared" si="35"/>
        <v>0</v>
      </c>
      <c r="CY72">
        <f>((S72*BZ72)/100)</f>
        <v>5180.7280000000001</v>
      </c>
      <c r="CZ72">
        <f>((S72*CA72)/100)</f>
        <v>740.10399999999993</v>
      </c>
      <c r="DC72" t="s">
        <v>3</v>
      </c>
      <c r="DD72" t="s">
        <v>3</v>
      </c>
      <c r="DE72" t="s">
        <v>3</v>
      </c>
      <c r="DF72" t="s">
        <v>3</v>
      </c>
      <c r="DG72" t="s">
        <v>3</v>
      </c>
      <c r="DH72" t="s">
        <v>3</v>
      </c>
      <c r="DI72" t="s">
        <v>3</v>
      </c>
      <c r="DJ72" t="s">
        <v>3</v>
      </c>
      <c r="DK72" t="s">
        <v>3</v>
      </c>
      <c r="DL72" t="s">
        <v>3</v>
      </c>
      <c r="DM72" t="s">
        <v>3</v>
      </c>
      <c r="DN72">
        <v>0</v>
      </c>
      <c r="DO72">
        <v>0</v>
      </c>
      <c r="DP72">
        <v>1</v>
      </c>
      <c r="DQ72">
        <v>1</v>
      </c>
      <c r="DU72">
        <v>1010</v>
      </c>
      <c r="DV72" t="s">
        <v>108</v>
      </c>
      <c r="DW72" t="s">
        <v>108</v>
      </c>
      <c r="DX72">
        <v>10</v>
      </c>
      <c r="EE72">
        <v>41386449</v>
      </c>
      <c r="EF72">
        <v>1</v>
      </c>
      <c r="EG72" t="s">
        <v>24</v>
      </c>
      <c r="EH72">
        <v>0</v>
      </c>
      <c r="EI72" t="s">
        <v>3</v>
      </c>
      <c r="EJ72">
        <v>4</v>
      </c>
      <c r="EK72">
        <v>0</v>
      </c>
      <c r="EL72" t="s">
        <v>25</v>
      </c>
      <c r="EM72" t="s">
        <v>26</v>
      </c>
      <c r="EO72" t="s">
        <v>3</v>
      </c>
      <c r="EQ72">
        <v>0</v>
      </c>
      <c r="ER72">
        <v>19472.240000000002</v>
      </c>
      <c r="ES72">
        <v>16799.05</v>
      </c>
      <c r="ET72">
        <v>29.96</v>
      </c>
      <c r="EU72">
        <v>3.42</v>
      </c>
      <c r="EV72">
        <v>2643.23</v>
      </c>
      <c r="EW72">
        <v>12.15</v>
      </c>
      <c r="EX72">
        <v>0</v>
      </c>
      <c r="EY72">
        <v>0</v>
      </c>
      <c r="FQ72">
        <v>0</v>
      </c>
      <c r="FR72">
        <f>ROUND(IF(AND(BH72=3,BI72=3),P72,0),2)</f>
        <v>0</v>
      </c>
      <c r="FS72">
        <v>0</v>
      </c>
      <c r="FX72">
        <v>70</v>
      </c>
      <c r="FY72">
        <v>10</v>
      </c>
      <c r="GA72" t="s">
        <v>3</v>
      </c>
      <c r="GD72">
        <v>0</v>
      </c>
      <c r="GF72">
        <v>2013352126</v>
      </c>
      <c r="GG72">
        <v>2</v>
      </c>
      <c r="GH72">
        <v>1</v>
      </c>
      <c r="GI72">
        <v>-2</v>
      </c>
      <c r="GJ72">
        <v>0</v>
      </c>
      <c r="GK72">
        <f>ROUND(R72*(R12)/100,2)</f>
        <v>10.35</v>
      </c>
      <c r="GL72">
        <f>ROUND(IF(AND(BH72=3,BI72=3,FS72&lt;&gt;0),P72,0),2)</f>
        <v>0</v>
      </c>
      <c r="GM72">
        <f>ROUND(O72+X72+Y72+GK72,2)+GX72</f>
        <v>60453.45</v>
      </c>
      <c r="GN72">
        <f>IF(OR(BI72=0,BI72=1),ROUND(O72+X72+Y72+GK72,2),0)</f>
        <v>0</v>
      </c>
      <c r="GO72">
        <f>IF(BI72=2,ROUND(O72+X72+Y72+GK72,2),0)</f>
        <v>0</v>
      </c>
      <c r="GP72">
        <f>IF(BI72=4,ROUND(O72+X72+Y72+GK72,2)+GX72,0)</f>
        <v>60453.45</v>
      </c>
      <c r="GR72">
        <v>0</v>
      </c>
      <c r="GS72">
        <v>3</v>
      </c>
      <c r="GT72">
        <v>0</v>
      </c>
      <c r="GU72" t="s">
        <v>3</v>
      </c>
      <c r="GV72">
        <f>ROUND(GT72,2)</f>
        <v>0</v>
      </c>
      <c r="GW72">
        <v>1</v>
      </c>
      <c r="GX72">
        <f>ROUND(GV72*GW72*I72,2)</f>
        <v>0</v>
      </c>
      <c r="HA72">
        <v>0</v>
      </c>
      <c r="HB72">
        <v>0</v>
      </c>
      <c r="IK72">
        <v>0</v>
      </c>
    </row>
    <row r="73" spans="1:245" x14ac:dyDescent="0.2">
      <c r="A73">
        <v>17</v>
      </c>
      <c r="B73">
        <v>0</v>
      </c>
      <c r="C73">
        <f>ROW(SmtRes!A25)</f>
        <v>25</v>
      </c>
      <c r="D73">
        <f>ROW(EtalonRes!A25)</f>
        <v>25</v>
      </c>
      <c r="E73" t="s">
        <v>114</v>
      </c>
      <c r="F73" t="s">
        <v>115</v>
      </c>
      <c r="G73" t="s">
        <v>116</v>
      </c>
      <c r="H73" t="s">
        <v>117</v>
      </c>
      <c r="I73">
        <v>0.28000000000000003</v>
      </c>
      <c r="J73">
        <v>0</v>
      </c>
      <c r="O73">
        <f>ROUND(CP73,2)</f>
        <v>66776.53</v>
      </c>
      <c r="P73">
        <f>ROUND(CQ73*I73,2)</f>
        <v>45950.720000000001</v>
      </c>
      <c r="Q73">
        <f>ROUND(CR73*I73,2)</f>
        <v>4000.11</v>
      </c>
      <c r="R73">
        <f>ROUND(CS73*I73,2)</f>
        <v>1858.55</v>
      </c>
      <c r="S73">
        <f>ROUND(CT73*I73,2)</f>
        <v>16825.7</v>
      </c>
      <c r="T73">
        <f>ROUND(CU73*I73,2)</f>
        <v>0</v>
      </c>
      <c r="U73">
        <f>CV73*I73</f>
        <v>95.911200000000008</v>
      </c>
      <c r="V73">
        <f>CW73*I73</f>
        <v>0</v>
      </c>
      <c r="W73">
        <f>ROUND(CX73*I73,2)</f>
        <v>0</v>
      </c>
      <c r="X73">
        <f t="shared" si="32"/>
        <v>11777.99</v>
      </c>
      <c r="Y73">
        <f t="shared" si="32"/>
        <v>1682.57</v>
      </c>
      <c r="AA73">
        <v>41650444</v>
      </c>
      <c r="AB73">
        <f>ROUND((AC73+AD73+AF73),2)</f>
        <v>238487.6</v>
      </c>
      <c r="AC73">
        <f>ROUND((ES73),2)</f>
        <v>164109.70000000001</v>
      </c>
      <c r="AD73">
        <f>ROUND((((ET73)-(EU73))+AE73),2)</f>
        <v>14286.11</v>
      </c>
      <c r="AE73">
        <f t="shared" si="33"/>
        <v>6637.68</v>
      </c>
      <c r="AF73">
        <f t="shared" si="33"/>
        <v>60091.79</v>
      </c>
      <c r="AG73">
        <f>ROUND((AP73),2)</f>
        <v>0</v>
      </c>
      <c r="AH73">
        <f t="shared" si="34"/>
        <v>342.54</v>
      </c>
      <c r="AI73">
        <f t="shared" si="34"/>
        <v>0</v>
      </c>
      <c r="AJ73">
        <f>ROUND((AS73),2)</f>
        <v>0</v>
      </c>
      <c r="AK73">
        <v>238487.6</v>
      </c>
      <c r="AL73">
        <v>164109.70000000001</v>
      </c>
      <c r="AM73">
        <v>14286.11</v>
      </c>
      <c r="AN73">
        <v>6637.68</v>
      </c>
      <c r="AO73">
        <v>60091.79</v>
      </c>
      <c r="AP73">
        <v>0</v>
      </c>
      <c r="AQ73">
        <v>342.54</v>
      </c>
      <c r="AR73">
        <v>0</v>
      </c>
      <c r="AS73">
        <v>0</v>
      </c>
      <c r="AT73">
        <v>70</v>
      </c>
      <c r="AU73">
        <v>10</v>
      </c>
      <c r="AV73">
        <v>1</v>
      </c>
      <c r="AW73">
        <v>1</v>
      </c>
      <c r="AZ73">
        <v>1</v>
      </c>
      <c r="BA73">
        <v>1</v>
      </c>
      <c r="BB73">
        <v>1</v>
      </c>
      <c r="BC73">
        <v>1</v>
      </c>
      <c r="BD73" t="s">
        <v>3</v>
      </c>
      <c r="BE73" t="s">
        <v>3</v>
      </c>
      <c r="BF73" t="s">
        <v>3</v>
      </c>
      <c r="BG73" t="s">
        <v>3</v>
      </c>
      <c r="BH73">
        <v>0</v>
      </c>
      <c r="BI73">
        <v>4</v>
      </c>
      <c r="BJ73" t="s">
        <v>118</v>
      </c>
      <c r="BM73">
        <v>0</v>
      </c>
      <c r="BN73">
        <v>0</v>
      </c>
      <c r="BO73" t="s">
        <v>3</v>
      </c>
      <c r="BP73">
        <v>0</v>
      </c>
      <c r="BQ73">
        <v>1</v>
      </c>
      <c r="BR73">
        <v>0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 t="s">
        <v>3</v>
      </c>
      <c r="BZ73">
        <v>70</v>
      </c>
      <c r="CA73">
        <v>10</v>
      </c>
      <c r="CF73">
        <v>0</v>
      </c>
      <c r="CG73">
        <v>0</v>
      </c>
      <c r="CM73">
        <v>0</v>
      </c>
      <c r="CN73" t="s">
        <v>3</v>
      </c>
      <c r="CO73">
        <v>0</v>
      </c>
      <c r="CP73">
        <f>(P73+Q73+S73)</f>
        <v>66776.53</v>
      </c>
      <c r="CQ73">
        <f>(AC73*BC73*AW73)</f>
        <v>164109.70000000001</v>
      </c>
      <c r="CR73">
        <f>((((ET73)*BB73-(EU73)*BS73)+AE73*BS73)*AV73)</f>
        <v>14286.11</v>
      </c>
      <c r="CS73">
        <f>(AE73*BS73*AV73)</f>
        <v>6637.68</v>
      </c>
      <c r="CT73">
        <f>(AF73*BA73*AV73)</f>
        <v>60091.79</v>
      </c>
      <c r="CU73">
        <f>AG73</f>
        <v>0</v>
      </c>
      <c r="CV73">
        <f>(AH73*AV73)</f>
        <v>342.54</v>
      </c>
      <c r="CW73">
        <f t="shared" si="35"/>
        <v>0</v>
      </c>
      <c r="CX73">
        <f t="shared" si="35"/>
        <v>0</v>
      </c>
      <c r="CY73">
        <f>((S73*BZ73)/100)</f>
        <v>11777.99</v>
      </c>
      <c r="CZ73">
        <f>((S73*CA73)/100)</f>
        <v>1682.57</v>
      </c>
      <c r="DC73" t="s">
        <v>3</v>
      </c>
      <c r="DD73" t="s">
        <v>3</v>
      </c>
      <c r="DE73" t="s">
        <v>3</v>
      </c>
      <c r="DF73" t="s">
        <v>3</v>
      </c>
      <c r="DG73" t="s">
        <v>3</v>
      </c>
      <c r="DH73" t="s">
        <v>3</v>
      </c>
      <c r="DI73" t="s">
        <v>3</v>
      </c>
      <c r="DJ73" t="s">
        <v>3</v>
      </c>
      <c r="DK73" t="s">
        <v>3</v>
      </c>
      <c r="DL73" t="s">
        <v>3</v>
      </c>
      <c r="DM73" t="s">
        <v>3</v>
      </c>
      <c r="DN73">
        <v>0</v>
      </c>
      <c r="DO73">
        <v>0</v>
      </c>
      <c r="DP73">
        <v>1</v>
      </c>
      <c r="DQ73">
        <v>1</v>
      </c>
      <c r="DU73">
        <v>1010</v>
      </c>
      <c r="DV73" t="s">
        <v>117</v>
      </c>
      <c r="DW73" t="s">
        <v>117</v>
      </c>
      <c r="DX73">
        <v>100</v>
      </c>
      <c r="EE73">
        <v>41386449</v>
      </c>
      <c r="EF73">
        <v>1</v>
      </c>
      <c r="EG73" t="s">
        <v>24</v>
      </c>
      <c r="EH73">
        <v>0</v>
      </c>
      <c r="EI73" t="s">
        <v>3</v>
      </c>
      <c r="EJ73">
        <v>4</v>
      </c>
      <c r="EK73">
        <v>0</v>
      </c>
      <c r="EL73" t="s">
        <v>25</v>
      </c>
      <c r="EM73" t="s">
        <v>26</v>
      </c>
      <c r="EO73" t="s">
        <v>3</v>
      </c>
      <c r="EQ73">
        <v>0</v>
      </c>
      <c r="ER73">
        <v>238487.6</v>
      </c>
      <c r="ES73">
        <v>164109.70000000001</v>
      </c>
      <c r="ET73">
        <v>14286.11</v>
      </c>
      <c r="EU73">
        <v>6637.68</v>
      </c>
      <c r="EV73">
        <v>60091.79</v>
      </c>
      <c r="EW73">
        <v>342.54</v>
      </c>
      <c r="EX73">
        <v>0</v>
      </c>
      <c r="EY73">
        <v>0</v>
      </c>
      <c r="FQ73">
        <v>0</v>
      </c>
      <c r="FR73">
        <f>ROUND(IF(AND(BH73=3,BI73=3),P73,0),2)</f>
        <v>0</v>
      </c>
      <c r="FS73">
        <v>0</v>
      </c>
      <c r="FX73">
        <v>70</v>
      </c>
      <c r="FY73">
        <v>10</v>
      </c>
      <c r="GA73" t="s">
        <v>3</v>
      </c>
      <c r="GD73">
        <v>0</v>
      </c>
      <c r="GF73">
        <v>-976167392</v>
      </c>
      <c r="GG73">
        <v>2</v>
      </c>
      <c r="GH73">
        <v>1</v>
      </c>
      <c r="GI73">
        <v>-2</v>
      </c>
      <c r="GJ73">
        <v>0</v>
      </c>
      <c r="GK73">
        <f>ROUND(R73*(R12)/100,2)</f>
        <v>2007.23</v>
      </c>
      <c r="GL73">
        <f>ROUND(IF(AND(BH73=3,BI73=3,FS73&lt;&gt;0),P73,0),2)</f>
        <v>0</v>
      </c>
      <c r="GM73">
        <f>ROUND(O73+X73+Y73+GK73,2)+GX73</f>
        <v>82244.320000000007</v>
      </c>
      <c r="GN73">
        <f>IF(OR(BI73=0,BI73=1),ROUND(O73+X73+Y73+GK73,2),0)</f>
        <v>0</v>
      </c>
      <c r="GO73">
        <f>IF(BI73=2,ROUND(O73+X73+Y73+GK73,2),0)</f>
        <v>0</v>
      </c>
      <c r="GP73">
        <f>IF(BI73=4,ROUND(O73+X73+Y73+GK73,2)+GX73,0)</f>
        <v>82244.320000000007</v>
      </c>
      <c r="GR73">
        <v>0</v>
      </c>
      <c r="GS73">
        <v>3</v>
      </c>
      <c r="GT73">
        <v>0</v>
      </c>
      <c r="GU73" t="s">
        <v>3</v>
      </c>
      <c r="GV73">
        <f>ROUND(GT73,2)</f>
        <v>0</v>
      </c>
      <c r="GW73">
        <v>1</v>
      </c>
      <c r="GX73">
        <f>ROUND(GV73*GW73*I73,2)</f>
        <v>0</v>
      </c>
      <c r="HA73">
        <v>0</v>
      </c>
      <c r="HB73">
        <v>0</v>
      </c>
      <c r="IK73">
        <v>0</v>
      </c>
    </row>
    <row r="74" spans="1:245" x14ac:dyDescent="0.2">
      <c r="A74">
        <v>18</v>
      </c>
      <c r="B74">
        <v>0</v>
      </c>
      <c r="C74">
        <v>24</v>
      </c>
      <c r="E74" t="s">
        <v>119</v>
      </c>
      <c r="F74" t="s">
        <v>120</v>
      </c>
      <c r="G74" t="s">
        <v>121</v>
      </c>
      <c r="H74" t="s">
        <v>122</v>
      </c>
      <c r="I74">
        <f>I73*J74</f>
        <v>28</v>
      </c>
      <c r="J74">
        <v>99.999999999999986</v>
      </c>
      <c r="O74">
        <f>ROUND(CP74,2)</f>
        <v>44554.44</v>
      </c>
      <c r="P74">
        <f>ROUND(CQ74*I74,2)</f>
        <v>44554.44</v>
      </c>
      <c r="Q74">
        <f>ROUND(CR74*I74,2)</f>
        <v>0</v>
      </c>
      <c r="R74">
        <f>ROUND(CS74*I74,2)</f>
        <v>0</v>
      </c>
      <c r="S74">
        <f>ROUND(CT74*I74,2)</f>
        <v>0</v>
      </c>
      <c r="T74">
        <f>ROUND(CU74*I74,2)</f>
        <v>0</v>
      </c>
      <c r="U74">
        <f>CV74*I74</f>
        <v>0</v>
      </c>
      <c r="V74">
        <f>CW74*I74</f>
        <v>0</v>
      </c>
      <c r="W74">
        <f>ROUND(CX74*I74,2)</f>
        <v>0</v>
      </c>
      <c r="X74">
        <f t="shared" si="32"/>
        <v>0</v>
      </c>
      <c r="Y74">
        <f t="shared" si="32"/>
        <v>0</v>
      </c>
      <c r="AA74">
        <v>41650444</v>
      </c>
      <c r="AB74">
        <f>ROUND((AC74+AD74+AF74),2)</f>
        <v>1591.23</v>
      </c>
      <c r="AC74">
        <f>ROUND((ES74),2)</f>
        <v>1591.23</v>
      </c>
      <c r="AD74">
        <f>ROUND((((ET74)-(EU74))+AE74),2)</f>
        <v>0</v>
      </c>
      <c r="AE74">
        <f t="shared" si="33"/>
        <v>0</v>
      </c>
      <c r="AF74">
        <f t="shared" si="33"/>
        <v>0</v>
      </c>
      <c r="AG74">
        <f>ROUND((AP74),2)</f>
        <v>0</v>
      </c>
      <c r="AH74">
        <f t="shared" si="34"/>
        <v>0</v>
      </c>
      <c r="AI74">
        <f t="shared" si="34"/>
        <v>0</v>
      </c>
      <c r="AJ74">
        <f>ROUND((AS74),2)</f>
        <v>0</v>
      </c>
      <c r="AK74">
        <v>1591.23</v>
      </c>
      <c r="AL74">
        <v>1591.23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70</v>
      </c>
      <c r="AU74">
        <v>10</v>
      </c>
      <c r="AV74">
        <v>1</v>
      </c>
      <c r="AW74">
        <v>1</v>
      </c>
      <c r="AZ74">
        <v>1</v>
      </c>
      <c r="BA74">
        <v>1</v>
      </c>
      <c r="BB74">
        <v>1</v>
      </c>
      <c r="BC74">
        <v>1</v>
      </c>
      <c r="BD74" t="s">
        <v>3</v>
      </c>
      <c r="BE74" t="s">
        <v>3</v>
      </c>
      <c r="BF74" t="s">
        <v>3</v>
      </c>
      <c r="BG74" t="s">
        <v>3</v>
      </c>
      <c r="BH74">
        <v>3</v>
      </c>
      <c r="BI74">
        <v>4</v>
      </c>
      <c r="BJ74" t="s">
        <v>123</v>
      </c>
      <c r="BM74">
        <v>0</v>
      </c>
      <c r="BN74">
        <v>0</v>
      </c>
      <c r="BO74" t="s">
        <v>3</v>
      </c>
      <c r="BP74">
        <v>0</v>
      </c>
      <c r="BQ74">
        <v>1</v>
      </c>
      <c r="BR74">
        <v>0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 t="s">
        <v>3</v>
      </c>
      <c r="BZ74">
        <v>70</v>
      </c>
      <c r="CA74">
        <v>10</v>
      </c>
      <c r="CF74">
        <v>0</v>
      </c>
      <c r="CG74">
        <v>0</v>
      </c>
      <c r="CM74">
        <v>0</v>
      </c>
      <c r="CN74" t="s">
        <v>3</v>
      </c>
      <c r="CO74">
        <v>0</v>
      </c>
      <c r="CP74">
        <f>(P74+Q74+S74)</f>
        <v>44554.44</v>
      </c>
      <c r="CQ74">
        <f>(AC74*BC74*AW74)</f>
        <v>1591.23</v>
      </c>
      <c r="CR74">
        <f>((((ET74)*BB74-(EU74)*BS74)+AE74*BS74)*AV74)</f>
        <v>0</v>
      </c>
      <c r="CS74">
        <f>(AE74*BS74*AV74)</f>
        <v>0</v>
      </c>
      <c r="CT74">
        <f>(AF74*BA74*AV74)</f>
        <v>0</v>
      </c>
      <c r="CU74">
        <f>AG74</f>
        <v>0</v>
      </c>
      <c r="CV74">
        <f>(AH74*AV74)</f>
        <v>0</v>
      </c>
      <c r="CW74">
        <f t="shared" si="35"/>
        <v>0</v>
      </c>
      <c r="CX74">
        <f t="shared" si="35"/>
        <v>0</v>
      </c>
      <c r="CY74">
        <f>((S74*BZ74)/100)</f>
        <v>0</v>
      </c>
      <c r="CZ74">
        <f>((S74*CA74)/100)</f>
        <v>0</v>
      </c>
      <c r="DC74" t="s">
        <v>3</v>
      </c>
      <c r="DD74" t="s">
        <v>3</v>
      </c>
      <c r="DE74" t="s">
        <v>3</v>
      </c>
      <c r="DF74" t="s">
        <v>3</v>
      </c>
      <c r="DG74" t="s">
        <v>3</v>
      </c>
      <c r="DH74" t="s">
        <v>3</v>
      </c>
      <c r="DI74" t="s">
        <v>3</v>
      </c>
      <c r="DJ74" t="s">
        <v>3</v>
      </c>
      <c r="DK74" t="s">
        <v>3</v>
      </c>
      <c r="DL74" t="s">
        <v>3</v>
      </c>
      <c r="DM74" t="s">
        <v>3</v>
      </c>
      <c r="DN74">
        <v>0</v>
      </c>
      <c r="DO74">
        <v>0</v>
      </c>
      <c r="DP74">
        <v>1</v>
      </c>
      <c r="DQ74">
        <v>1</v>
      </c>
      <c r="DU74">
        <v>1010</v>
      </c>
      <c r="DV74" t="s">
        <v>122</v>
      </c>
      <c r="DW74" t="s">
        <v>122</v>
      </c>
      <c r="DX74">
        <v>1</v>
      </c>
      <c r="EE74">
        <v>41386449</v>
      </c>
      <c r="EF74">
        <v>1</v>
      </c>
      <c r="EG74" t="s">
        <v>24</v>
      </c>
      <c r="EH74">
        <v>0</v>
      </c>
      <c r="EI74" t="s">
        <v>3</v>
      </c>
      <c r="EJ74">
        <v>4</v>
      </c>
      <c r="EK74">
        <v>0</v>
      </c>
      <c r="EL74" t="s">
        <v>25</v>
      </c>
      <c r="EM74" t="s">
        <v>26</v>
      </c>
      <c r="EO74" t="s">
        <v>3</v>
      </c>
      <c r="EQ74">
        <v>0</v>
      </c>
      <c r="ER74">
        <v>1591.23</v>
      </c>
      <c r="ES74">
        <v>1591.23</v>
      </c>
      <c r="ET74">
        <v>0</v>
      </c>
      <c r="EU74">
        <v>0</v>
      </c>
      <c r="EV74">
        <v>0</v>
      </c>
      <c r="EW74">
        <v>0</v>
      </c>
      <c r="EX74">
        <v>0</v>
      </c>
      <c r="FQ74">
        <v>0</v>
      </c>
      <c r="FR74">
        <f>ROUND(IF(AND(BH74=3,BI74=3),P74,0),2)</f>
        <v>0</v>
      </c>
      <c r="FS74">
        <v>0</v>
      </c>
      <c r="FX74">
        <v>70</v>
      </c>
      <c r="FY74">
        <v>10</v>
      </c>
      <c r="GA74" t="s">
        <v>3</v>
      </c>
      <c r="GD74">
        <v>0</v>
      </c>
      <c r="GF74">
        <v>-910032670</v>
      </c>
      <c r="GG74">
        <v>2</v>
      </c>
      <c r="GH74">
        <v>1</v>
      </c>
      <c r="GI74">
        <v>-2</v>
      </c>
      <c r="GJ74">
        <v>0</v>
      </c>
      <c r="GK74">
        <f>ROUND(R74*(R12)/100,2)</f>
        <v>0</v>
      </c>
      <c r="GL74">
        <f>ROUND(IF(AND(BH74=3,BI74=3,FS74&lt;&gt;0),P74,0),2)</f>
        <v>0</v>
      </c>
      <c r="GM74">
        <f>ROUND(O74+X74+Y74+GK74,2)+GX74</f>
        <v>44554.44</v>
      </c>
      <c r="GN74">
        <f>IF(OR(BI74=0,BI74=1),ROUND(O74+X74+Y74+GK74,2),0)</f>
        <v>0</v>
      </c>
      <c r="GO74">
        <f>IF(BI74=2,ROUND(O74+X74+Y74+GK74,2),0)</f>
        <v>0</v>
      </c>
      <c r="GP74">
        <f>IF(BI74=4,ROUND(O74+X74+Y74+GK74,2)+GX74,0)</f>
        <v>44554.44</v>
      </c>
      <c r="GR74">
        <v>0</v>
      </c>
      <c r="GS74">
        <v>3</v>
      </c>
      <c r="GT74">
        <v>0</v>
      </c>
      <c r="GU74" t="s">
        <v>3</v>
      </c>
      <c r="GV74">
        <f>ROUND(GT74,2)</f>
        <v>0</v>
      </c>
      <c r="GW74">
        <v>1</v>
      </c>
      <c r="GX74">
        <f>ROUND(GV74*GW74*I74,2)</f>
        <v>0</v>
      </c>
      <c r="HA74">
        <v>0</v>
      </c>
      <c r="HB74">
        <v>0</v>
      </c>
      <c r="IK74">
        <v>0</v>
      </c>
    </row>
    <row r="75" spans="1:245" x14ac:dyDescent="0.2">
      <c r="A75">
        <v>17</v>
      </c>
      <c r="B75">
        <v>0</v>
      </c>
      <c r="E75" t="s">
        <v>124</v>
      </c>
      <c r="F75" t="s">
        <v>125</v>
      </c>
      <c r="G75" t="s">
        <v>126</v>
      </c>
      <c r="H75" t="s">
        <v>127</v>
      </c>
      <c r="I75">
        <v>28</v>
      </c>
      <c r="J75">
        <v>0</v>
      </c>
      <c r="O75">
        <f>ROUND(CP75,2)</f>
        <v>28602.28</v>
      </c>
      <c r="P75">
        <f>ROUND(CQ75*I75,2)</f>
        <v>28602.28</v>
      </c>
      <c r="Q75">
        <f>ROUND(CR75*I75,2)</f>
        <v>0</v>
      </c>
      <c r="R75">
        <f>ROUND(CS75*I75,2)</f>
        <v>0</v>
      </c>
      <c r="S75">
        <f>ROUND(CT75*I75,2)</f>
        <v>0</v>
      </c>
      <c r="T75">
        <f>ROUND(CU75*I75,2)</f>
        <v>0</v>
      </c>
      <c r="U75">
        <f>CV75*I75</f>
        <v>0</v>
      </c>
      <c r="V75">
        <f>CW75*I75</f>
        <v>0</v>
      </c>
      <c r="W75">
        <f>ROUND(CX75*I75,2)</f>
        <v>0</v>
      </c>
      <c r="X75">
        <f t="shared" si="32"/>
        <v>0</v>
      </c>
      <c r="Y75">
        <f t="shared" si="32"/>
        <v>0</v>
      </c>
      <c r="AA75">
        <v>41650444</v>
      </c>
      <c r="AB75">
        <f>ROUND((AC75+AD75+AF75),2)</f>
        <v>1021.51</v>
      </c>
      <c r="AC75">
        <f>ROUND((ES75),2)</f>
        <v>1021.51</v>
      </c>
      <c r="AD75">
        <f>ROUND((((ET75)-(EU75))+AE75),2)</f>
        <v>0</v>
      </c>
      <c r="AE75">
        <f t="shared" si="33"/>
        <v>0</v>
      </c>
      <c r="AF75">
        <f t="shared" si="33"/>
        <v>0</v>
      </c>
      <c r="AG75">
        <f>ROUND((AP75),2)</f>
        <v>0</v>
      </c>
      <c r="AH75">
        <f t="shared" si="34"/>
        <v>0</v>
      </c>
      <c r="AI75">
        <f t="shared" si="34"/>
        <v>0</v>
      </c>
      <c r="AJ75">
        <f>ROUND((AS75),2)</f>
        <v>0</v>
      </c>
      <c r="AK75">
        <v>1021.51</v>
      </c>
      <c r="AL75">
        <v>1021.51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</v>
      </c>
      <c r="AW75">
        <v>1</v>
      </c>
      <c r="AZ75">
        <v>1</v>
      </c>
      <c r="BA75">
        <v>1</v>
      </c>
      <c r="BB75">
        <v>1</v>
      </c>
      <c r="BC75">
        <v>1</v>
      </c>
      <c r="BD75" t="s">
        <v>3</v>
      </c>
      <c r="BE75" t="s">
        <v>3</v>
      </c>
      <c r="BF75" t="s">
        <v>3</v>
      </c>
      <c r="BG75" t="s">
        <v>3</v>
      </c>
      <c r="BH75">
        <v>3</v>
      </c>
      <c r="BI75">
        <v>1</v>
      </c>
      <c r="BJ75" t="s">
        <v>3</v>
      </c>
      <c r="BM75">
        <v>6001</v>
      </c>
      <c r="BN75">
        <v>0</v>
      </c>
      <c r="BO75" t="s">
        <v>3</v>
      </c>
      <c r="BP75">
        <v>0</v>
      </c>
      <c r="BQ75">
        <v>0</v>
      </c>
      <c r="BR75">
        <v>0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 t="s">
        <v>3</v>
      </c>
      <c r="BZ75">
        <v>0</v>
      </c>
      <c r="CA75">
        <v>0</v>
      </c>
      <c r="CF75">
        <v>0</v>
      </c>
      <c r="CG75">
        <v>0</v>
      </c>
      <c r="CM75">
        <v>0</v>
      </c>
      <c r="CN75" t="s">
        <v>3</v>
      </c>
      <c r="CO75">
        <v>0</v>
      </c>
      <c r="CP75">
        <f>(P75+Q75+S75)</f>
        <v>28602.28</v>
      </c>
      <c r="CQ75">
        <f>(AC75*BC75*AW75)</f>
        <v>1021.51</v>
      </c>
      <c r="CR75">
        <f>((((ET75)*BB75-(EU75)*BS75)+AE75*BS75)*AV75)</f>
        <v>0</v>
      </c>
      <c r="CS75">
        <f>(AE75*BS75*AV75)</f>
        <v>0</v>
      </c>
      <c r="CT75">
        <f>(AF75*BA75*AV75)</f>
        <v>0</v>
      </c>
      <c r="CU75">
        <f>AG75</f>
        <v>0</v>
      </c>
      <c r="CV75">
        <f>(AH75*AV75)</f>
        <v>0</v>
      </c>
      <c r="CW75">
        <f t="shared" si="35"/>
        <v>0</v>
      </c>
      <c r="CX75">
        <f t="shared" si="35"/>
        <v>0</v>
      </c>
      <c r="CY75">
        <f>((S75*BZ75)/100)</f>
        <v>0</v>
      </c>
      <c r="CZ75">
        <f>((S75*CA75)/100)</f>
        <v>0</v>
      </c>
      <c r="DC75" t="s">
        <v>3</v>
      </c>
      <c r="DD75" t="s">
        <v>3</v>
      </c>
      <c r="DE75" t="s">
        <v>3</v>
      </c>
      <c r="DF75" t="s">
        <v>3</v>
      </c>
      <c r="DG75" t="s">
        <v>3</v>
      </c>
      <c r="DH75" t="s">
        <v>3</v>
      </c>
      <c r="DI75" t="s">
        <v>3</v>
      </c>
      <c r="DJ75" t="s">
        <v>3</v>
      </c>
      <c r="DK75" t="s">
        <v>3</v>
      </c>
      <c r="DL75" t="s">
        <v>3</v>
      </c>
      <c r="DM75" t="s">
        <v>3</v>
      </c>
      <c r="DN75">
        <v>0</v>
      </c>
      <c r="DO75">
        <v>0</v>
      </c>
      <c r="DP75">
        <v>1</v>
      </c>
      <c r="DQ75">
        <v>1</v>
      </c>
      <c r="DU75">
        <v>1013</v>
      </c>
      <c r="DV75" t="s">
        <v>127</v>
      </c>
      <c r="DW75" t="s">
        <v>127</v>
      </c>
      <c r="DX75">
        <v>1</v>
      </c>
      <c r="EE75">
        <v>41625971</v>
      </c>
      <c r="EF75">
        <v>0</v>
      </c>
      <c r="EG75" t="s">
        <v>128</v>
      </c>
      <c r="EH75">
        <v>0</v>
      </c>
      <c r="EI75" t="s">
        <v>3</v>
      </c>
      <c r="EJ75">
        <v>1</v>
      </c>
      <c r="EK75">
        <v>6001</v>
      </c>
      <c r="EL75" t="s">
        <v>129</v>
      </c>
      <c r="EM75" t="s">
        <v>128</v>
      </c>
      <c r="EO75" t="s">
        <v>3</v>
      </c>
      <c r="EQ75">
        <v>0</v>
      </c>
      <c r="ER75">
        <v>1021.51</v>
      </c>
      <c r="ES75">
        <v>1021.51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5</v>
      </c>
      <c r="FC75">
        <v>0</v>
      </c>
      <c r="FD75">
        <v>18</v>
      </c>
      <c r="FF75">
        <v>980</v>
      </c>
      <c r="FQ75">
        <v>0</v>
      </c>
      <c r="FR75">
        <f>ROUND(IF(AND(BH75=3,BI75=3),P75,0),2)</f>
        <v>0</v>
      </c>
      <c r="FS75">
        <v>0</v>
      </c>
      <c r="FX75">
        <v>0</v>
      </c>
      <c r="FY75">
        <v>0</v>
      </c>
      <c r="GA75" t="s">
        <v>130</v>
      </c>
      <c r="GD75">
        <v>0</v>
      </c>
      <c r="GF75">
        <v>-547330878</v>
      </c>
      <c r="GG75">
        <v>2</v>
      </c>
      <c r="GH75">
        <v>3</v>
      </c>
      <c r="GI75">
        <v>-2</v>
      </c>
      <c r="GJ75">
        <v>0</v>
      </c>
      <c r="GK75">
        <f>ROUND(R75*(R12)/100,2)</f>
        <v>0</v>
      </c>
      <c r="GL75">
        <f>ROUND(IF(AND(BH75=3,BI75=3,FS75&lt;&gt;0),P75,0),2)</f>
        <v>0</v>
      </c>
      <c r="GM75">
        <f>ROUND(O75+X75+Y75+GK75,2)+GX75</f>
        <v>28602.28</v>
      </c>
      <c r="GN75">
        <f>IF(OR(BI75=0,BI75=1),ROUND(O75+X75+Y75+GK75,2),0)</f>
        <v>28602.28</v>
      </c>
      <c r="GO75">
        <f>IF(BI75=2,ROUND(O75+X75+Y75+GK75,2),0)</f>
        <v>0</v>
      </c>
      <c r="GP75">
        <f>IF(BI75=4,ROUND(O75+X75+Y75+GK75,2)+GX75,0)</f>
        <v>0</v>
      </c>
      <c r="GR75">
        <v>1</v>
      </c>
      <c r="GS75">
        <v>1</v>
      </c>
      <c r="GT75">
        <v>0</v>
      </c>
      <c r="GU75" t="s">
        <v>3</v>
      </c>
      <c r="GV75">
        <f>ROUND(GT75,2)</f>
        <v>0</v>
      </c>
      <c r="GW75">
        <v>1</v>
      </c>
      <c r="GX75">
        <f>ROUND(GV75*GW75*I75,2)</f>
        <v>0</v>
      </c>
      <c r="HA75">
        <v>0</v>
      </c>
      <c r="HB75">
        <v>0</v>
      </c>
      <c r="IK75">
        <v>0</v>
      </c>
    </row>
    <row r="77" spans="1:245" x14ac:dyDescent="0.2">
      <c r="A77" s="2">
        <v>51</v>
      </c>
      <c r="B77" s="2">
        <f>B67</f>
        <v>0</v>
      </c>
      <c r="C77" s="2">
        <f>A67</f>
        <v>4</v>
      </c>
      <c r="D77" s="2">
        <f>ROW(A67)</f>
        <v>67</v>
      </c>
      <c r="E77" s="2"/>
      <c r="F77" s="2" t="str">
        <f>IF(F67&lt;&gt;"",F67,"")</f>
        <v>Новый раздел</v>
      </c>
      <c r="G77" s="2" t="str">
        <f>IF(G67&lt;&gt;"",G67,"")</f>
        <v>Устройство искусственных дорожных неровностей -14 шт ул Цюрупы д 8 к1-2 шт Севастопольский пр д 44 к5-12 шт</v>
      </c>
      <c r="H77" s="2">
        <v>0</v>
      </c>
      <c r="I77" s="2"/>
      <c r="J77" s="2"/>
      <c r="K77" s="2"/>
      <c r="L77" s="2"/>
      <c r="M77" s="2"/>
      <c r="N77" s="2"/>
      <c r="O77" s="2">
        <f t="shared" ref="O77:T77" si="36">ROUND(AB77,2)</f>
        <v>589862.23</v>
      </c>
      <c r="P77" s="2">
        <f t="shared" si="36"/>
        <v>516682.72</v>
      </c>
      <c r="Q77" s="2">
        <f t="shared" si="36"/>
        <v>4587.78</v>
      </c>
      <c r="R77" s="2">
        <f t="shared" si="36"/>
        <v>1925.7</v>
      </c>
      <c r="S77" s="2">
        <f t="shared" si="36"/>
        <v>68591.73</v>
      </c>
      <c r="T77" s="2">
        <f t="shared" si="36"/>
        <v>0</v>
      </c>
      <c r="U77" s="2">
        <f>AH77</f>
        <v>333.88319999999999</v>
      </c>
      <c r="V77" s="2">
        <f>AI77</f>
        <v>0</v>
      </c>
      <c r="W77" s="2">
        <f>ROUND(AJ77,2)</f>
        <v>0</v>
      </c>
      <c r="X77" s="2">
        <f>ROUND(AK77,2)</f>
        <v>48014.21</v>
      </c>
      <c r="Y77" s="2">
        <f>ROUND(AL77,2)</f>
        <v>6859.17</v>
      </c>
      <c r="Z77" s="2"/>
      <c r="AA77" s="2"/>
      <c r="AB77" s="2">
        <f>ROUND(SUMIF(AA71:AA75,"=41650444",O71:O75),2)</f>
        <v>589862.23</v>
      </c>
      <c r="AC77" s="2">
        <f>ROUND(SUMIF(AA71:AA75,"=41650444",P71:P75),2)</f>
        <v>516682.72</v>
      </c>
      <c r="AD77" s="2">
        <f>ROUND(SUMIF(AA71:AA75,"=41650444",Q71:Q75),2)</f>
        <v>4587.78</v>
      </c>
      <c r="AE77" s="2">
        <f>ROUND(SUMIF(AA71:AA75,"=41650444",R71:R75),2)</f>
        <v>1925.7</v>
      </c>
      <c r="AF77" s="2">
        <f>ROUND(SUMIF(AA71:AA75,"=41650444",S71:S75),2)</f>
        <v>68591.73</v>
      </c>
      <c r="AG77" s="2">
        <f>ROUND(SUMIF(AA71:AA75,"=41650444",T71:T75),2)</f>
        <v>0</v>
      </c>
      <c r="AH77" s="2">
        <f>SUMIF(AA71:AA75,"=41650444",U71:U75)</f>
        <v>333.88319999999999</v>
      </c>
      <c r="AI77" s="2">
        <f>SUMIF(AA71:AA75,"=41650444",V71:V75)</f>
        <v>0</v>
      </c>
      <c r="AJ77" s="2">
        <f>ROUND(SUMIF(AA71:AA75,"=41650444",W71:W75),2)</f>
        <v>0</v>
      </c>
      <c r="AK77" s="2">
        <f>ROUND(SUMIF(AA71:AA75,"=41650444",X71:X75),2)</f>
        <v>48014.21</v>
      </c>
      <c r="AL77" s="2">
        <f>ROUND(SUMIF(AA71:AA75,"=41650444",Y71:Y75),2)</f>
        <v>6859.17</v>
      </c>
      <c r="AM77" s="2"/>
      <c r="AN77" s="2"/>
      <c r="AO77" s="2">
        <f t="shared" ref="AO77:BC77" si="37">ROUND(BX77,2)</f>
        <v>0</v>
      </c>
      <c r="AP77" s="2">
        <f t="shared" si="37"/>
        <v>0</v>
      </c>
      <c r="AQ77" s="2">
        <f t="shared" si="37"/>
        <v>0</v>
      </c>
      <c r="AR77" s="2">
        <f t="shared" si="37"/>
        <v>646815.37</v>
      </c>
      <c r="AS77" s="2">
        <f t="shared" si="37"/>
        <v>28602.28</v>
      </c>
      <c r="AT77" s="2">
        <f t="shared" si="37"/>
        <v>0</v>
      </c>
      <c r="AU77" s="2">
        <f t="shared" si="37"/>
        <v>618213.09</v>
      </c>
      <c r="AV77" s="2">
        <f t="shared" si="37"/>
        <v>516682.72</v>
      </c>
      <c r="AW77" s="2">
        <f t="shared" si="37"/>
        <v>516682.72</v>
      </c>
      <c r="AX77" s="2">
        <f t="shared" si="37"/>
        <v>0</v>
      </c>
      <c r="AY77" s="2">
        <f t="shared" si="37"/>
        <v>516682.72</v>
      </c>
      <c r="AZ77" s="2">
        <f t="shared" si="37"/>
        <v>0</v>
      </c>
      <c r="BA77" s="2">
        <f t="shared" si="37"/>
        <v>0</v>
      </c>
      <c r="BB77" s="2">
        <f t="shared" si="37"/>
        <v>0</v>
      </c>
      <c r="BC77" s="2">
        <f t="shared" si="37"/>
        <v>0</v>
      </c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>
        <f>ROUND(SUMIF(AA71:AA75,"=41650444",FQ71:FQ75),2)</f>
        <v>0</v>
      </c>
      <c r="BY77" s="2">
        <f>ROUND(SUMIF(AA71:AA75,"=41650444",FR71:FR75),2)</f>
        <v>0</v>
      </c>
      <c r="BZ77" s="2">
        <f>ROUND(SUMIF(AA71:AA75,"=41650444",GL71:GL75),2)</f>
        <v>0</v>
      </c>
      <c r="CA77" s="2">
        <f>ROUND(SUMIF(AA71:AA75,"=41650444",GM71:GM75),2)</f>
        <v>646815.37</v>
      </c>
      <c r="CB77" s="2">
        <f>ROUND(SUMIF(AA71:AA75,"=41650444",GN71:GN75),2)</f>
        <v>28602.28</v>
      </c>
      <c r="CC77" s="2">
        <f>ROUND(SUMIF(AA71:AA75,"=41650444",GO71:GO75),2)</f>
        <v>0</v>
      </c>
      <c r="CD77" s="2">
        <f>ROUND(SUMIF(AA71:AA75,"=41650444",GP71:GP75),2)</f>
        <v>618213.09</v>
      </c>
      <c r="CE77" s="2">
        <f>AC77-BX77</f>
        <v>516682.72</v>
      </c>
      <c r="CF77" s="2">
        <f>AC77-BY77</f>
        <v>516682.72</v>
      </c>
      <c r="CG77" s="2">
        <f>BX77-BZ77</f>
        <v>0</v>
      </c>
      <c r="CH77" s="2">
        <f>AC77-BX77-BY77+BZ77</f>
        <v>516682.72</v>
      </c>
      <c r="CI77" s="2">
        <f>BY77-BZ77</f>
        <v>0</v>
      </c>
      <c r="CJ77" s="2">
        <f>ROUND(SUMIF(AA71:AA75,"=41650444",GX71:GX75),2)</f>
        <v>0</v>
      </c>
      <c r="CK77" s="2">
        <f>ROUND(SUMIF(AA71:AA75,"=41650444",GY71:GY75),2)</f>
        <v>0</v>
      </c>
      <c r="CL77" s="2">
        <f>ROUND(SUMIF(AA71:AA75,"=41650444",GZ71:GZ75),2)</f>
        <v>0</v>
      </c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>
        <v>0</v>
      </c>
    </row>
    <row r="79" spans="1:245" x14ac:dyDescent="0.2">
      <c r="A79" s="4">
        <v>50</v>
      </c>
      <c r="B79" s="4">
        <v>0</v>
      </c>
      <c r="C79" s="4">
        <v>0</v>
      </c>
      <c r="D79" s="4">
        <v>1</v>
      </c>
      <c r="E79" s="4">
        <v>201</v>
      </c>
      <c r="F79" s="4">
        <f>ROUND(Source!O77,O79)</f>
        <v>589862.23</v>
      </c>
      <c r="G79" s="4" t="s">
        <v>43</v>
      </c>
      <c r="H79" s="4" t="s">
        <v>44</v>
      </c>
      <c r="I79" s="4"/>
      <c r="J79" s="4"/>
      <c r="K79" s="4">
        <v>-201</v>
      </c>
      <c r="L79" s="4">
        <v>1</v>
      </c>
      <c r="M79" s="4">
        <v>3</v>
      </c>
      <c r="N79" s="4" t="s">
        <v>3</v>
      </c>
      <c r="O79" s="4">
        <v>2</v>
      </c>
      <c r="P79" s="4"/>
      <c r="Q79" s="4"/>
      <c r="R79" s="4"/>
      <c r="S79" s="4"/>
      <c r="T79" s="4"/>
      <c r="U79" s="4"/>
      <c r="V79" s="4"/>
      <c r="W79" s="4"/>
    </row>
    <row r="80" spans="1:245" x14ac:dyDescent="0.2">
      <c r="A80" s="4">
        <v>50</v>
      </c>
      <c r="B80" s="4">
        <v>0</v>
      </c>
      <c r="C80" s="4">
        <v>0</v>
      </c>
      <c r="D80" s="4">
        <v>1</v>
      </c>
      <c r="E80" s="4">
        <v>202</v>
      </c>
      <c r="F80" s="4">
        <f>ROUND(Source!P77,O80)</f>
        <v>516682.72</v>
      </c>
      <c r="G80" s="4" t="s">
        <v>45</v>
      </c>
      <c r="H80" s="4" t="s">
        <v>46</v>
      </c>
      <c r="I80" s="4"/>
      <c r="J80" s="4"/>
      <c r="K80" s="4">
        <v>-202</v>
      </c>
      <c r="L80" s="4">
        <v>2</v>
      </c>
      <c r="M80" s="4">
        <v>3</v>
      </c>
      <c r="N80" s="4" t="s">
        <v>3</v>
      </c>
      <c r="O80" s="4">
        <v>2</v>
      </c>
      <c r="P80" s="4"/>
      <c r="Q80" s="4"/>
      <c r="R80" s="4"/>
      <c r="S80" s="4"/>
      <c r="T80" s="4"/>
      <c r="U80" s="4"/>
      <c r="V80" s="4"/>
      <c r="W80" s="4"/>
    </row>
    <row r="81" spans="1:23" x14ac:dyDescent="0.2">
      <c r="A81" s="4">
        <v>50</v>
      </c>
      <c r="B81" s="4">
        <v>0</v>
      </c>
      <c r="C81" s="4">
        <v>0</v>
      </c>
      <c r="D81" s="4">
        <v>1</v>
      </c>
      <c r="E81" s="4">
        <v>222</v>
      </c>
      <c r="F81" s="4">
        <f>ROUND(Source!AO77,O81)</f>
        <v>0</v>
      </c>
      <c r="G81" s="4" t="s">
        <v>47</v>
      </c>
      <c r="H81" s="4" t="s">
        <v>48</v>
      </c>
      <c r="I81" s="4"/>
      <c r="J81" s="4"/>
      <c r="K81" s="4">
        <v>-222</v>
      </c>
      <c r="L81" s="4">
        <v>3</v>
      </c>
      <c r="M81" s="4">
        <v>3</v>
      </c>
      <c r="N81" s="4" t="s">
        <v>3</v>
      </c>
      <c r="O81" s="4">
        <v>2</v>
      </c>
      <c r="P81" s="4"/>
      <c r="Q81" s="4"/>
      <c r="R81" s="4"/>
      <c r="S81" s="4"/>
      <c r="T81" s="4"/>
      <c r="U81" s="4"/>
      <c r="V81" s="4"/>
      <c r="W81" s="4"/>
    </row>
    <row r="82" spans="1:23" x14ac:dyDescent="0.2">
      <c r="A82" s="4">
        <v>50</v>
      </c>
      <c r="B82" s="4">
        <v>0</v>
      </c>
      <c r="C82" s="4">
        <v>0</v>
      </c>
      <c r="D82" s="4">
        <v>1</v>
      </c>
      <c r="E82" s="4">
        <v>225</v>
      </c>
      <c r="F82" s="4">
        <f>ROUND(Source!AV77,O82)</f>
        <v>516682.72</v>
      </c>
      <c r="G82" s="4" t="s">
        <v>49</v>
      </c>
      <c r="H82" s="4" t="s">
        <v>50</v>
      </c>
      <c r="I82" s="4"/>
      <c r="J82" s="4"/>
      <c r="K82" s="4">
        <v>-225</v>
      </c>
      <c r="L82" s="4">
        <v>4</v>
      </c>
      <c r="M82" s="4">
        <v>3</v>
      </c>
      <c r="N82" s="4" t="s">
        <v>3</v>
      </c>
      <c r="O82" s="4">
        <v>2</v>
      </c>
      <c r="P82" s="4"/>
      <c r="Q82" s="4"/>
      <c r="R82" s="4"/>
      <c r="S82" s="4"/>
      <c r="T82" s="4"/>
      <c r="U82" s="4"/>
      <c r="V82" s="4"/>
      <c r="W82" s="4"/>
    </row>
    <row r="83" spans="1:23" x14ac:dyDescent="0.2">
      <c r="A83" s="4">
        <v>50</v>
      </c>
      <c r="B83" s="4">
        <v>0</v>
      </c>
      <c r="C83" s="4">
        <v>0</v>
      </c>
      <c r="D83" s="4">
        <v>1</v>
      </c>
      <c r="E83" s="4">
        <v>226</v>
      </c>
      <c r="F83" s="4">
        <f>ROUND(Source!AW77,O83)</f>
        <v>516682.72</v>
      </c>
      <c r="G83" s="4" t="s">
        <v>51</v>
      </c>
      <c r="H83" s="4" t="s">
        <v>52</v>
      </c>
      <c r="I83" s="4"/>
      <c r="J83" s="4"/>
      <c r="K83" s="4">
        <v>-226</v>
      </c>
      <c r="L83" s="4">
        <v>5</v>
      </c>
      <c r="M83" s="4">
        <v>3</v>
      </c>
      <c r="N83" s="4" t="s">
        <v>3</v>
      </c>
      <c r="O83" s="4">
        <v>2</v>
      </c>
      <c r="P83" s="4"/>
      <c r="Q83" s="4"/>
      <c r="R83" s="4"/>
      <c r="S83" s="4"/>
      <c r="T83" s="4"/>
      <c r="U83" s="4"/>
      <c r="V83" s="4"/>
      <c r="W83" s="4"/>
    </row>
    <row r="84" spans="1:23" x14ac:dyDescent="0.2">
      <c r="A84" s="4">
        <v>50</v>
      </c>
      <c r="B84" s="4">
        <v>0</v>
      </c>
      <c r="C84" s="4">
        <v>0</v>
      </c>
      <c r="D84" s="4">
        <v>1</v>
      </c>
      <c r="E84" s="4">
        <v>227</v>
      </c>
      <c r="F84" s="4">
        <f>ROUND(Source!AX77,O84)</f>
        <v>0</v>
      </c>
      <c r="G84" s="4" t="s">
        <v>53</v>
      </c>
      <c r="H84" s="4" t="s">
        <v>54</v>
      </c>
      <c r="I84" s="4"/>
      <c r="J84" s="4"/>
      <c r="K84" s="4">
        <v>-227</v>
      </c>
      <c r="L84" s="4">
        <v>6</v>
      </c>
      <c r="M84" s="4">
        <v>3</v>
      </c>
      <c r="N84" s="4" t="s">
        <v>3</v>
      </c>
      <c r="O84" s="4">
        <v>2</v>
      </c>
      <c r="P84" s="4"/>
      <c r="Q84" s="4"/>
      <c r="R84" s="4"/>
      <c r="S84" s="4"/>
      <c r="T84" s="4"/>
      <c r="U84" s="4"/>
      <c r="V84" s="4"/>
      <c r="W84" s="4"/>
    </row>
    <row r="85" spans="1:23" x14ac:dyDescent="0.2">
      <c r="A85" s="4">
        <v>50</v>
      </c>
      <c r="B85" s="4">
        <v>0</v>
      </c>
      <c r="C85" s="4">
        <v>0</v>
      </c>
      <c r="D85" s="4">
        <v>1</v>
      </c>
      <c r="E85" s="4">
        <v>228</v>
      </c>
      <c r="F85" s="4">
        <f>ROUND(Source!AY77,O85)</f>
        <v>516682.72</v>
      </c>
      <c r="G85" s="4" t="s">
        <v>55</v>
      </c>
      <c r="H85" s="4" t="s">
        <v>56</v>
      </c>
      <c r="I85" s="4"/>
      <c r="J85" s="4"/>
      <c r="K85" s="4">
        <v>-228</v>
      </c>
      <c r="L85" s="4">
        <v>7</v>
      </c>
      <c r="M85" s="4">
        <v>3</v>
      </c>
      <c r="N85" s="4" t="s">
        <v>3</v>
      </c>
      <c r="O85" s="4">
        <v>2</v>
      </c>
      <c r="P85" s="4"/>
      <c r="Q85" s="4"/>
      <c r="R85" s="4"/>
      <c r="S85" s="4"/>
      <c r="T85" s="4"/>
      <c r="U85" s="4"/>
      <c r="V85" s="4"/>
      <c r="W85" s="4"/>
    </row>
    <row r="86" spans="1:23" x14ac:dyDescent="0.2">
      <c r="A86" s="4">
        <v>50</v>
      </c>
      <c r="B86" s="4">
        <v>0</v>
      </c>
      <c r="C86" s="4">
        <v>0</v>
      </c>
      <c r="D86" s="4">
        <v>1</v>
      </c>
      <c r="E86" s="4">
        <v>216</v>
      </c>
      <c r="F86" s="4">
        <f>ROUND(Source!AP77,O86)</f>
        <v>0</v>
      </c>
      <c r="G86" s="4" t="s">
        <v>57</v>
      </c>
      <c r="H86" s="4" t="s">
        <v>58</v>
      </c>
      <c r="I86" s="4"/>
      <c r="J86" s="4"/>
      <c r="K86" s="4">
        <v>-216</v>
      </c>
      <c r="L86" s="4">
        <v>8</v>
      </c>
      <c r="M86" s="4">
        <v>3</v>
      </c>
      <c r="N86" s="4" t="s">
        <v>3</v>
      </c>
      <c r="O86" s="4">
        <v>2</v>
      </c>
      <c r="P86" s="4"/>
      <c r="Q86" s="4"/>
      <c r="R86" s="4"/>
      <c r="S86" s="4"/>
      <c r="T86" s="4"/>
      <c r="U86" s="4"/>
      <c r="V86" s="4"/>
      <c r="W86" s="4"/>
    </row>
    <row r="87" spans="1:23" x14ac:dyDescent="0.2">
      <c r="A87" s="4">
        <v>50</v>
      </c>
      <c r="B87" s="4">
        <v>0</v>
      </c>
      <c r="C87" s="4">
        <v>0</v>
      </c>
      <c r="D87" s="4">
        <v>1</v>
      </c>
      <c r="E87" s="4">
        <v>223</v>
      </c>
      <c r="F87" s="4">
        <f>ROUND(Source!AQ77,O87)</f>
        <v>0</v>
      </c>
      <c r="G87" s="4" t="s">
        <v>59</v>
      </c>
      <c r="H87" s="4" t="s">
        <v>60</v>
      </c>
      <c r="I87" s="4"/>
      <c r="J87" s="4"/>
      <c r="K87" s="4">
        <v>-223</v>
      </c>
      <c r="L87" s="4">
        <v>9</v>
      </c>
      <c r="M87" s="4">
        <v>3</v>
      </c>
      <c r="N87" s="4" t="s">
        <v>3</v>
      </c>
      <c r="O87" s="4">
        <v>2</v>
      </c>
      <c r="P87" s="4"/>
      <c r="Q87" s="4"/>
      <c r="R87" s="4"/>
      <c r="S87" s="4"/>
      <c r="T87" s="4"/>
      <c r="U87" s="4"/>
      <c r="V87" s="4"/>
      <c r="W87" s="4"/>
    </row>
    <row r="88" spans="1:23" x14ac:dyDescent="0.2">
      <c r="A88" s="4">
        <v>50</v>
      </c>
      <c r="B88" s="4">
        <v>0</v>
      </c>
      <c r="C88" s="4">
        <v>0</v>
      </c>
      <c r="D88" s="4">
        <v>1</v>
      </c>
      <c r="E88" s="4">
        <v>229</v>
      </c>
      <c r="F88" s="4">
        <f>ROUND(Source!AZ77,O88)</f>
        <v>0</v>
      </c>
      <c r="G88" s="4" t="s">
        <v>61</v>
      </c>
      <c r="H88" s="4" t="s">
        <v>62</v>
      </c>
      <c r="I88" s="4"/>
      <c r="J88" s="4"/>
      <c r="K88" s="4">
        <v>-229</v>
      </c>
      <c r="L88" s="4">
        <v>10</v>
      </c>
      <c r="M88" s="4">
        <v>3</v>
      </c>
      <c r="N88" s="4" t="s">
        <v>3</v>
      </c>
      <c r="O88" s="4">
        <v>2</v>
      </c>
      <c r="P88" s="4"/>
      <c r="Q88" s="4"/>
      <c r="R88" s="4"/>
      <c r="S88" s="4"/>
      <c r="T88" s="4"/>
      <c r="U88" s="4"/>
      <c r="V88" s="4"/>
      <c r="W88" s="4"/>
    </row>
    <row r="89" spans="1:23" x14ac:dyDescent="0.2">
      <c r="A89" s="4">
        <v>50</v>
      </c>
      <c r="B89" s="4">
        <v>0</v>
      </c>
      <c r="C89" s="4">
        <v>0</v>
      </c>
      <c r="D89" s="4">
        <v>1</v>
      </c>
      <c r="E89" s="4">
        <v>203</v>
      </c>
      <c r="F89" s="4">
        <f>ROUND(Source!Q77,O89)</f>
        <v>4587.78</v>
      </c>
      <c r="G89" s="4" t="s">
        <v>63</v>
      </c>
      <c r="H89" s="4" t="s">
        <v>64</v>
      </c>
      <c r="I89" s="4"/>
      <c r="J89" s="4"/>
      <c r="K89" s="4">
        <v>-203</v>
      </c>
      <c r="L89" s="4">
        <v>11</v>
      </c>
      <c r="M89" s="4">
        <v>3</v>
      </c>
      <c r="N89" s="4" t="s">
        <v>3</v>
      </c>
      <c r="O89" s="4">
        <v>2</v>
      </c>
      <c r="P89" s="4"/>
      <c r="Q89" s="4"/>
      <c r="R89" s="4"/>
      <c r="S89" s="4"/>
      <c r="T89" s="4"/>
      <c r="U89" s="4"/>
      <c r="V89" s="4"/>
      <c r="W89" s="4"/>
    </row>
    <row r="90" spans="1:23" x14ac:dyDescent="0.2">
      <c r="A90" s="4">
        <v>50</v>
      </c>
      <c r="B90" s="4">
        <v>0</v>
      </c>
      <c r="C90" s="4">
        <v>0</v>
      </c>
      <c r="D90" s="4">
        <v>1</v>
      </c>
      <c r="E90" s="4">
        <v>231</v>
      </c>
      <c r="F90" s="4">
        <f>ROUND(Source!BB77,O90)</f>
        <v>0</v>
      </c>
      <c r="G90" s="4" t="s">
        <v>65</v>
      </c>
      <c r="H90" s="4" t="s">
        <v>66</v>
      </c>
      <c r="I90" s="4"/>
      <c r="J90" s="4"/>
      <c r="K90" s="4">
        <v>-231</v>
      </c>
      <c r="L90" s="4">
        <v>12</v>
      </c>
      <c r="M90" s="4">
        <v>3</v>
      </c>
      <c r="N90" s="4" t="s">
        <v>3</v>
      </c>
      <c r="O90" s="4">
        <v>2</v>
      </c>
      <c r="P90" s="4"/>
      <c r="Q90" s="4"/>
      <c r="R90" s="4"/>
      <c r="S90" s="4"/>
      <c r="T90" s="4"/>
      <c r="U90" s="4"/>
      <c r="V90" s="4"/>
      <c r="W90" s="4"/>
    </row>
    <row r="91" spans="1:23" x14ac:dyDescent="0.2">
      <c r="A91" s="4">
        <v>50</v>
      </c>
      <c r="B91" s="4">
        <v>0</v>
      </c>
      <c r="C91" s="4">
        <v>0</v>
      </c>
      <c r="D91" s="4">
        <v>1</v>
      </c>
      <c r="E91" s="4">
        <v>204</v>
      </c>
      <c r="F91" s="4">
        <f>ROUND(Source!R77,O91)</f>
        <v>1925.7</v>
      </c>
      <c r="G91" s="4" t="s">
        <v>67</v>
      </c>
      <c r="H91" s="4" t="s">
        <v>68</v>
      </c>
      <c r="I91" s="4"/>
      <c r="J91" s="4"/>
      <c r="K91" s="4">
        <v>-204</v>
      </c>
      <c r="L91" s="4">
        <v>13</v>
      </c>
      <c r="M91" s="4">
        <v>3</v>
      </c>
      <c r="N91" s="4" t="s">
        <v>3</v>
      </c>
      <c r="O91" s="4">
        <v>2</v>
      </c>
      <c r="P91" s="4"/>
      <c r="Q91" s="4"/>
      <c r="R91" s="4"/>
      <c r="S91" s="4"/>
      <c r="T91" s="4"/>
      <c r="U91" s="4"/>
      <c r="V91" s="4"/>
      <c r="W91" s="4"/>
    </row>
    <row r="92" spans="1:23" x14ac:dyDescent="0.2">
      <c r="A92" s="4">
        <v>50</v>
      </c>
      <c r="B92" s="4">
        <v>0</v>
      </c>
      <c r="C92" s="4">
        <v>0</v>
      </c>
      <c r="D92" s="4">
        <v>1</v>
      </c>
      <c r="E92" s="4">
        <v>205</v>
      </c>
      <c r="F92" s="4">
        <f>ROUND(Source!S77,O92)</f>
        <v>68591.73</v>
      </c>
      <c r="G92" s="4" t="s">
        <v>69</v>
      </c>
      <c r="H92" s="4" t="s">
        <v>70</v>
      </c>
      <c r="I92" s="4"/>
      <c r="J92" s="4"/>
      <c r="K92" s="4">
        <v>-205</v>
      </c>
      <c r="L92" s="4">
        <v>14</v>
      </c>
      <c r="M92" s="4">
        <v>3</v>
      </c>
      <c r="N92" s="4" t="s">
        <v>3</v>
      </c>
      <c r="O92" s="4">
        <v>2</v>
      </c>
      <c r="P92" s="4"/>
      <c r="Q92" s="4"/>
      <c r="R92" s="4"/>
      <c r="S92" s="4"/>
      <c r="T92" s="4"/>
      <c r="U92" s="4"/>
      <c r="V92" s="4"/>
      <c r="W92" s="4"/>
    </row>
    <row r="93" spans="1:23" x14ac:dyDescent="0.2">
      <c r="A93" s="4">
        <v>50</v>
      </c>
      <c r="B93" s="4">
        <v>0</v>
      </c>
      <c r="C93" s="4">
        <v>0</v>
      </c>
      <c r="D93" s="4">
        <v>1</v>
      </c>
      <c r="E93" s="4">
        <v>232</v>
      </c>
      <c r="F93" s="4">
        <f>ROUND(Source!BC77,O93)</f>
        <v>0</v>
      </c>
      <c r="G93" s="4" t="s">
        <v>71</v>
      </c>
      <c r="H93" s="4" t="s">
        <v>72</v>
      </c>
      <c r="I93" s="4"/>
      <c r="J93" s="4"/>
      <c r="K93" s="4">
        <v>-232</v>
      </c>
      <c r="L93" s="4">
        <v>15</v>
      </c>
      <c r="M93" s="4">
        <v>3</v>
      </c>
      <c r="N93" s="4" t="s">
        <v>3</v>
      </c>
      <c r="O93" s="4">
        <v>2</v>
      </c>
      <c r="P93" s="4"/>
      <c r="Q93" s="4"/>
      <c r="R93" s="4"/>
      <c r="S93" s="4"/>
      <c r="T93" s="4"/>
      <c r="U93" s="4"/>
      <c r="V93" s="4"/>
      <c r="W93" s="4"/>
    </row>
    <row r="94" spans="1:23" x14ac:dyDescent="0.2">
      <c r="A94" s="4">
        <v>50</v>
      </c>
      <c r="B94" s="4">
        <v>0</v>
      </c>
      <c r="C94" s="4">
        <v>0</v>
      </c>
      <c r="D94" s="4">
        <v>1</v>
      </c>
      <c r="E94" s="4">
        <v>214</v>
      </c>
      <c r="F94" s="4">
        <f>ROUND(Source!AS77,O94)</f>
        <v>28602.28</v>
      </c>
      <c r="G94" s="4" t="s">
        <v>73</v>
      </c>
      <c r="H94" s="4" t="s">
        <v>74</v>
      </c>
      <c r="I94" s="4"/>
      <c r="J94" s="4"/>
      <c r="K94" s="4">
        <v>-214</v>
      </c>
      <c r="L94" s="4">
        <v>16</v>
      </c>
      <c r="M94" s="4">
        <v>3</v>
      </c>
      <c r="N94" s="4" t="s">
        <v>3</v>
      </c>
      <c r="O94" s="4">
        <v>2</v>
      </c>
      <c r="P94" s="4"/>
      <c r="Q94" s="4"/>
      <c r="R94" s="4"/>
      <c r="S94" s="4"/>
      <c r="T94" s="4"/>
      <c r="U94" s="4"/>
      <c r="V94" s="4"/>
      <c r="W94" s="4"/>
    </row>
    <row r="95" spans="1:23" x14ac:dyDescent="0.2">
      <c r="A95" s="4">
        <v>50</v>
      </c>
      <c r="B95" s="4">
        <v>0</v>
      </c>
      <c r="C95" s="4">
        <v>0</v>
      </c>
      <c r="D95" s="4">
        <v>1</v>
      </c>
      <c r="E95" s="4">
        <v>215</v>
      </c>
      <c r="F95" s="4">
        <f>ROUND(Source!AT77,O95)</f>
        <v>0</v>
      </c>
      <c r="G95" s="4" t="s">
        <v>75</v>
      </c>
      <c r="H95" s="4" t="s">
        <v>76</v>
      </c>
      <c r="I95" s="4"/>
      <c r="J95" s="4"/>
      <c r="K95" s="4">
        <v>-215</v>
      </c>
      <c r="L95" s="4">
        <v>17</v>
      </c>
      <c r="M95" s="4">
        <v>3</v>
      </c>
      <c r="N95" s="4" t="s">
        <v>3</v>
      </c>
      <c r="O95" s="4">
        <v>2</v>
      </c>
      <c r="P95" s="4"/>
      <c r="Q95" s="4"/>
      <c r="R95" s="4"/>
      <c r="S95" s="4"/>
      <c r="T95" s="4"/>
      <c r="U95" s="4"/>
      <c r="V95" s="4"/>
      <c r="W95" s="4"/>
    </row>
    <row r="96" spans="1:23" x14ac:dyDescent="0.2">
      <c r="A96" s="4">
        <v>50</v>
      </c>
      <c r="B96" s="4">
        <v>0</v>
      </c>
      <c r="C96" s="4">
        <v>0</v>
      </c>
      <c r="D96" s="4">
        <v>1</v>
      </c>
      <c r="E96" s="4">
        <v>217</v>
      </c>
      <c r="F96" s="4">
        <f>ROUND(Source!AU77,O96)</f>
        <v>618213.09</v>
      </c>
      <c r="G96" s="4" t="s">
        <v>77</v>
      </c>
      <c r="H96" s="4" t="s">
        <v>78</v>
      </c>
      <c r="I96" s="4"/>
      <c r="J96" s="4"/>
      <c r="K96" s="4">
        <v>-217</v>
      </c>
      <c r="L96" s="4">
        <v>18</v>
      </c>
      <c r="M96" s="4">
        <v>3</v>
      </c>
      <c r="N96" s="4" t="s">
        <v>3</v>
      </c>
      <c r="O96" s="4">
        <v>2</v>
      </c>
      <c r="P96" s="4"/>
      <c r="Q96" s="4"/>
      <c r="R96" s="4"/>
      <c r="S96" s="4"/>
      <c r="T96" s="4"/>
      <c r="U96" s="4"/>
      <c r="V96" s="4"/>
      <c r="W96" s="4"/>
    </row>
    <row r="97" spans="1:206" x14ac:dyDescent="0.2">
      <c r="A97" s="4">
        <v>50</v>
      </c>
      <c r="B97" s="4">
        <v>0</v>
      </c>
      <c r="C97" s="4">
        <v>0</v>
      </c>
      <c r="D97" s="4">
        <v>1</v>
      </c>
      <c r="E97" s="4">
        <v>230</v>
      </c>
      <c r="F97" s="4">
        <f>ROUND(Source!BA77,O97)</f>
        <v>0</v>
      </c>
      <c r="G97" s="4" t="s">
        <v>79</v>
      </c>
      <c r="H97" s="4" t="s">
        <v>80</v>
      </c>
      <c r="I97" s="4"/>
      <c r="J97" s="4"/>
      <c r="K97" s="4">
        <v>-230</v>
      </c>
      <c r="L97" s="4">
        <v>19</v>
      </c>
      <c r="M97" s="4">
        <v>3</v>
      </c>
      <c r="N97" s="4" t="s">
        <v>3</v>
      </c>
      <c r="O97" s="4">
        <v>2</v>
      </c>
      <c r="P97" s="4"/>
      <c r="Q97" s="4"/>
      <c r="R97" s="4"/>
      <c r="S97" s="4"/>
      <c r="T97" s="4"/>
      <c r="U97" s="4"/>
      <c r="V97" s="4"/>
      <c r="W97" s="4"/>
    </row>
    <row r="98" spans="1:206" x14ac:dyDescent="0.2">
      <c r="A98" s="4">
        <v>50</v>
      </c>
      <c r="B98" s="4">
        <v>0</v>
      </c>
      <c r="C98" s="4">
        <v>0</v>
      </c>
      <c r="D98" s="4">
        <v>1</v>
      </c>
      <c r="E98" s="4">
        <v>206</v>
      </c>
      <c r="F98" s="4">
        <f>ROUND(Source!T77,O98)</f>
        <v>0</v>
      </c>
      <c r="G98" s="4" t="s">
        <v>81</v>
      </c>
      <c r="H98" s="4" t="s">
        <v>82</v>
      </c>
      <c r="I98" s="4"/>
      <c r="J98" s="4"/>
      <c r="K98" s="4">
        <v>-206</v>
      </c>
      <c r="L98" s="4">
        <v>20</v>
      </c>
      <c r="M98" s="4">
        <v>3</v>
      </c>
      <c r="N98" s="4" t="s">
        <v>3</v>
      </c>
      <c r="O98" s="4">
        <v>2</v>
      </c>
      <c r="P98" s="4"/>
      <c r="Q98" s="4"/>
      <c r="R98" s="4"/>
      <c r="S98" s="4"/>
      <c r="T98" s="4"/>
      <c r="U98" s="4"/>
      <c r="V98" s="4"/>
      <c r="W98" s="4"/>
    </row>
    <row r="99" spans="1:206" x14ac:dyDescent="0.2">
      <c r="A99" s="4">
        <v>50</v>
      </c>
      <c r="B99" s="4">
        <v>0</v>
      </c>
      <c r="C99" s="4">
        <v>0</v>
      </c>
      <c r="D99" s="4">
        <v>1</v>
      </c>
      <c r="E99" s="4">
        <v>207</v>
      </c>
      <c r="F99" s="4">
        <f>Source!U77</f>
        <v>333.88319999999999</v>
      </c>
      <c r="G99" s="4" t="s">
        <v>83</v>
      </c>
      <c r="H99" s="4" t="s">
        <v>84</v>
      </c>
      <c r="I99" s="4"/>
      <c r="J99" s="4"/>
      <c r="K99" s="4">
        <v>-207</v>
      </c>
      <c r="L99" s="4">
        <v>21</v>
      </c>
      <c r="M99" s="4">
        <v>3</v>
      </c>
      <c r="N99" s="4" t="s">
        <v>3</v>
      </c>
      <c r="O99" s="4">
        <v>-1</v>
      </c>
      <c r="P99" s="4"/>
      <c r="Q99" s="4"/>
      <c r="R99" s="4"/>
      <c r="S99" s="4"/>
      <c r="T99" s="4"/>
      <c r="U99" s="4"/>
      <c r="V99" s="4"/>
      <c r="W99" s="4"/>
    </row>
    <row r="100" spans="1:206" x14ac:dyDescent="0.2">
      <c r="A100" s="4">
        <v>50</v>
      </c>
      <c r="B100" s="4">
        <v>0</v>
      </c>
      <c r="C100" s="4">
        <v>0</v>
      </c>
      <c r="D100" s="4">
        <v>1</v>
      </c>
      <c r="E100" s="4">
        <v>208</v>
      </c>
      <c r="F100" s="4">
        <f>Source!V77</f>
        <v>0</v>
      </c>
      <c r="G100" s="4" t="s">
        <v>85</v>
      </c>
      <c r="H100" s="4" t="s">
        <v>86</v>
      </c>
      <c r="I100" s="4"/>
      <c r="J100" s="4"/>
      <c r="K100" s="4">
        <v>-208</v>
      </c>
      <c r="L100" s="4">
        <v>22</v>
      </c>
      <c r="M100" s="4">
        <v>3</v>
      </c>
      <c r="N100" s="4" t="s">
        <v>3</v>
      </c>
      <c r="O100" s="4">
        <v>-1</v>
      </c>
      <c r="P100" s="4"/>
      <c r="Q100" s="4"/>
      <c r="R100" s="4"/>
      <c r="S100" s="4"/>
      <c r="T100" s="4"/>
      <c r="U100" s="4"/>
      <c r="V100" s="4"/>
      <c r="W100" s="4"/>
    </row>
    <row r="101" spans="1:206" x14ac:dyDescent="0.2">
      <c r="A101" s="4">
        <v>50</v>
      </c>
      <c r="B101" s="4">
        <v>0</v>
      </c>
      <c r="C101" s="4">
        <v>0</v>
      </c>
      <c r="D101" s="4">
        <v>1</v>
      </c>
      <c r="E101" s="4">
        <v>209</v>
      </c>
      <c r="F101" s="4">
        <f>ROUND(Source!W77,O101)</f>
        <v>0</v>
      </c>
      <c r="G101" s="4" t="s">
        <v>87</v>
      </c>
      <c r="H101" s="4" t="s">
        <v>88</v>
      </c>
      <c r="I101" s="4"/>
      <c r="J101" s="4"/>
      <c r="K101" s="4">
        <v>-209</v>
      </c>
      <c r="L101" s="4">
        <v>23</v>
      </c>
      <c r="M101" s="4">
        <v>3</v>
      </c>
      <c r="N101" s="4" t="s">
        <v>3</v>
      </c>
      <c r="O101" s="4">
        <v>2</v>
      </c>
      <c r="P101" s="4"/>
      <c r="Q101" s="4"/>
      <c r="R101" s="4"/>
      <c r="S101" s="4"/>
      <c r="T101" s="4"/>
      <c r="U101" s="4"/>
      <c r="V101" s="4"/>
      <c r="W101" s="4"/>
    </row>
    <row r="102" spans="1:206" x14ac:dyDescent="0.2">
      <c r="A102" s="4">
        <v>50</v>
      </c>
      <c r="B102" s="4">
        <v>0</v>
      </c>
      <c r="C102" s="4">
        <v>0</v>
      </c>
      <c r="D102" s="4">
        <v>1</v>
      </c>
      <c r="E102" s="4">
        <v>210</v>
      </c>
      <c r="F102" s="4">
        <f>ROUND(Source!X77,O102)</f>
        <v>48014.21</v>
      </c>
      <c r="G102" s="4" t="s">
        <v>89</v>
      </c>
      <c r="H102" s="4" t="s">
        <v>90</v>
      </c>
      <c r="I102" s="4"/>
      <c r="J102" s="4"/>
      <c r="K102" s="4">
        <v>-210</v>
      </c>
      <c r="L102" s="4">
        <v>24</v>
      </c>
      <c r="M102" s="4">
        <v>3</v>
      </c>
      <c r="N102" s="4" t="s">
        <v>3</v>
      </c>
      <c r="O102" s="4">
        <v>2</v>
      </c>
      <c r="P102" s="4"/>
      <c r="Q102" s="4"/>
      <c r="R102" s="4"/>
      <c r="S102" s="4"/>
      <c r="T102" s="4"/>
      <c r="U102" s="4"/>
      <c r="V102" s="4"/>
      <c r="W102" s="4"/>
    </row>
    <row r="103" spans="1:206" x14ac:dyDescent="0.2">
      <c r="A103" s="4">
        <v>50</v>
      </c>
      <c r="B103" s="4">
        <v>0</v>
      </c>
      <c r="C103" s="4">
        <v>0</v>
      </c>
      <c r="D103" s="4">
        <v>1</v>
      </c>
      <c r="E103" s="4">
        <v>211</v>
      </c>
      <c r="F103" s="4">
        <f>ROUND(Source!Y77,O103)</f>
        <v>6859.17</v>
      </c>
      <c r="G103" s="4" t="s">
        <v>91</v>
      </c>
      <c r="H103" s="4" t="s">
        <v>92</v>
      </c>
      <c r="I103" s="4"/>
      <c r="J103" s="4"/>
      <c r="K103" s="4">
        <v>-211</v>
      </c>
      <c r="L103" s="4">
        <v>25</v>
      </c>
      <c r="M103" s="4">
        <v>3</v>
      </c>
      <c r="N103" s="4" t="s">
        <v>3</v>
      </c>
      <c r="O103" s="4">
        <v>2</v>
      </c>
      <c r="P103" s="4"/>
      <c r="Q103" s="4"/>
      <c r="R103" s="4"/>
      <c r="S103" s="4"/>
      <c r="T103" s="4"/>
      <c r="U103" s="4"/>
      <c r="V103" s="4"/>
      <c r="W103" s="4"/>
    </row>
    <row r="104" spans="1:206" x14ac:dyDescent="0.2">
      <c r="A104" s="4">
        <v>50</v>
      </c>
      <c r="B104" s="4">
        <v>0</v>
      </c>
      <c r="C104" s="4">
        <v>0</v>
      </c>
      <c r="D104" s="4">
        <v>1</v>
      </c>
      <c r="E104" s="4">
        <v>0</v>
      </c>
      <c r="F104" s="4">
        <f>ROUND(Source!AR77,O104)</f>
        <v>646815.37</v>
      </c>
      <c r="G104" s="4" t="s">
        <v>93</v>
      </c>
      <c r="H104" s="4" t="s">
        <v>94</v>
      </c>
      <c r="I104" s="4"/>
      <c r="J104" s="4"/>
      <c r="K104" s="4">
        <v>-224</v>
      </c>
      <c r="L104" s="4">
        <v>26</v>
      </c>
      <c r="M104" s="4">
        <v>3</v>
      </c>
      <c r="N104" s="4" t="s">
        <v>3</v>
      </c>
      <c r="O104" s="4">
        <v>2</v>
      </c>
      <c r="P104" s="4"/>
      <c r="Q104" s="4"/>
      <c r="R104" s="4"/>
      <c r="S104" s="4"/>
      <c r="T104" s="4"/>
      <c r="U104" s="4"/>
      <c r="V104" s="4"/>
      <c r="W104" s="4"/>
    </row>
    <row r="105" spans="1:206" x14ac:dyDescent="0.2">
      <c r="A105" s="4">
        <v>50</v>
      </c>
      <c r="B105" s="4">
        <v>0</v>
      </c>
      <c r="C105" s="4">
        <v>0</v>
      </c>
      <c r="D105" s="4">
        <v>2</v>
      </c>
      <c r="E105" s="4">
        <v>0</v>
      </c>
      <c r="F105" s="4">
        <f>ROUND(F104,O105)</f>
        <v>646815.37</v>
      </c>
      <c r="G105" s="4" t="s">
        <v>95</v>
      </c>
      <c r="H105" s="4" t="s">
        <v>96</v>
      </c>
      <c r="I105" s="4"/>
      <c r="J105" s="4"/>
      <c r="K105" s="4">
        <v>212</v>
      </c>
      <c r="L105" s="4">
        <v>27</v>
      </c>
      <c r="M105" s="4">
        <v>0</v>
      </c>
      <c r="N105" s="4" t="s">
        <v>3</v>
      </c>
      <c r="O105" s="4">
        <v>2</v>
      </c>
      <c r="P105" s="4"/>
      <c r="Q105" s="4"/>
      <c r="R105" s="4"/>
      <c r="S105" s="4"/>
      <c r="T105" s="4"/>
      <c r="U105" s="4"/>
      <c r="V105" s="4"/>
      <c r="W105" s="4"/>
    </row>
    <row r="106" spans="1:206" x14ac:dyDescent="0.2">
      <c r="A106" s="4">
        <v>50</v>
      </c>
      <c r="B106" s="4">
        <v>0</v>
      </c>
      <c r="C106" s="4">
        <v>0</v>
      </c>
      <c r="D106" s="4">
        <v>2</v>
      </c>
      <c r="E106" s="4">
        <v>0</v>
      </c>
      <c r="F106" s="4">
        <f>ROUND(F105*0.18,O106)</f>
        <v>116426.77</v>
      </c>
      <c r="G106" s="4" t="s">
        <v>97</v>
      </c>
      <c r="H106" s="4" t="s">
        <v>98</v>
      </c>
      <c r="I106" s="4"/>
      <c r="J106" s="4"/>
      <c r="K106" s="4">
        <v>212</v>
      </c>
      <c r="L106" s="4">
        <v>28</v>
      </c>
      <c r="M106" s="4">
        <v>0</v>
      </c>
      <c r="N106" s="4" t="s">
        <v>3</v>
      </c>
      <c r="O106" s="4">
        <v>2</v>
      </c>
      <c r="P106" s="4"/>
      <c r="Q106" s="4"/>
      <c r="R106" s="4"/>
      <c r="S106" s="4"/>
      <c r="T106" s="4"/>
      <c r="U106" s="4"/>
      <c r="V106" s="4"/>
      <c r="W106" s="4"/>
    </row>
    <row r="107" spans="1:206" x14ac:dyDescent="0.2">
      <c r="A107" s="4">
        <v>50</v>
      </c>
      <c r="B107" s="4">
        <v>0</v>
      </c>
      <c r="C107" s="4">
        <v>0</v>
      </c>
      <c r="D107" s="4">
        <v>2</v>
      </c>
      <c r="E107" s="4">
        <v>224</v>
      </c>
      <c r="F107" s="4">
        <f>ROUND(F105+F106,O107)</f>
        <v>763242.14</v>
      </c>
      <c r="G107" s="4" t="s">
        <v>99</v>
      </c>
      <c r="H107" s="4" t="s">
        <v>100</v>
      </c>
      <c r="I107" s="4"/>
      <c r="J107" s="4"/>
      <c r="K107" s="4">
        <v>212</v>
      </c>
      <c r="L107" s="4">
        <v>29</v>
      </c>
      <c r="M107" s="4">
        <v>0</v>
      </c>
      <c r="N107" s="4" t="s">
        <v>3</v>
      </c>
      <c r="O107" s="4">
        <v>2</v>
      </c>
      <c r="P107" s="4"/>
      <c r="Q107" s="4"/>
      <c r="R107" s="4"/>
      <c r="S107" s="4"/>
      <c r="T107" s="4"/>
      <c r="U107" s="4"/>
      <c r="V107" s="4"/>
      <c r="W107" s="4"/>
    </row>
    <row r="108" spans="1:206" x14ac:dyDescent="0.2">
      <c r="A108" s="4">
        <v>50</v>
      </c>
      <c r="B108" s="4">
        <v>0</v>
      </c>
      <c r="C108" s="4">
        <v>0</v>
      </c>
      <c r="D108" s="4">
        <v>2</v>
      </c>
      <c r="E108" s="4">
        <v>213</v>
      </c>
      <c r="F108" s="4">
        <f>ROUND(F107*0.95,O108)</f>
        <v>725080.03</v>
      </c>
      <c r="G108" s="4" t="s">
        <v>101</v>
      </c>
      <c r="H108" s="4" t="s">
        <v>102</v>
      </c>
      <c r="I108" s="4"/>
      <c r="J108" s="4"/>
      <c r="K108" s="4">
        <v>212</v>
      </c>
      <c r="L108" s="4">
        <v>30</v>
      </c>
      <c r="M108" s="4">
        <v>0</v>
      </c>
      <c r="N108" s="4" t="s">
        <v>3</v>
      </c>
      <c r="O108" s="4">
        <v>2</v>
      </c>
      <c r="P108" s="4"/>
      <c r="Q108" s="4"/>
      <c r="R108" s="4"/>
      <c r="S108" s="4"/>
      <c r="T108" s="4"/>
      <c r="U108" s="4"/>
      <c r="V108" s="4"/>
      <c r="W108" s="4"/>
    </row>
    <row r="110" spans="1:206" x14ac:dyDescent="0.2">
      <c r="A110" s="1">
        <v>4</v>
      </c>
      <c r="B110" s="1">
        <v>0</v>
      </c>
      <c r="C110" s="1"/>
      <c r="D110" s="1">
        <f>ROW(A120)</f>
        <v>120</v>
      </c>
      <c r="E110" s="1"/>
      <c r="F110" s="1" t="s">
        <v>32</v>
      </c>
      <c r="G110" s="1" t="s">
        <v>131</v>
      </c>
      <c r="H110" s="1" t="s">
        <v>3</v>
      </c>
      <c r="I110" s="1">
        <v>0</v>
      </c>
      <c r="J110" s="1"/>
      <c r="K110" s="1">
        <v>-1</v>
      </c>
      <c r="L110" s="1"/>
      <c r="M110" s="1"/>
      <c r="N110" s="1"/>
      <c r="O110" s="1"/>
      <c r="P110" s="1"/>
      <c r="Q110" s="1"/>
      <c r="R110" s="1"/>
      <c r="S110" s="1"/>
      <c r="T110" s="1"/>
      <c r="U110" s="1" t="s">
        <v>3</v>
      </c>
      <c r="V110" s="1">
        <v>0</v>
      </c>
      <c r="W110" s="1"/>
      <c r="X110" s="1"/>
      <c r="Y110" s="1"/>
      <c r="Z110" s="1"/>
      <c r="AA110" s="1"/>
      <c r="AB110" s="1" t="s">
        <v>3</v>
      </c>
      <c r="AC110" s="1" t="s">
        <v>3</v>
      </c>
      <c r="AD110" s="1" t="s">
        <v>3</v>
      </c>
      <c r="AE110" s="1" t="s">
        <v>3</v>
      </c>
      <c r="AF110" s="1" t="s">
        <v>3</v>
      </c>
      <c r="AG110" s="1" t="s">
        <v>3</v>
      </c>
      <c r="AH110" s="1"/>
      <c r="AI110" s="1"/>
      <c r="AJ110" s="1"/>
      <c r="AK110" s="1"/>
      <c r="AL110" s="1"/>
      <c r="AM110" s="1"/>
      <c r="AN110" s="1"/>
      <c r="AO110" s="1"/>
      <c r="AP110" s="1" t="s">
        <v>3</v>
      </c>
      <c r="AQ110" s="1" t="s">
        <v>3</v>
      </c>
      <c r="AR110" s="1" t="s">
        <v>3</v>
      </c>
      <c r="AS110" s="1"/>
      <c r="AT110" s="1"/>
      <c r="AU110" s="1"/>
      <c r="AV110" s="1"/>
      <c r="AW110" s="1"/>
      <c r="AX110" s="1"/>
      <c r="AY110" s="1"/>
      <c r="AZ110" s="1" t="s">
        <v>3</v>
      </c>
      <c r="BA110" s="1"/>
      <c r="BB110" s="1" t="s">
        <v>3</v>
      </c>
      <c r="BC110" s="1" t="s">
        <v>3</v>
      </c>
      <c r="BD110" s="1" t="s">
        <v>3</v>
      </c>
      <c r="BE110" s="1" t="s">
        <v>3</v>
      </c>
      <c r="BF110" s="1" t="s">
        <v>3</v>
      </c>
      <c r="BG110" s="1" t="s">
        <v>3</v>
      </c>
      <c r="BH110" s="1" t="s">
        <v>3</v>
      </c>
      <c r="BI110" s="1" t="s">
        <v>3</v>
      </c>
      <c r="BJ110" s="1" t="s">
        <v>3</v>
      </c>
      <c r="BK110" s="1" t="s">
        <v>3</v>
      </c>
      <c r="BL110" s="1" t="s">
        <v>3</v>
      </c>
      <c r="BM110" s="1" t="s">
        <v>3</v>
      </c>
      <c r="BN110" s="1" t="s">
        <v>3</v>
      </c>
      <c r="BO110" s="1" t="s">
        <v>3</v>
      </c>
      <c r="BP110" s="1" t="s">
        <v>3</v>
      </c>
      <c r="BQ110" s="1"/>
      <c r="BR110" s="1"/>
      <c r="BS110" s="1"/>
      <c r="BT110" s="1"/>
      <c r="BU110" s="1"/>
      <c r="BV110" s="1"/>
      <c r="BW110" s="1"/>
      <c r="BX110" s="1">
        <v>0</v>
      </c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>
        <v>0</v>
      </c>
    </row>
    <row r="112" spans="1:206" x14ac:dyDescent="0.2">
      <c r="A112" s="2">
        <v>52</v>
      </c>
      <c r="B112" s="2">
        <f t="shared" ref="B112:G112" si="38">B120</f>
        <v>0</v>
      </c>
      <c r="C112" s="2">
        <f t="shared" si="38"/>
        <v>4</v>
      </c>
      <c r="D112" s="2">
        <f t="shared" si="38"/>
        <v>110</v>
      </c>
      <c r="E112" s="2">
        <f t="shared" si="38"/>
        <v>0</v>
      </c>
      <c r="F112" s="2" t="str">
        <f t="shared" si="38"/>
        <v>3</v>
      </c>
      <c r="G112" s="2" t="str">
        <f t="shared" si="38"/>
        <v>Капитальный ремонт асфальтобетонного покрытия-250м2</v>
      </c>
      <c r="H112" s="2"/>
      <c r="I112" s="2"/>
      <c r="J112" s="2"/>
      <c r="K112" s="2"/>
      <c r="L112" s="2"/>
      <c r="M112" s="2"/>
      <c r="N112" s="2"/>
      <c r="O112" s="2">
        <f t="shared" ref="O112:AT112" si="39">O120</f>
        <v>169618.52</v>
      </c>
      <c r="P112" s="2">
        <f t="shared" si="39"/>
        <v>110747.41</v>
      </c>
      <c r="Q112" s="2">
        <f t="shared" si="39"/>
        <v>34819.58</v>
      </c>
      <c r="R112" s="2">
        <f t="shared" si="39"/>
        <v>21258.86</v>
      </c>
      <c r="S112" s="2">
        <f t="shared" si="39"/>
        <v>24051.53</v>
      </c>
      <c r="T112" s="2">
        <f t="shared" si="39"/>
        <v>0</v>
      </c>
      <c r="U112" s="2">
        <f t="shared" si="39"/>
        <v>121.71599999999999</v>
      </c>
      <c r="V112" s="2">
        <f t="shared" si="39"/>
        <v>0</v>
      </c>
      <c r="W112" s="2">
        <f t="shared" si="39"/>
        <v>0</v>
      </c>
      <c r="X112" s="2">
        <f t="shared" si="39"/>
        <v>16836.07</v>
      </c>
      <c r="Y112" s="2">
        <f t="shared" si="39"/>
        <v>2405.15</v>
      </c>
      <c r="Z112" s="2">
        <f t="shared" si="39"/>
        <v>0</v>
      </c>
      <c r="AA112" s="2">
        <f t="shared" si="39"/>
        <v>0</v>
      </c>
      <c r="AB112" s="2">
        <f t="shared" si="39"/>
        <v>169618.52</v>
      </c>
      <c r="AC112" s="2">
        <f t="shared" si="39"/>
        <v>110747.41</v>
      </c>
      <c r="AD112" s="2">
        <f t="shared" si="39"/>
        <v>34819.58</v>
      </c>
      <c r="AE112" s="2">
        <f t="shared" si="39"/>
        <v>21258.86</v>
      </c>
      <c r="AF112" s="2">
        <f t="shared" si="39"/>
        <v>24051.53</v>
      </c>
      <c r="AG112" s="2">
        <f t="shared" si="39"/>
        <v>0</v>
      </c>
      <c r="AH112" s="2">
        <f t="shared" si="39"/>
        <v>121.71599999999999</v>
      </c>
      <c r="AI112" s="2">
        <f t="shared" si="39"/>
        <v>0</v>
      </c>
      <c r="AJ112" s="2">
        <f t="shared" si="39"/>
        <v>0</v>
      </c>
      <c r="AK112" s="2">
        <f t="shared" si="39"/>
        <v>16836.07</v>
      </c>
      <c r="AL112" s="2">
        <f t="shared" si="39"/>
        <v>2405.15</v>
      </c>
      <c r="AM112" s="2">
        <f t="shared" si="39"/>
        <v>0</v>
      </c>
      <c r="AN112" s="2">
        <f t="shared" si="39"/>
        <v>0</v>
      </c>
      <c r="AO112" s="2">
        <f t="shared" si="39"/>
        <v>0</v>
      </c>
      <c r="AP112" s="2">
        <f t="shared" si="39"/>
        <v>0</v>
      </c>
      <c r="AQ112" s="2">
        <f t="shared" si="39"/>
        <v>0</v>
      </c>
      <c r="AR112" s="2">
        <f t="shared" si="39"/>
        <v>198050.54</v>
      </c>
      <c r="AS112" s="2">
        <f t="shared" si="39"/>
        <v>0</v>
      </c>
      <c r="AT112" s="2">
        <f t="shared" si="39"/>
        <v>0</v>
      </c>
      <c r="AU112" s="2">
        <f t="shared" ref="AU112:BZ112" si="40">AU120</f>
        <v>198050.54</v>
      </c>
      <c r="AV112" s="2">
        <f t="shared" si="40"/>
        <v>110747.41</v>
      </c>
      <c r="AW112" s="2">
        <f t="shared" si="40"/>
        <v>110747.41</v>
      </c>
      <c r="AX112" s="2">
        <f t="shared" si="40"/>
        <v>0</v>
      </c>
      <c r="AY112" s="2">
        <f t="shared" si="40"/>
        <v>110747.41</v>
      </c>
      <c r="AZ112" s="2">
        <f t="shared" si="40"/>
        <v>0</v>
      </c>
      <c r="BA112" s="2">
        <f t="shared" si="40"/>
        <v>0</v>
      </c>
      <c r="BB112" s="2">
        <f t="shared" si="40"/>
        <v>0</v>
      </c>
      <c r="BC112" s="2">
        <f t="shared" si="40"/>
        <v>0</v>
      </c>
      <c r="BD112" s="2">
        <f t="shared" si="40"/>
        <v>0</v>
      </c>
      <c r="BE112" s="2">
        <f t="shared" si="40"/>
        <v>0</v>
      </c>
      <c r="BF112" s="2">
        <f t="shared" si="40"/>
        <v>0</v>
      </c>
      <c r="BG112" s="2">
        <f t="shared" si="40"/>
        <v>0</v>
      </c>
      <c r="BH112" s="2">
        <f t="shared" si="40"/>
        <v>0</v>
      </c>
      <c r="BI112" s="2">
        <f t="shared" si="40"/>
        <v>0</v>
      </c>
      <c r="BJ112" s="2">
        <f t="shared" si="40"/>
        <v>0</v>
      </c>
      <c r="BK112" s="2">
        <f t="shared" si="40"/>
        <v>0</v>
      </c>
      <c r="BL112" s="2">
        <f t="shared" si="40"/>
        <v>0</v>
      </c>
      <c r="BM112" s="2">
        <f t="shared" si="40"/>
        <v>0</v>
      </c>
      <c r="BN112" s="2">
        <f t="shared" si="40"/>
        <v>0</v>
      </c>
      <c r="BO112" s="2">
        <f t="shared" si="40"/>
        <v>0</v>
      </c>
      <c r="BP112" s="2">
        <f t="shared" si="40"/>
        <v>0</v>
      </c>
      <c r="BQ112" s="2">
        <f t="shared" si="40"/>
        <v>0</v>
      </c>
      <c r="BR112" s="2">
        <f t="shared" si="40"/>
        <v>0</v>
      </c>
      <c r="BS112" s="2">
        <f t="shared" si="40"/>
        <v>0</v>
      </c>
      <c r="BT112" s="2">
        <f t="shared" si="40"/>
        <v>0</v>
      </c>
      <c r="BU112" s="2">
        <f t="shared" si="40"/>
        <v>0</v>
      </c>
      <c r="BV112" s="2">
        <f t="shared" si="40"/>
        <v>0</v>
      </c>
      <c r="BW112" s="2">
        <f t="shared" si="40"/>
        <v>0</v>
      </c>
      <c r="BX112" s="2">
        <f t="shared" si="40"/>
        <v>0</v>
      </c>
      <c r="BY112" s="2">
        <f t="shared" si="40"/>
        <v>0</v>
      </c>
      <c r="BZ112" s="2">
        <f t="shared" si="40"/>
        <v>0</v>
      </c>
      <c r="CA112" s="2">
        <f t="shared" ref="CA112:DF112" si="41">CA120</f>
        <v>198050.54</v>
      </c>
      <c r="CB112" s="2">
        <f t="shared" si="41"/>
        <v>0</v>
      </c>
      <c r="CC112" s="2">
        <f t="shared" si="41"/>
        <v>0</v>
      </c>
      <c r="CD112" s="2">
        <f t="shared" si="41"/>
        <v>198050.54</v>
      </c>
      <c r="CE112" s="2">
        <f t="shared" si="41"/>
        <v>110747.41</v>
      </c>
      <c r="CF112" s="2">
        <f t="shared" si="41"/>
        <v>110747.41</v>
      </c>
      <c r="CG112" s="2">
        <f t="shared" si="41"/>
        <v>0</v>
      </c>
      <c r="CH112" s="2">
        <f t="shared" si="41"/>
        <v>110747.41</v>
      </c>
      <c r="CI112" s="2">
        <f t="shared" si="41"/>
        <v>0</v>
      </c>
      <c r="CJ112" s="2">
        <f t="shared" si="41"/>
        <v>0</v>
      </c>
      <c r="CK112" s="2">
        <f t="shared" si="41"/>
        <v>0</v>
      </c>
      <c r="CL112" s="2">
        <f t="shared" si="41"/>
        <v>0</v>
      </c>
      <c r="CM112" s="2">
        <f t="shared" si="41"/>
        <v>0</v>
      </c>
      <c r="CN112" s="2">
        <f t="shared" si="41"/>
        <v>0</v>
      </c>
      <c r="CO112" s="2">
        <f t="shared" si="41"/>
        <v>0</v>
      </c>
      <c r="CP112" s="2">
        <f t="shared" si="41"/>
        <v>0</v>
      </c>
      <c r="CQ112" s="2">
        <f t="shared" si="41"/>
        <v>0</v>
      </c>
      <c r="CR112" s="2">
        <f t="shared" si="41"/>
        <v>0</v>
      </c>
      <c r="CS112" s="2">
        <f t="shared" si="41"/>
        <v>0</v>
      </c>
      <c r="CT112" s="2">
        <f t="shared" si="41"/>
        <v>0</v>
      </c>
      <c r="CU112" s="2">
        <f t="shared" si="41"/>
        <v>0</v>
      </c>
      <c r="CV112" s="2">
        <f t="shared" si="41"/>
        <v>0</v>
      </c>
      <c r="CW112" s="2">
        <f t="shared" si="41"/>
        <v>0</v>
      </c>
      <c r="CX112" s="2">
        <f t="shared" si="41"/>
        <v>0</v>
      </c>
      <c r="CY112" s="2">
        <f t="shared" si="41"/>
        <v>0</v>
      </c>
      <c r="CZ112" s="2">
        <f t="shared" si="41"/>
        <v>0</v>
      </c>
      <c r="DA112" s="2">
        <f t="shared" si="41"/>
        <v>0</v>
      </c>
      <c r="DB112" s="2">
        <f t="shared" si="41"/>
        <v>0</v>
      </c>
      <c r="DC112" s="2">
        <f t="shared" si="41"/>
        <v>0</v>
      </c>
      <c r="DD112" s="2">
        <f t="shared" si="41"/>
        <v>0</v>
      </c>
      <c r="DE112" s="2">
        <f t="shared" si="41"/>
        <v>0</v>
      </c>
      <c r="DF112" s="2">
        <f t="shared" si="41"/>
        <v>0</v>
      </c>
      <c r="DG112" s="3">
        <f t="shared" ref="DG112:EL112" si="42">DG120</f>
        <v>0</v>
      </c>
      <c r="DH112" s="3">
        <f t="shared" si="42"/>
        <v>0</v>
      </c>
      <c r="DI112" s="3">
        <f t="shared" si="42"/>
        <v>0</v>
      </c>
      <c r="DJ112" s="3">
        <f t="shared" si="42"/>
        <v>0</v>
      </c>
      <c r="DK112" s="3">
        <f t="shared" si="42"/>
        <v>0</v>
      </c>
      <c r="DL112" s="3">
        <f t="shared" si="42"/>
        <v>0</v>
      </c>
      <c r="DM112" s="3">
        <f t="shared" si="42"/>
        <v>0</v>
      </c>
      <c r="DN112" s="3">
        <f t="shared" si="42"/>
        <v>0</v>
      </c>
      <c r="DO112" s="3">
        <f t="shared" si="42"/>
        <v>0</v>
      </c>
      <c r="DP112" s="3">
        <f t="shared" si="42"/>
        <v>0</v>
      </c>
      <c r="DQ112" s="3">
        <f t="shared" si="42"/>
        <v>0</v>
      </c>
      <c r="DR112" s="3">
        <f t="shared" si="42"/>
        <v>0</v>
      </c>
      <c r="DS112" s="3">
        <f t="shared" si="42"/>
        <v>0</v>
      </c>
      <c r="DT112" s="3">
        <f t="shared" si="42"/>
        <v>0</v>
      </c>
      <c r="DU112" s="3">
        <f t="shared" si="42"/>
        <v>0</v>
      </c>
      <c r="DV112" s="3">
        <f t="shared" si="42"/>
        <v>0</v>
      </c>
      <c r="DW112" s="3">
        <f t="shared" si="42"/>
        <v>0</v>
      </c>
      <c r="DX112" s="3">
        <f t="shared" si="42"/>
        <v>0</v>
      </c>
      <c r="DY112" s="3">
        <f t="shared" si="42"/>
        <v>0</v>
      </c>
      <c r="DZ112" s="3">
        <f t="shared" si="42"/>
        <v>0</v>
      </c>
      <c r="EA112" s="3">
        <f t="shared" si="42"/>
        <v>0</v>
      </c>
      <c r="EB112" s="3">
        <f t="shared" si="42"/>
        <v>0</v>
      </c>
      <c r="EC112" s="3">
        <f t="shared" si="42"/>
        <v>0</v>
      </c>
      <c r="ED112" s="3">
        <f t="shared" si="42"/>
        <v>0</v>
      </c>
      <c r="EE112" s="3">
        <f t="shared" si="42"/>
        <v>0</v>
      </c>
      <c r="EF112" s="3">
        <f t="shared" si="42"/>
        <v>0</v>
      </c>
      <c r="EG112" s="3">
        <f t="shared" si="42"/>
        <v>0</v>
      </c>
      <c r="EH112" s="3">
        <f t="shared" si="42"/>
        <v>0</v>
      </c>
      <c r="EI112" s="3">
        <f t="shared" si="42"/>
        <v>0</v>
      </c>
      <c r="EJ112" s="3">
        <f t="shared" si="42"/>
        <v>0</v>
      </c>
      <c r="EK112" s="3">
        <f t="shared" si="42"/>
        <v>0</v>
      </c>
      <c r="EL112" s="3">
        <f t="shared" si="42"/>
        <v>0</v>
      </c>
      <c r="EM112" s="3">
        <f t="shared" ref="EM112:FR112" si="43">EM120</f>
        <v>0</v>
      </c>
      <c r="EN112" s="3">
        <f t="shared" si="43"/>
        <v>0</v>
      </c>
      <c r="EO112" s="3">
        <f t="shared" si="43"/>
        <v>0</v>
      </c>
      <c r="EP112" s="3">
        <f t="shared" si="43"/>
        <v>0</v>
      </c>
      <c r="EQ112" s="3">
        <f t="shared" si="43"/>
        <v>0</v>
      </c>
      <c r="ER112" s="3">
        <f t="shared" si="43"/>
        <v>0</v>
      </c>
      <c r="ES112" s="3">
        <f t="shared" si="43"/>
        <v>0</v>
      </c>
      <c r="ET112" s="3">
        <f t="shared" si="43"/>
        <v>0</v>
      </c>
      <c r="EU112" s="3">
        <f t="shared" si="43"/>
        <v>0</v>
      </c>
      <c r="EV112" s="3">
        <f t="shared" si="43"/>
        <v>0</v>
      </c>
      <c r="EW112" s="3">
        <f t="shared" si="43"/>
        <v>0</v>
      </c>
      <c r="EX112" s="3">
        <f t="shared" si="43"/>
        <v>0</v>
      </c>
      <c r="EY112" s="3">
        <f t="shared" si="43"/>
        <v>0</v>
      </c>
      <c r="EZ112" s="3">
        <f t="shared" si="43"/>
        <v>0</v>
      </c>
      <c r="FA112" s="3">
        <f t="shared" si="43"/>
        <v>0</v>
      </c>
      <c r="FB112" s="3">
        <f t="shared" si="43"/>
        <v>0</v>
      </c>
      <c r="FC112" s="3">
        <f t="shared" si="43"/>
        <v>0</v>
      </c>
      <c r="FD112" s="3">
        <f t="shared" si="43"/>
        <v>0</v>
      </c>
      <c r="FE112" s="3">
        <f t="shared" si="43"/>
        <v>0</v>
      </c>
      <c r="FF112" s="3">
        <f t="shared" si="43"/>
        <v>0</v>
      </c>
      <c r="FG112" s="3">
        <f t="shared" si="43"/>
        <v>0</v>
      </c>
      <c r="FH112" s="3">
        <f t="shared" si="43"/>
        <v>0</v>
      </c>
      <c r="FI112" s="3">
        <f t="shared" si="43"/>
        <v>0</v>
      </c>
      <c r="FJ112" s="3">
        <f t="shared" si="43"/>
        <v>0</v>
      </c>
      <c r="FK112" s="3">
        <f t="shared" si="43"/>
        <v>0</v>
      </c>
      <c r="FL112" s="3">
        <f t="shared" si="43"/>
        <v>0</v>
      </c>
      <c r="FM112" s="3">
        <f t="shared" si="43"/>
        <v>0</v>
      </c>
      <c r="FN112" s="3">
        <f t="shared" si="43"/>
        <v>0</v>
      </c>
      <c r="FO112" s="3">
        <f t="shared" si="43"/>
        <v>0</v>
      </c>
      <c r="FP112" s="3">
        <f t="shared" si="43"/>
        <v>0</v>
      </c>
      <c r="FQ112" s="3">
        <f t="shared" si="43"/>
        <v>0</v>
      </c>
      <c r="FR112" s="3">
        <f t="shared" si="43"/>
        <v>0</v>
      </c>
      <c r="FS112" s="3">
        <f t="shared" ref="FS112:GX112" si="44">FS120</f>
        <v>0</v>
      </c>
      <c r="FT112" s="3">
        <f t="shared" si="44"/>
        <v>0</v>
      </c>
      <c r="FU112" s="3">
        <f t="shared" si="44"/>
        <v>0</v>
      </c>
      <c r="FV112" s="3">
        <f t="shared" si="44"/>
        <v>0</v>
      </c>
      <c r="FW112" s="3">
        <f t="shared" si="44"/>
        <v>0</v>
      </c>
      <c r="FX112" s="3">
        <f t="shared" si="44"/>
        <v>0</v>
      </c>
      <c r="FY112" s="3">
        <f t="shared" si="44"/>
        <v>0</v>
      </c>
      <c r="FZ112" s="3">
        <f t="shared" si="44"/>
        <v>0</v>
      </c>
      <c r="GA112" s="3">
        <f t="shared" si="44"/>
        <v>0</v>
      </c>
      <c r="GB112" s="3">
        <f t="shared" si="44"/>
        <v>0</v>
      </c>
      <c r="GC112" s="3">
        <f t="shared" si="44"/>
        <v>0</v>
      </c>
      <c r="GD112" s="3">
        <f t="shared" si="44"/>
        <v>0</v>
      </c>
      <c r="GE112" s="3">
        <f t="shared" si="44"/>
        <v>0</v>
      </c>
      <c r="GF112" s="3">
        <f t="shared" si="44"/>
        <v>0</v>
      </c>
      <c r="GG112" s="3">
        <f t="shared" si="44"/>
        <v>0</v>
      </c>
      <c r="GH112" s="3">
        <f t="shared" si="44"/>
        <v>0</v>
      </c>
      <c r="GI112" s="3">
        <f t="shared" si="44"/>
        <v>0</v>
      </c>
      <c r="GJ112" s="3">
        <f t="shared" si="44"/>
        <v>0</v>
      </c>
      <c r="GK112" s="3">
        <f t="shared" si="44"/>
        <v>0</v>
      </c>
      <c r="GL112" s="3">
        <f t="shared" si="44"/>
        <v>0</v>
      </c>
      <c r="GM112" s="3">
        <f t="shared" si="44"/>
        <v>0</v>
      </c>
      <c r="GN112" s="3">
        <f t="shared" si="44"/>
        <v>0</v>
      </c>
      <c r="GO112" s="3">
        <f t="shared" si="44"/>
        <v>0</v>
      </c>
      <c r="GP112" s="3">
        <f t="shared" si="44"/>
        <v>0</v>
      </c>
      <c r="GQ112" s="3">
        <f t="shared" si="44"/>
        <v>0</v>
      </c>
      <c r="GR112" s="3">
        <f t="shared" si="44"/>
        <v>0</v>
      </c>
      <c r="GS112" s="3">
        <f t="shared" si="44"/>
        <v>0</v>
      </c>
      <c r="GT112" s="3">
        <f t="shared" si="44"/>
        <v>0</v>
      </c>
      <c r="GU112" s="3">
        <f t="shared" si="44"/>
        <v>0</v>
      </c>
      <c r="GV112" s="3">
        <f t="shared" si="44"/>
        <v>0</v>
      </c>
      <c r="GW112" s="3">
        <f t="shared" si="44"/>
        <v>0</v>
      </c>
      <c r="GX112" s="3">
        <f t="shared" si="44"/>
        <v>0</v>
      </c>
    </row>
    <row r="114" spans="1:245" x14ac:dyDescent="0.2">
      <c r="A114">
        <v>19</v>
      </c>
      <c r="B114">
        <v>0</v>
      </c>
      <c r="F114" t="s">
        <v>3</v>
      </c>
      <c r="G114" t="s">
        <v>132</v>
      </c>
      <c r="H114" t="s">
        <v>3</v>
      </c>
      <c r="AA114">
        <v>1</v>
      </c>
      <c r="IK114">
        <v>0</v>
      </c>
    </row>
    <row r="115" spans="1:245" x14ac:dyDescent="0.2">
      <c r="A115">
        <v>17</v>
      </c>
      <c r="B115">
        <v>0</v>
      </c>
      <c r="C115">
        <f>ROW(SmtRes!A36)</f>
        <v>36</v>
      </c>
      <c r="D115">
        <f>ROW(EtalonRes!A36)</f>
        <v>36</v>
      </c>
      <c r="E115" t="s">
        <v>133</v>
      </c>
      <c r="F115" t="s">
        <v>134</v>
      </c>
      <c r="G115" t="s">
        <v>135</v>
      </c>
      <c r="H115" t="s">
        <v>22</v>
      </c>
      <c r="I115">
        <v>250</v>
      </c>
      <c r="J115">
        <v>0</v>
      </c>
      <c r="O115">
        <f>ROUND(CP115,2)</f>
        <v>103147.5</v>
      </c>
      <c r="P115">
        <f>ROUND(CQ115*I115,2)</f>
        <v>72192.5</v>
      </c>
      <c r="Q115">
        <f>ROUND(CR115*I115,2)</f>
        <v>17930</v>
      </c>
      <c r="R115">
        <f>ROUND(CS115*I115,2)</f>
        <v>8510</v>
      </c>
      <c r="S115">
        <f>ROUND(CT115*I115,2)</f>
        <v>13025</v>
      </c>
      <c r="T115">
        <f>ROUND(CU115*I115,2)</f>
        <v>0</v>
      </c>
      <c r="U115">
        <f>CV115*I115</f>
        <v>57.5</v>
      </c>
      <c r="V115">
        <f>CW115*I115</f>
        <v>0</v>
      </c>
      <c r="W115">
        <f>ROUND(CX115*I115,2)</f>
        <v>0</v>
      </c>
      <c r="X115">
        <f t="shared" ref="X115:Y118" si="45">ROUND(CY115,2)</f>
        <v>9117.5</v>
      </c>
      <c r="Y115">
        <f t="shared" si="45"/>
        <v>1302.5</v>
      </c>
      <c r="AA115">
        <v>41650444</v>
      </c>
      <c r="AB115">
        <f>ROUND((AC115+AD115+AF115),2)</f>
        <v>412.59</v>
      </c>
      <c r="AC115">
        <f>ROUND((ES115),2)</f>
        <v>288.77</v>
      </c>
      <c r="AD115">
        <f>ROUND((((ET115)-(EU115))+AE115),2)</f>
        <v>71.72</v>
      </c>
      <c r="AE115">
        <f>ROUND((EU115),2)</f>
        <v>34.04</v>
      </c>
      <c r="AF115">
        <f>ROUND((EV115),2)</f>
        <v>52.1</v>
      </c>
      <c r="AG115">
        <f>ROUND((AP115),2)</f>
        <v>0</v>
      </c>
      <c r="AH115">
        <f>(EW115)</f>
        <v>0.23</v>
      </c>
      <c r="AI115">
        <f>(EX115)</f>
        <v>0</v>
      </c>
      <c r="AJ115">
        <f>ROUND((AS115),2)</f>
        <v>0</v>
      </c>
      <c r="AK115">
        <v>412.59</v>
      </c>
      <c r="AL115">
        <v>288.77</v>
      </c>
      <c r="AM115">
        <v>71.72</v>
      </c>
      <c r="AN115">
        <v>34.04</v>
      </c>
      <c r="AO115">
        <v>52.1</v>
      </c>
      <c r="AP115">
        <v>0</v>
      </c>
      <c r="AQ115">
        <v>0.23</v>
      </c>
      <c r="AR115">
        <v>0</v>
      </c>
      <c r="AS115">
        <v>0</v>
      </c>
      <c r="AT115">
        <v>70</v>
      </c>
      <c r="AU115">
        <v>10</v>
      </c>
      <c r="AV115">
        <v>1</v>
      </c>
      <c r="AW115">
        <v>1</v>
      </c>
      <c r="AZ115">
        <v>1</v>
      </c>
      <c r="BA115">
        <v>1</v>
      </c>
      <c r="BB115">
        <v>1</v>
      </c>
      <c r="BC115">
        <v>1</v>
      </c>
      <c r="BD115" t="s">
        <v>3</v>
      </c>
      <c r="BE115" t="s">
        <v>3</v>
      </c>
      <c r="BF115" t="s">
        <v>3</v>
      </c>
      <c r="BG115" t="s">
        <v>3</v>
      </c>
      <c r="BH115">
        <v>0</v>
      </c>
      <c r="BI115">
        <v>4</v>
      </c>
      <c r="BJ115" t="s">
        <v>136</v>
      </c>
      <c r="BM115">
        <v>0</v>
      </c>
      <c r="BN115">
        <v>0</v>
      </c>
      <c r="BO115" t="s">
        <v>3</v>
      </c>
      <c r="BP115">
        <v>0</v>
      </c>
      <c r="BQ115">
        <v>1</v>
      </c>
      <c r="BR115">
        <v>0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 t="s">
        <v>3</v>
      </c>
      <c r="BZ115">
        <v>70</v>
      </c>
      <c r="CA115">
        <v>10</v>
      </c>
      <c r="CF115">
        <v>0</v>
      </c>
      <c r="CG115">
        <v>0</v>
      </c>
      <c r="CM115">
        <v>0</v>
      </c>
      <c r="CN115" t="s">
        <v>3</v>
      </c>
      <c r="CO115">
        <v>0</v>
      </c>
      <c r="CP115">
        <f>(P115+Q115+S115)</f>
        <v>103147.5</v>
      </c>
      <c r="CQ115">
        <f>(AC115*BC115*AW115)</f>
        <v>288.77</v>
      </c>
      <c r="CR115">
        <f>((((ET115)*BB115-(EU115)*BS115)+AE115*BS115)*AV115)</f>
        <v>71.72</v>
      </c>
      <c r="CS115">
        <f>(AE115*BS115*AV115)</f>
        <v>34.04</v>
      </c>
      <c r="CT115">
        <f>(AF115*BA115*AV115)</f>
        <v>52.1</v>
      </c>
      <c r="CU115">
        <f>AG115</f>
        <v>0</v>
      </c>
      <c r="CV115">
        <f>(AH115*AV115)</f>
        <v>0.23</v>
      </c>
      <c r="CW115">
        <f t="shared" ref="CW115:CX118" si="46">AI115</f>
        <v>0</v>
      </c>
      <c r="CX115">
        <f t="shared" si="46"/>
        <v>0</v>
      </c>
      <c r="CY115">
        <f>((S115*BZ115)/100)</f>
        <v>9117.5</v>
      </c>
      <c r="CZ115">
        <f>((S115*CA115)/100)</f>
        <v>1302.5</v>
      </c>
      <c r="DC115" t="s">
        <v>3</v>
      </c>
      <c r="DD115" t="s">
        <v>3</v>
      </c>
      <c r="DE115" t="s">
        <v>3</v>
      </c>
      <c r="DF115" t="s">
        <v>3</v>
      </c>
      <c r="DG115" t="s">
        <v>3</v>
      </c>
      <c r="DH115" t="s">
        <v>3</v>
      </c>
      <c r="DI115" t="s">
        <v>3</v>
      </c>
      <c r="DJ115" t="s">
        <v>3</v>
      </c>
      <c r="DK115" t="s">
        <v>3</v>
      </c>
      <c r="DL115" t="s">
        <v>3</v>
      </c>
      <c r="DM115" t="s">
        <v>3</v>
      </c>
      <c r="DN115">
        <v>0</v>
      </c>
      <c r="DO115">
        <v>0</v>
      </c>
      <c r="DP115">
        <v>1</v>
      </c>
      <c r="DQ115">
        <v>1</v>
      </c>
      <c r="DU115">
        <v>1005</v>
      </c>
      <c r="DV115" t="s">
        <v>22</v>
      </c>
      <c r="DW115" t="s">
        <v>22</v>
      </c>
      <c r="DX115">
        <v>1</v>
      </c>
      <c r="EE115">
        <v>41386449</v>
      </c>
      <c r="EF115">
        <v>1</v>
      </c>
      <c r="EG115" t="s">
        <v>24</v>
      </c>
      <c r="EH115">
        <v>0</v>
      </c>
      <c r="EI115" t="s">
        <v>3</v>
      </c>
      <c r="EJ115">
        <v>4</v>
      </c>
      <c r="EK115">
        <v>0</v>
      </c>
      <c r="EL115" t="s">
        <v>25</v>
      </c>
      <c r="EM115" t="s">
        <v>26</v>
      </c>
      <c r="EO115" t="s">
        <v>3</v>
      </c>
      <c r="EQ115">
        <v>0</v>
      </c>
      <c r="ER115">
        <v>412.59</v>
      </c>
      <c r="ES115">
        <v>288.77</v>
      </c>
      <c r="ET115">
        <v>71.72</v>
      </c>
      <c r="EU115">
        <v>34.04</v>
      </c>
      <c r="EV115">
        <v>52.1</v>
      </c>
      <c r="EW115">
        <v>0.23</v>
      </c>
      <c r="EX115">
        <v>0</v>
      </c>
      <c r="EY115">
        <v>0</v>
      </c>
      <c r="FQ115">
        <v>0</v>
      </c>
      <c r="FR115">
        <f>ROUND(IF(AND(BH115=3,BI115=3),P115,0),2)</f>
        <v>0</v>
      </c>
      <c r="FS115">
        <v>0</v>
      </c>
      <c r="FX115">
        <v>70</v>
      </c>
      <c r="FY115">
        <v>10</v>
      </c>
      <c r="GA115" t="s">
        <v>3</v>
      </c>
      <c r="GD115">
        <v>0</v>
      </c>
      <c r="GF115">
        <v>-799273503</v>
      </c>
      <c r="GG115">
        <v>2</v>
      </c>
      <c r="GH115">
        <v>1</v>
      </c>
      <c r="GI115">
        <v>-2</v>
      </c>
      <c r="GJ115">
        <v>0</v>
      </c>
      <c r="GK115">
        <f>ROUND(R115*(R12)/100,2)</f>
        <v>9190.7999999999993</v>
      </c>
      <c r="GL115">
        <f>ROUND(IF(AND(BH115=3,BI115=3,FS115&lt;&gt;0),P115,0),2)</f>
        <v>0</v>
      </c>
      <c r="GM115">
        <f>ROUND(O115+X115+Y115+GK115,2)+GX115</f>
        <v>122758.3</v>
      </c>
      <c r="GN115">
        <f>IF(OR(BI115=0,BI115=1),ROUND(O115+X115+Y115+GK115,2),0)</f>
        <v>0</v>
      </c>
      <c r="GO115">
        <f>IF(BI115=2,ROUND(O115+X115+Y115+GK115,2),0)</f>
        <v>0</v>
      </c>
      <c r="GP115">
        <f>IF(BI115=4,ROUND(O115+X115+Y115+GK115,2)+GX115,0)</f>
        <v>122758.3</v>
      </c>
      <c r="GR115">
        <v>0</v>
      </c>
      <c r="GS115">
        <v>3</v>
      </c>
      <c r="GT115">
        <v>0</v>
      </c>
      <c r="GU115" t="s">
        <v>3</v>
      </c>
      <c r="GV115">
        <f>ROUND(GT115,2)</f>
        <v>0</v>
      </c>
      <c r="GW115">
        <v>1</v>
      </c>
      <c r="GX115">
        <f>ROUND(GV115*GW115*I115,2)</f>
        <v>0</v>
      </c>
      <c r="HA115">
        <v>0</v>
      </c>
      <c r="HB115">
        <v>0</v>
      </c>
      <c r="IK115">
        <v>0</v>
      </c>
    </row>
    <row r="116" spans="1:245" x14ac:dyDescent="0.2">
      <c r="A116">
        <v>17</v>
      </c>
      <c r="B116">
        <v>0</v>
      </c>
      <c r="C116">
        <f>ROW(SmtRes!A37)</f>
        <v>37</v>
      </c>
      <c r="D116">
        <f>ROW(EtalonRes!A37)</f>
        <v>37</v>
      </c>
      <c r="E116" t="s">
        <v>137</v>
      </c>
      <c r="F116" t="s">
        <v>39</v>
      </c>
      <c r="G116" t="s">
        <v>40</v>
      </c>
      <c r="H116" t="s">
        <v>35</v>
      </c>
      <c r="I116">
        <f>ROUND(250*0.06*1.8,9)</f>
        <v>27</v>
      </c>
      <c r="J116">
        <v>0</v>
      </c>
      <c r="O116">
        <f>ROUND(CP116,2)</f>
        <v>1910.79</v>
      </c>
      <c r="P116">
        <f>ROUND(CQ116*I116,2)</f>
        <v>0</v>
      </c>
      <c r="Q116">
        <f>ROUND(CR116*I116,2)</f>
        <v>1910.79</v>
      </c>
      <c r="R116">
        <f>ROUND(CS116*I116,2)</f>
        <v>1442.34</v>
      </c>
      <c r="S116">
        <f>ROUND(CT116*I116,2)</f>
        <v>0</v>
      </c>
      <c r="T116">
        <f>ROUND(CU116*I116,2)</f>
        <v>0</v>
      </c>
      <c r="U116">
        <f>CV116*I116</f>
        <v>0</v>
      </c>
      <c r="V116">
        <f>CW116*I116</f>
        <v>0</v>
      </c>
      <c r="W116">
        <f>ROUND(CX116*I116,2)</f>
        <v>0</v>
      </c>
      <c r="X116">
        <f t="shared" si="45"/>
        <v>0</v>
      </c>
      <c r="Y116">
        <f t="shared" si="45"/>
        <v>0</v>
      </c>
      <c r="AA116">
        <v>41650444</v>
      </c>
      <c r="AB116">
        <f>ROUND((AC116+AD116+AF116),2)</f>
        <v>70.77</v>
      </c>
      <c r="AC116">
        <f>ROUND((ES116),2)</f>
        <v>0</v>
      </c>
      <c r="AD116">
        <f>ROUND((((ET116)-(EU116))+AE116),2)</f>
        <v>70.77</v>
      </c>
      <c r="AE116">
        <f>ROUND((EU116),2)</f>
        <v>53.42</v>
      </c>
      <c r="AF116">
        <f>ROUND((EV116),2)</f>
        <v>0</v>
      </c>
      <c r="AG116">
        <f>ROUND((AP116),2)</f>
        <v>0</v>
      </c>
      <c r="AH116">
        <f>(EW116)</f>
        <v>0</v>
      </c>
      <c r="AI116">
        <f>(EX116)</f>
        <v>0</v>
      </c>
      <c r="AJ116">
        <f>ROUND((AS116),2)</f>
        <v>0</v>
      </c>
      <c r="AK116">
        <v>70.77</v>
      </c>
      <c r="AL116">
        <v>0</v>
      </c>
      <c r="AM116">
        <v>70.77</v>
      </c>
      <c r="AN116">
        <v>53.42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</v>
      </c>
      <c r="AW116">
        <v>1</v>
      </c>
      <c r="AZ116">
        <v>1</v>
      </c>
      <c r="BA116">
        <v>1</v>
      </c>
      <c r="BB116">
        <v>1</v>
      </c>
      <c r="BC116">
        <v>1</v>
      </c>
      <c r="BD116" t="s">
        <v>3</v>
      </c>
      <c r="BE116" t="s">
        <v>3</v>
      </c>
      <c r="BF116" t="s">
        <v>3</v>
      </c>
      <c r="BG116" t="s">
        <v>3</v>
      </c>
      <c r="BH116">
        <v>0</v>
      </c>
      <c r="BI116">
        <v>4</v>
      </c>
      <c r="BJ116" t="s">
        <v>41</v>
      </c>
      <c r="BM116">
        <v>1</v>
      </c>
      <c r="BN116">
        <v>0</v>
      </c>
      <c r="BO116" t="s">
        <v>3</v>
      </c>
      <c r="BP116">
        <v>0</v>
      </c>
      <c r="BQ116">
        <v>1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0</v>
      </c>
      <c r="CA116">
        <v>0</v>
      </c>
      <c r="CF116">
        <v>0</v>
      </c>
      <c r="CG116">
        <v>0</v>
      </c>
      <c r="CM116">
        <v>0</v>
      </c>
      <c r="CN116" t="s">
        <v>3</v>
      </c>
      <c r="CO116">
        <v>0</v>
      </c>
      <c r="CP116">
        <f>(P116+Q116+S116)</f>
        <v>1910.79</v>
      </c>
      <c r="CQ116">
        <f>(AC116*BC116*AW116)</f>
        <v>0</v>
      </c>
      <c r="CR116">
        <f>((((ET116)*BB116-(EU116)*BS116)+AE116*BS116)*AV116)</f>
        <v>70.77</v>
      </c>
      <c r="CS116">
        <f>(AE116*BS116*AV116)</f>
        <v>53.42</v>
      </c>
      <c r="CT116">
        <f>(AF116*BA116*AV116)</f>
        <v>0</v>
      </c>
      <c r="CU116">
        <f>AG116</f>
        <v>0</v>
      </c>
      <c r="CV116">
        <f>(AH116*AV116)</f>
        <v>0</v>
      </c>
      <c r="CW116">
        <f t="shared" si="46"/>
        <v>0</v>
      </c>
      <c r="CX116">
        <f t="shared" si="46"/>
        <v>0</v>
      </c>
      <c r="CY116">
        <f>((S116*BZ116)/100)</f>
        <v>0</v>
      </c>
      <c r="CZ116">
        <f>((S116*CA116)/100)</f>
        <v>0</v>
      </c>
      <c r="DC116" t="s">
        <v>3</v>
      </c>
      <c r="DD116" t="s">
        <v>3</v>
      </c>
      <c r="DE116" t="s">
        <v>3</v>
      </c>
      <c r="DF116" t="s">
        <v>3</v>
      </c>
      <c r="DG116" t="s">
        <v>3</v>
      </c>
      <c r="DH116" t="s">
        <v>3</v>
      </c>
      <c r="DI116" t="s">
        <v>3</v>
      </c>
      <c r="DJ116" t="s">
        <v>3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1009</v>
      </c>
      <c r="DV116" t="s">
        <v>35</v>
      </c>
      <c r="DW116" t="s">
        <v>35</v>
      </c>
      <c r="DX116">
        <v>1000</v>
      </c>
      <c r="EE116">
        <v>41386452</v>
      </c>
      <c r="EF116">
        <v>1</v>
      </c>
      <c r="EG116" t="s">
        <v>24</v>
      </c>
      <c r="EH116">
        <v>0</v>
      </c>
      <c r="EI116" t="s">
        <v>3</v>
      </c>
      <c r="EJ116">
        <v>4</v>
      </c>
      <c r="EK116">
        <v>1</v>
      </c>
      <c r="EL116" t="s">
        <v>37</v>
      </c>
      <c r="EM116" t="s">
        <v>26</v>
      </c>
      <c r="EO116" t="s">
        <v>3</v>
      </c>
      <c r="EQ116">
        <v>256</v>
      </c>
      <c r="ER116">
        <v>70.77</v>
      </c>
      <c r="ES116">
        <v>0</v>
      </c>
      <c r="ET116">
        <v>70.77</v>
      </c>
      <c r="EU116">
        <v>53.42</v>
      </c>
      <c r="EV116">
        <v>0</v>
      </c>
      <c r="EW116">
        <v>0</v>
      </c>
      <c r="EX116">
        <v>0</v>
      </c>
      <c r="EY116">
        <v>0</v>
      </c>
      <c r="FQ116">
        <v>0</v>
      </c>
      <c r="FR116">
        <f>ROUND(IF(AND(BH116=3,BI116=3),P116,0),2)</f>
        <v>0</v>
      </c>
      <c r="FS116">
        <v>0</v>
      </c>
      <c r="FX116">
        <v>0</v>
      </c>
      <c r="FY116">
        <v>0</v>
      </c>
      <c r="GA116" t="s">
        <v>3</v>
      </c>
      <c r="GD116">
        <v>1</v>
      </c>
      <c r="GF116">
        <v>-753514840</v>
      </c>
      <c r="GG116">
        <v>2</v>
      </c>
      <c r="GH116">
        <v>1</v>
      </c>
      <c r="GI116">
        <v>-2</v>
      </c>
      <c r="GJ116">
        <v>0</v>
      </c>
      <c r="GK116">
        <v>0</v>
      </c>
      <c r="GL116">
        <f>ROUND(IF(AND(BH116=3,BI116=3,FS116&lt;&gt;0),P116,0),2)</f>
        <v>0</v>
      </c>
      <c r="GM116">
        <f>ROUND(O116+X116+Y116,2)+GX116</f>
        <v>1910.79</v>
      </c>
      <c r="GN116">
        <f>IF(OR(BI116=0,BI116=1),ROUND(O116+X116+Y116,2),0)</f>
        <v>0</v>
      </c>
      <c r="GO116">
        <f>IF(BI116=2,ROUND(O116+X116+Y116,2),0)</f>
        <v>0</v>
      </c>
      <c r="GP116">
        <f>IF(BI116=4,ROUND(O116+X116+Y116,2)+GX116,0)</f>
        <v>1910.79</v>
      </c>
      <c r="GR116">
        <v>0</v>
      </c>
      <c r="GS116">
        <v>3</v>
      </c>
      <c r="GT116">
        <v>0</v>
      </c>
      <c r="GU116" t="s">
        <v>3</v>
      </c>
      <c r="GV116">
        <f>ROUND(GT116,2)</f>
        <v>0</v>
      </c>
      <c r="GW116">
        <v>1</v>
      </c>
      <c r="GX116">
        <f>ROUND(GV116*GW116*I116,2)</f>
        <v>0</v>
      </c>
      <c r="HA116">
        <v>0</v>
      </c>
      <c r="HB116">
        <v>0</v>
      </c>
      <c r="IK116">
        <v>0</v>
      </c>
    </row>
    <row r="117" spans="1:245" x14ac:dyDescent="0.2">
      <c r="A117">
        <v>17</v>
      </c>
      <c r="B117">
        <v>0</v>
      </c>
      <c r="C117">
        <f>ROW(SmtRes!A38)</f>
        <v>38</v>
      </c>
      <c r="D117">
        <f>ROW(EtalonRes!A38)</f>
        <v>38</v>
      </c>
      <c r="E117" t="s">
        <v>138</v>
      </c>
      <c r="F117" t="s">
        <v>33</v>
      </c>
      <c r="G117" t="s">
        <v>34</v>
      </c>
      <c r="H117" t="s">
        <v>35</v>
      </c>
      <c r="I117">
        <f>ROUND(250*0.06*1.8,9)</f>
        <v>27</v>
      </c>
      <c r="J117">
        <v>0</v>
      </c>
      <c r="O117">
        <f>ROUND(CP117,2)</f>
        <v>14978.79</v>
      </c>
      <c r="P117">
        <f>ROUND(CQ117*I117,2)</f>
        <v>0</v>
      </c>
      <c r="Q117">
        <f>ROUND(CR117*I117,2)</f>
        <v>14978.79</v>
      </c>
      <c r="R117">
        <f>ROUND(CS117*I117,2)</f>
        <v>11306.52</v>
      </c>
      <c r="S117">
        <f>ROUND(CT117*I117,2)</f>
        <v>0</v>
      </c>
      <c r="T117">
        <f>ROUND(CU117*I117,2)</f>
        <v>0</v>
      </c>
      <c r="U117">
        <f>CV117*I117</f>
        <v>0</v>
      </c>
      <c r="V117">
        <f>CW117*I117</f>
        <v>0</v>
      </c>
      <c r="W117">
        <f>ROUND(CX117*I117,2)</f>
        <v>0</v>
      </c>
      <c r="X117">
        <f t="shared" si="45"/>
        <v>0</v>
      </c>
      <c r="Y117">
        <f t="shared" si="45"/>
        <v>0</v>
      </c>
      <c r="AA117">
        <v>41650444</v>
      </c>
      <c r="AB117">
        <f>ROUND((AC117+AD117+AF117),2)</f>
        <v>554.77</v>
      </c>
      <c r="AC117">
        <f>ROUND((ES117),2)</f>
        <v>0</v>
      </c>
      <c r="AD117">
        <f>ROUND(((((ET117*29))-((EU117*29)))+AE117),2)</f>
        <v>554.77</v>
      </c>
      <c r="AE117">
        <f>ROUND(((EU117*29)),2)</f>
        <v>418.76</v>
      </c>
      <c r="AF117">
        <f>ROUND((EV117),2)</f>
        <v>0</v>
      </c>
      <c r="AG117">
        <f>ROUND((AP117),2)</f>
        <v>0</v>
      </c>
      <c r="AH117">
        <f>(EW117)</f>
        <v>0</v>
      </c>
      <c r="AI117">
        <f>((EX117*29))</f>
        <v>0</v>
      </c>
      <c r="AJ117">
        <f>ROUND((AS117),2)</f>
        <v>0</v>
      </c>
      <c r="AK117">
        <v>19.13</v>
      </c>
      <c r="AL117">
        <v>0</v>
      </c>
      <c r="AM117">
        <v>19.13</v>
      </c>
      <c r="AN117">
        <v>14.44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1</v>
      </c>
      <c r="AW117">
        <v>1</v>
      </c>
      <c r="AZ117">
        <v>1</v>
      </c>
      <c r="BA117">
        <v>1</v>
      </c>
      <c r="BB117">
        <v>1</v>
      </c>
      <c r="BC117">
        <v>1</v>
      </c>
      <c r="BD117" t="s">
        <v>3</v>
      </c>
      <c r="BE117" t="s">
        <v>3</v>
      </c>
      <c r="BF117" t="s">
        <v>3</v>
      </c>
      <c r="BG117" t="s">
        <v>3</v>
      </c>
      <c r="BH117">
        <v>0</v>
      </c>
      <c r="BI117">
        <v>4</v>
      </c>
      <c r="BJ117" t="s">
        <v>36</v>
      </c>
      <c r="BM117">
        <v>1</v>
      </c>
      <c r="BN117">
        <v>0</v>
      </c>
      <c r="BO117" t="s">
        <v>3</v>
      </c>
      <c r="BP117">
        <v>0</v>
      </c>
      <c r="BQ117">
        <v>1</v>
      </c>
      <c r="BR117">
        <v>0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 t="s">
        <v>3</v>
      </c>
      <c r="BZ117">
        <v>0</v>
      </c>
      <c r="CA117">
        <v>0</v>
      </c>
      <c r="CF117">
        <v>0</v>
      </c>
      <c r="CG117">
        <v>0</v>
      </c>
      <c r="CM117">
        <v>0</v>
      </c>
      <c r="CN117" t="s">
        <v>3</v>
      </c>
      <c r="CO117">
        <v>0</v>
      </c>
      <c r="CP117">
        <f>(P117+Q117+S117)</f>
        <v>14978.79</v>
      </c>
      <c r="CQ117">
        <f>(AC117*BC117*AW117)</f>
        <v>0</v>
      </c>
      <c r="CR117">
        <f>(((((ET117*29))*BB117-((EU117*29))*BS117)+AE117*BS117)*AV117)</f>
        <v>554.77</v>
      </c>
      <c r="CS117">
        <f>(AE117*BS117*AV117)</f>
        <v>418.76</v>
      </c>
      <c r="CT117">
        <f>(AF117*BA117*AV117)</f>
        <v>0</v>
      </c>
      <c r="CU117">
        <f>AG117</f>
        <v>0</v>
      </c>
      <c r="CV117">
        <f>(AH117*AV117)</f>
        <v>0</v>
      </c>
      <c r="CW117">
        <f t="shared" si="46"/>
        <v>0</v>
      </c>
      <c r="CX117">
        <f t="shared" si="46"/>
        <v>0</v>
      </c>
      <c r="CY117">
        <f>((S117*BZ117)/100)</f>
        <v>0</v>
      </c>
      <c r="CZ117">
        <f>((S117*CA117)/100)</f>
        <v>0</v>
      </c>
      <c r="DC117" t="s">
        <v>3</v>
      </c>
      <c r="DD117" t="s">
        <v>3</v>
      </c>
      <c r="DE117" t="s">
        <v>139</v>
      </c>
      <c r="DF117" t="s">
        <v>139</v>
      </c>
      <c r="DG117" t="s">
        <v>3</v>
      </c>
      <c r="DH117" t="s">
        <v>3</v>
      </c>
      <c r="DI117" t="s">
        <v>3</v>
      </c>
      <c r="DJ117" t="s">
        <v>139</v>
      </c>
      <c r="DK117" t="s">
        <v>3</v>
      </c>
      <c r="DL117" t="s">
        <v>3</v>
      </c>
      <c r="DM117" t="s">
        <v>3</v>
      </c>
      <c r="DN117">
        <v>0</v>
      </c>
      <c r="DO117">
        <v>0</v>
      </c>
      <c r="DP117">
        <v>1</v>
      </c>
      <c r="DQ117">
        <v>1</v>
      </c>
      <c r="DU117">
        <v>1009</v>
      </c>
      <c r="DV117" t="s">
        <v>35</v>
      </c>
      <c r="DW117" t="s">
        <v>35</v>
      </c>
      <c r="DX117">
        <v>1000</v>
      </c>
      <c r="EE117">
        <v>41386452</v>
      </c>
      <c r="EF117">
        <v>1</v>
      </c>
      <c r="EG117" t="s">
        <v>24</v>
      </c>
      <c r="EH117">
        <v>0</v>
      </c>
      <c r="EI117" t="s">
        <v>3</v>
      </c>
      <c r="EJ117">
        <v>4</v>
      </c>
      <c r="EK117">
        <v>1</v>
      </c>
      <c r="EL117" t="s">
        <v>37</v>
      </c>
      <c r="EM117" t="s">
        <v>26</v>
      </c>
      <c r="EO117" t="s">
        <v>3</v>
      </c>
      <c r="EQ117">
        <v>0</v>
      </c>
      <c r="ER117">
        <v>19.13</v>
      </c>
      <c r="ES117">
        <v>0</v>
      </c>
      <c r="ET117">
        <v>19.13</v>
      </c>
      <c r="EU117">
        <v>14.44</v>
      </c>
      <c r="EV117">
        <v>0</v>
      </c>
      <c r="EW117">
        <v>0</v>
      </c>
      <c r="EX117">
        <v>0</v>
      </c>
      <c r="EY117">
        <v>0</v>
      </c>
      <c r="FQ117">
        <v>0</v>
      </c>
      <c r="FR117">
        <f>ROUND(IF(AND(BH117=3,BI117=3),P117,0),2)</f>
        <v>0</v>
      </c>
      <c r="FS117">
        <v>0</v>
      </c>
      <c r="FX117">
        <v>0</v>
      </c>
      <c r="FY117">
        <v>0</v>
      </c>
      <c r="GA117" t="s">
        <v>3</v>
      </c>
      <c r="GD117">
        <v>1</v>
      </c>
      <c r="GF117">
        <v>281872877</v>
      </c>
      <c r="GG117">
        <v>2</v>
      </c>
      <c r="GH117">
        <v>1</v>
      </c>
      <c r="GI117">
        <v>-2</v>
      </c>
      <c r="GJ117">
        <v>0</v>
      </c>
      <c r="GK117">
        <v>0</v>
      </c>
      <c r="GL117">
        <f>ROUND(IF(AND(BH117=3,BI117=3,FS117&lt;&gt;0),P117,0),2)</f>
        <v>0</v>
      </c>
      <c r="GM117">
        <f>ROUND(O117+X117+Y117,2)+GX117</f>
        <v>14978.79</v>
      </c>
      <c r="GN117">
        <f>IF(OR(BI117=0,BI117=1),ROUND(O117+X117+Y117,2),0)</f>
        <v>0</v>
      </c>
      <c r="GO117">
        <f>IF(BI117=2,ROUND(O117+X117+Y117,2),0)</f>
        <v>0</v>
      </c>
      <c r="GP117">
        <f>IF(BI117=4,ROUND(O117+X117+Y117,2)+GX117,0)</f>
        <v>14978.79</v>
      </c>
      <c r="GR117">
        <v>0</v>
      </c>
      <c r="GS117">
        <v>3</v>
      </c>
      <c r="GT117">
        <v>0</v>
      </c>
      <c r="GU117" t="s">
        <v>3</v>
      </c>
      <c r="GV117">
        <f>ROUND(GT117,2)</f>
        <v>0</v>
      </c>
      <c r="GW117">
        <v>1</v>
      </c>
      <c r="GX117">
        <f>ROUND(GV117*GW117*I117,2)</f>
        <v>0</v>
      </c>
      <c r="HA117">
        <v>0</v>
      </c>
      <c r="HB117">
        <v>0</v>
      </c>
      <c r="IK117">
        <v>0</v>
      </c>
    </row>
    <row r="118" spans="1:245" x14ac:dyDescent="0.2">
      <c r="A118">
        <v>17</v>
      </c>
      <c r="B118">
        <v>0</v>
      </c>
      <c r="C118">
        <f>ROW(SmtRes!A42)</f>
        <v>42</v>
      </c>
      <c r="D118">
        <f>ROW(EtalonRes!A42)</f>
        <v>42</v>
      </c>
      <c r="E118" t="s">
        <v>140</v>
      </c>
      <c r="F118" t="s">
        <v>141</v>
      </c>
      <c r="G118" t="s">
        <v>142</v>
      </c>
      <c r="H118" t="s">
        <v>143</v>
      </c>
      <c r="I118">
        <v>0.8</v>
      </c>
      <c r="J118">
        <v>0</v>
      </c>
      <c r="O118">
        <f>ROUND(CP118,2)</f>
        <v>49581.440000000002</v>
      </c>
      <c r="P118">
        <f>ROUND(CQ118*I118,2)</f>
        <v>38554.910000000003</v>
      </c>
      <c r="Q118">
        <f>ROUND(CR118*I118,2)</f>
        <v>0</v>
      </c>
      <c r="R118">
        <f>ROUND(CS118*I118,2)</f>
        <v>0</v>
      </c>
      <c r="S118">
        <f>ROUND(CT118*I118,2)</f>
        <v>11026.53</v>
      </c>
      <c r="T118">
        <f>ROUND(CU118*I118,2)</f>
        <v>0</v>
      </c>
      <c r="U118">
        <f>CV118*I118</f>
        <v>64.215999999999994</v>
      </c>
      <c r="V118">
        <f>CW118*I118</f>
        <v>0</v>
      </c>
      <c r="W118">
        <f>ROUND(CX118*I118,2)</f>
        <v>0</v>
      </c>
      <c r="X118">
        <f t="shared" si="45"/>
        <v>7718.57</v>
      </c>
      <c r="Y118">
        <f t="shared" si="45"/>
        <v>1102.6500000000001</v>
      </c>
      <c r="AA118">
        <v>41650444</v>
      </c>
      <c r="AB118">
        <f>ROUND((AC118+AD118+AF118),2)</f>
        <v>61976.800000000003</v>
      </c>
      <c r="AC118">
        <f>ROUND((ES118),2)</f>
        <v>48193.64</v>
      </c>
      <c r="AD118">
        <f>ROUND((((ET118)-(EU118))+AE118),2)</f>
        <v>0</v>
      </c>
      <c r="AE118">
        <f>ROUND((EU118),2)</f>
        <v>0</v>
      </c>
      <c r="AF118">
        <f>ROUND((EV118),2)</f>
        <v>13783.16</v>
      </c>
      <c r="AG118">
        <f>ROUND((AP118),2)</f>
        <v>0</v>
      </c>
      <c r="AH118">
        <f>(EW118)</f>
        <v>80.27</v>
      </c>
      <c r="AI118">
        <f>(EX118)</f>
        <v>0</v>
      </c>
      <c r="AJ118">
        <f>ROUND((AS118),2)</f>
        <v>0</v>
      </c>
      <c r="AK118">
        <v>61976.800000000003</v>
      </c>
      <c r="AL118">
        <v>48193.64</v>
      </c>
      <c r="AM118">
        <v>0</v>
      </c>
      <c r="AN118">
        <v>0</v>
      </c>
      <c r="AO118">
        <v>13783.16</v>
      </c>
      <c r="AP118">
        <v>0</v>
      </c>
      <c r="AQ118">
        <v>80.27</v>
      </c>
      <c r="AR118">
        <v>0</v>
      </c>
      <c r="AS118">
        <v>0</v>
      </c>
      <c r="AT118">
        <v>70</v>
      </c>
      <c r="AU118">
        <v>10</v>
      </c>
      <c r="AV118">
        <v>1</v>
      </c>
      <c r="AW118">
        <v>1</v>
      </c>
      <c r="AZ118">
        <v>1</v>
      </c>
      <c r="BA118">
        <v>1</v>
      </c>
      <c r="BB118">
        <v>1</v>
      </c>
      <c r="BC118">
        <v>1</v>
      </c>
      <c r="BD118" t="s">
        <v>3</v>
      </c>
      <c r="BE118" t="s">
        <v>3</v>
      </c>
      <c r="BF118" t="s">
        <v>3</v>
      </c>
      <c r="BG118" t="s">
        <v>3</v>
      </c>
      <c r="BH118">
        <v>0</v>
      </c>
      <c r="BI118">
        <v>4</v>
      </c>
      <c r="BJ118" t="s">
        <v>144</v>
      </c>
      <c r="BM118">
        <v>0</v>
      </c>
      <c r="BN118">
        <v>0</v>
      </c>
      <c r="BO118" t="s">
        <v>3</v>
      </c>
      <c r="BP118">
        <v>0</v>
      </c>
      <c r="BQ118">
        <v>1</v>
      </c>
      <c r="BR118">
        <v>0</v>
      </c>
      <c r="BS118">
        <v>1</v>
      </c>
      <c r="BT118">
        <v>1</v>
      </c>
      <c r="BU118">
        <v>1</v>
      </c>
      <c r="BV118">
        <v>1</v>
      </c>
      <c r="BW118">
        <v>1</v>
      </c>
      <c r="BX118">
        <v>1</v>
      </c>
      <c r="BY118" t="s">
        <v>3</v>
      </c>
      <c r="BZ118">
        <v>70</v>
      </c>
      <c r="CA118">
        <v>10</v>
      </c>
      <c r="CF118">
        <v>0</v>
      </c>
      <c r="CG118">
        <v>0</v>
      </c>
      <c r="CM118">
        <v>0</v>
      </c>
      <c r="CN118" t="s">
        <v>3</v>
      </c>
      <c r="CO118">
        <v>0</v>
      </c>
      <c r="CP118">
        <f>(P118+Q118+S118)</f>
        <v>49581.440000000002</v>
      </c>
      <c r="CQ118">
        <f>(AC118*BC118*AW118)</f>
        <v>48193.64</v>
      </c>
      <c r="CR118">
        <f>((((ET118)*BB118-(EU118)*BS118)+AE118*BS118)*AV118)</f>
        <v>0</v>
      </c>
      <c r="CS118">
        <f>(AE118*BS118*AV118)</f>
        <v>0</v>
      </c>
      <c r="CT118">
        <f>(AF118*BA118*AV118)</f>
        <v>13783.16</v>
      </c>
      <c r="CU118">
        <f>AG118</f>
        <v>0</v>
      </c>
      <c r="CV118">
        <f>(AH118*AV118)</f>
        <v>80.27</v>
      </c>
      <c r="CW118">
        <f t="shared" si="46"/>
        <v>0</v>
      </c>
      <c r="CX118">
        <f t="shared" si="46"/>
        <v>0</v>
      </c>
      <c r="CY118">
        <f>((S118*BZ118)/100)</f>
        <v>7718.5710000000008</v>
      </c>
      <c r="CZ118">
        <f>((S118*CA118)/100)</f>
        <v>1102.653</v>
      </c>
      <c r="DC118" t="s">
        <v>3</v>
      </c>
      <c r="DD118" t="s">
        <v>3</v>
      </c>
      <c r="DE118" t="s">
        <v>3</v>
      </c>
      <c r="DF118" t="s">
        <v>3</v>
      </c>
      <c r="DG118" t="s">
        <v>3</v>
      </c>
      <c r="DH118" t="s">
        <v>3</v>
      </c>
      <c r="DI118" t="s">
        <v>3</v>
      </c>
      <c r="DJ118" t="s">
        <v>3</v>
      </c>
      <c r="DK118" t="s">
        <v>3</v>
      </c>
      <c r="DL118" t="s">
        <v>3</v>
      </c>
      <c r="DM118" t="s">
        <v>3</v>
      </c>
      <c r="DN118">
        <v>0</v>
      </c>
      <c r="DO118">
        <v>0</v>
      </c>
      <c r="DP118">
        <v>1</v>
      </c>
      <c r="DQ118">
        <v>1</v>
      </c>
      <c r="DU118">
        <v>1003</v>
      </c>
      <c r="DV118" t="s">
        <v>143</v>
      </c>
      <c r="DW118" t="s">
        <v>143</v>
      </c>
      <c r="DX118">
        <v>100</v>
      </c>
      <c r="EE118">
        <v>41386449</v>
      </c>
      <c r="EF118">
        <v>1</v>
      </c>
      <c r="EG118" t="s">
        <v>24</v>
      </c>
      <c r="EH118">
        <v>0</v>
      </c>
      <c r="EI118" t="s">
        <v>3</v>
      </c>
      <c r="EJ118">
        <v>4</v>
      </c>
      <c r="EK118">
        <v>0</v>
      </c>
      <c r="EL118" t="s">
        <v>25</v>
      </c>
      <c r="EM118" t="s">
        <v>26</v>
      </c>
      <c r="EO118" t="s">
        <v>3</v>
      </c>
      <c r="EQ118">
        <v>0</v>
      </c>
      <c r="ER118">
        <v>61976.800000000003</v>
      </c>
      <c r="ES118">
        <v>48193.64</v>
      </c>
      <c r="ET118">
        <v>0</v>
      </c>
      <c r="EU118">
        <v>0</v>
      </c>
      <c r="EV118">
        <v>13783.16</v>
      </c>
      <c r="EW118">
        <v>80.27</v>
      </c>
      <c r="EX118">
        <v>0</v>
      </c>
      <c r="EY118">
        <v>0</v>
      </c>
      <c r="FQ118">
        <v>0</v>
      </c>
      <c r="FR118">
        <f>ROUND(IF(AND(BH118=3,BI118=3),P118,0),2)</f>
        <v>0</v>
      </c>
      <c r="FS118">
        <v>0</v>
      </c>
      <c r="FX118">
        <v>70</v>
      </c>
      <c r="FY118">
        <v>10</v>
      </c>
      <c r="GA118" t="s">
        <v>3</v>
      </c>
      <c r="GD118">
        <v>0</v>
      </c>
      <c r="GF118">
        <v>1562350334</v>
      </c>
      <c r="GG118">
        <v>2</v>
      </c>
      <c r="GH118">
        <v>1</v>
      </c>
      <c r="GI118">
        <v>-2</v>
      </c>
      <c r="GJ118">
        <v>0</v>
      </c>
      <c r="GK118">
        <f>ROUND(R118*(R12)/100,2)</f>
        <v>0</v>
      </c>
      <c r="GL118">
        <f>ROUND(IF(AND(BH118=3,BI118=3,FS118&lt;&gt;0),P118,0),2)</f>
        <v>0</v>
      </c>
      <c r="GM118">
        <f>ROUND(O118+X118+Y118+GK118,2)+GX118</f>
        <v>58402.66</v>
      </c>
      <c r="GN118">
        <f>IF(OR(BI118=0,BI118=1),ROUND(O118+X118+Y118+GK118,2),0)</f>
        <v>0</v>
      </c>
      <c r="GO118">
        <f>IF(BI118=2,ROUND(O118+X118+Y118+GK118,2),0)</f>
        <v>0</v>
      </c>
      <c r="GP118">
        <f>IF(BI118=4,ROUND(O118+X118+Y118+GK118,2)+GX118,0)</f>
        <v>58402.66</v>
      </c>
      <c r="GR118">
        <v>0</v>
      </c>
      <c r="GS118">
        <v>3</v>
      </c>
      <c r="GT118">
        <v>0</v>
      </c>
      <c r="GU118" t="s">
        <v>3</v>
      </c>
      <c r="GV118">
        <f>ROUND(GT118,2)</f>
        <v>0</v>
      </c>
      <c r="GW118">
        <v>1</v>
      </c>
      <c r="GX118">
        <f>ROUND(GV118*GW118*I118,2)</f>
        <v>0</v>
      </c>
      <c r="HA118">
        <v>0</v>
      </c>
      <c r="HB118">
        <v>0</v>
      </c>
      <c r="IK118">
        <v>0</v>
      </c>
    </row>
    <row r="120" spans="1:245" x14ac:dyDescent="0.2">
      <c r="A120" s="2">
        <v>51</v>
      </c>
      <c r="B120" s="2">
        <f>B110</f>
        <v>0</v>
      </c>
      <c r="C120" s="2">
        <f>A110</f>
        <v>4</v>
      </c>
      <c r="D120" s="2">
        <f>ROW(A110)</f>
        <v>110</v>
      </c>
      <c r="E120" s="2"/>
      <c r="F120" s="2" t="str">
        <f>IF(F110&lt;&gt;"",F110,"")</f>
        <v>3</v>
      </c>
      <c r="G120" s="2" t="str">
        <f>IF(G110&lt;&gt;"",G110,"")</f>
        <v>Капитальный ремонт асфальтобетонного покрытия-250м2</v>
      </c>
      <c r="H120" s="2">
        <v>0</v>
      </c>
      <c r="I120" s="2"/>
      <c r="J120" s="2"/>
      <c r="K120" s="2"/>
      <c r="L120" s="2"/>
      <c r="M120" s="2"/>
      <c r="N120" s="2"/>
      <c r="O120" s="2">
        <f t="shared" ref="O120:T120" si="47">ROUND(AB120,2)</f>
        <v>169618.52</v>
      </c>
      <c r="P120" s="2">
        <f t="shared" si="47"/>
        <v>110747.41</v>
      </c>
      <c r="Q120" s="2">
        <f t="shared" si="47"/>
        <v>34819.58</v>
      </c>
      <c r="R120" s="2">
        <f t="shared" si="47"/>
        <v>21258.86</v>
      </c>
      <c r="S120" s="2">
        <f t="shared" si="47"/>
        <v>24051.53</v>
      </c>
      <c r="T120" s="2">
        <f t="shared" si="47"/>
        <v>0</v>
      </c>
      <c r="U120" s="2">
        <f>AH120</f>
        <v>121.71599999999999</v>
      </c>
      <c r="V120" s="2">
        <f>AI120</f>
        <v>0</v>
      </c>
      <c r="W120" s="2">
        <f>ROUND(AJ120,2)</f>
        <v>0</v>
      </c>
      <c r="X120" s="2">
        <f>ROUND(AK120,2)</f>
        <v>16836.07</v>
      </c>
      <c r="Y120" s="2">
        <f>ROUND(AL120,2)</f>
        <v>2405.15</v>
      </c>
      <c r="Z120" s="2"/>
      <c r="AA120" s="2"/>
      <c r="AB120" s="2">
        <f>ROUND(SUMIF(AA114:AA118,"=41650444",O114:O118),2)</f>
        <v>169618.52</v>
      </c>
      <c r="AC120" s="2">
        <f>ROUND(SUMIF(AA114:AA118,"=41650444",P114:P118),2)</f>
        <v>110747.41</v>
      </c>
      <c r="AD120" s="2">
        <f>ROUND(SUMIF(AA114:AA118,"=41650444",Q114:Q118),2)</f>
        <v>34819.58</v>
      </c>
      <c r="AE120" s="2">
        <f>ROUND(SUMIF(AA114:AA118,"=41650444",R114:R118),2)</f>
        <v>21258.86</v>
      </c>
      <c r="AF120" s="2">
        <f>ROUND(SUMIF(AA114:AA118,"=41650444",S114:S118),2)</f>
        <v>24051.53</v>
      </c>
      <c r="AG120" s="2">
        <f>ROUND(SUMIF(AA114:AA118,"=41650444",T114:T118),2)</f>
        <v>0</v>
      </c>
      <c r="AH120" s="2">
        <f>SUMIF(AA114:AA118,"=41650444",U114:U118)</f>
        <v>121.71599999999999</v>
      </c>
      <c r="AI120" s="2">
        <f>SUMIF(AA114:AA118,"=41650444",V114:V118)</f>
        <v>0</v>
      </c>
      <c r="AJ120" s="2">
        <f>ROUND(SUMIF(AA114:AA118,"=41650444",W114:W118),2)</f>
        <v>0</v>
      </c>
      <c r="AK120" s="2">
        <f>ROUND(SUMIF(AA114:AA118,"=41650444",X114:X118),2)</f>
        <v>16836.07</v>
      </c>
      <c r="AL120" s="2">
        <f>ROUND(SUMIF(AA114:AA118,"=41650444",Y114:Y118),2)</f>
        <v>2405.15</v>
      </c>
      <c r="AM120" s="2"/>
      <c r="AN120" s="2"/>
      <c r="AO120" s="2">
        <f t="shared" ref="AO120:BC120" si="48">ROUND(BX120,2)</f>
        <v>0</v>
      </c>
      <c r="AP120" s="2">
        <f t="shared" si="48"/>
        <v>0</v>
      </c>
      <c r="AQ120" s="2">
        <f t="shared" si="48"/>
        <v>0</v>
      </c>
      <c r="AR120" s="2">
        <f t="shared" si="48"/>
        <v>198050.54</v>
      </c>
      <c r="AS120" s="2">
        <f t="shared" si="48"/>
        <v>0</v>
      </c>
      <c r="AT120" s="2">
        <f t="shared" si="48"/>
        <v>0</v>
      </c>
      <c r="AU120" s="2">
        <f t="shared" si="48"/>
        <v>198050.54</v>
      </c>
      <c r="AV120" s="2">
        <f t="shared" si="48"/>
        <v>110747.41</v>
      </c>
      <c r="AW120" s="2">
        <f t="shared" si="48"/>
        <v>110747.41</v>
      </c>
      <c r="AX120" s="2">
        <f t="shared" si="48"/>
        <v>0</v>
      </c>
      <c r="AY120" s="2">
        <f t="shared" si="48"/>
        <v>110747.41</v>
      </c>
      <c r="AZ120" s="2">
        <f t="shared" si="48"/>
        <v>0</v>
      </c>
      <c r="BA120" s="2">
        <f t="shared" si="48"/>
        <v>0</v>
      </c>
      <c r="BB120" s="2">
        <f t="shared" si="48"/>
        <v>0</v>
      </c>
      <c r="BC120" s="2">
        <f t="shared" si="48"/>
        <v>0</v>
      </c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>
        <f>ROUND(SUMIF(AA114:AA118,"=41650444",FQ114:FQ118),2)</f>
        <v>0</v>
      </c>
      <c r="BY120" s="2">
        <f>ROUND(SUMIF(AA114:AA118,"=41650444",FR114:FR118),2)</f>
        <v>0</v>
      </c>
      <c r="BZ120" s="2">
        <f>ROUND(SUMIF(AA114:AA118,"=41650444",GL114:GL118),2)</f>
        <v>0</v>
      </c>
      <c r="CA120" s="2">
        <f>ROUND(SUMIF(AA114:AA118,"=41650444",GM114:GM118),2)</f>
        <v>198050.54</v>
      </c>
      <c r="CB120" s="2">
        <f>ROUND(SUMIF(AA114:AA118,"=41650444",GN114:GN118),2)</f>
        <v>0</v>
      </c>
      <c r="CC120" s="2">
        <f>ROUND(SUMIF(AA114:AA118,"=41650444",GO114:GO118),2)</f>
        <v>0</v>
      </c>
      <c r="CD120" s="2">
        <f>ROUND(SUMIF(AA114:AA118,"=41650444",GP114:GP118),2)</f>
        <v>198050.54</v>
      </c>
      <c r="CE120" s="2">
        <f>AC120-BX120</f>
        <v>110747.41</v>
      </c>
      <c r="CF120" s="2">
        <f>AC120-BY120</f>
        <v>110747.41</v>
      </c>
      <c r="CG120" s="2">
        <f>BX120-BZ120</f>
        <v>0</v>
      </c>
      <c r="CH120" s="2">
        <f>AC120-BX120-BY120+BZ120</f>
        <v>110747.41</v>
      </c>
      <c r="CI120" s="2">
        <f>BY120-BZ120</f>
        <v>0</v>
      </c>
      <c r="CJ120" s="2">
        <f>ROUND(SUMIF(AA114:AA118,"=41650444",GX114:GX118),2)</f>
        <v>0</v>
      </c>
      <c r="CK120" s="2">
        <f>ROUND(SUMIF(AA114:AA118,"=41650444",GY114:GY118),2)</f>
        <v>0</v>
      </c>
      <c r="CL120" s="2">
        <f>ROUND(SUMIF(AA114:AA118,"=41650444",GZ114:GZ118),2)</f>
        <v>0</v>
      </c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>
        <v>0</v>
      </c>
    </row>
    <row r="122" spans="1:245" x14ac:dyDescent="0.2">
      <c r="A122" s="4">
        <v>50</v>
      </c>
      <c r="B122" s="4">
        <v>0</v>
      </c>
      <c r="C122" s="4">
        <v>0</v>
      </c>
      <c r="D122" s="4">
        <v>1</v>
      </c>
      <c r="E122" s="4">
        <v>201</v>
      </c>
      <c r="F122" s="4">
        <f>ROUND(Source!O120,O122)</f>
        <v>169618.52</v>
      </c>
      <c r="G122" s="4" t="s">
        <v>43</v>
      </c>
      <c r="H122" s="4" t="s">
        <v>44</v>
      </c>
      <c r="I122" s="4"/>
      <c r="J122" s="4"/>
      <c r="K122" s="4">
        <v>-201</v>
      </c>
      <c r="L122" s="4">
        <v>1</v>
      </c>
      <c r="M122" s="4">
        <v>3</v>
      </c>
      <c r="N122" s="4" t="s">
        <v>3</v>
      </c>
      <c r="O122" s="4">
        <v>2</v>
      </c>
      <c r="P122" s="4"/>
      <c r="Q122" s="4"/>
      <c r="R122" s="4"/>
      <c r="S122" s="4"/>
      <c r="T122" s="4"/>
      <c r="U122" s="4"/>
      <c r="V122" s="4"/>
      <c r="W122" s="4"/>
    </row>
    <row r="123" spans="1:245" x14ac:dyDescent="0.2">
      <c r="A123" s="4">
        <v>50</v>
      </c>
      <c r="B123" s="4">
        <v>0</v>
      </c>
      <c r="C123" s="4">
        <v>0</v>
      </c>
      <c r="D123" s="4">
        <v>1</v>
      </c>
      <c r="E123" s="4">
        <v>202</v>
      </c>
      <c r="F123" s="4">
        <f>ROUND(Source!P120,O123)</f>
        <v>110747.41</v>
      </c>
      <c r="G123" s="4" t="s">
        <v>45</v>
      </c>
      <c r="H123" s="4" t="s">
        <v>46</v>
      </c>
      <c r="I123" s="4"/>
      <c r="J123" s="4"/>
      <c r="K123" s="4">
        <v>-202</v>
      </c>
      <c r="L123" s="4">
        <v>2</v>
      </c>
      <c r="M123" s="4">
        <v>3</v>
      </c>
      <c r="N123" s="4" t="s">
        <v>3</v>
      </c>
      <c r="O123" s="4">
        <v>2</v>
      </c>
      <c r="P123" s="4"/>
      <c r="Q123" s="4"/>
      <c r="R123" s="4"/>
      <c r="S123" s="4"/>
      <c r="T123" s="4"/>
      <c r="U123" s="4"/>
      <c r="V123" s="4"/>
      <c r="W123" s="4"/>
    </row>
    <row r="124" spans="1:245" x14ac:dyDescent="0.2">
      <c r="A124" s="4">
        <v>50</v>
      </c>
      <c r="B124" s="4">
        <v>0</v>
      </c>
      <c r="C124" s="4">
        <v>0</v>
      </c>
      <c r="D124" s="4">
        <v>1</v>
      </c>
      <c r="E124" s="4">
        <v>222</v>
      </c>
      <c r="F124" s="4">
        <f>ROUND(Source!AO120,O124)</f>
        <v>0</v>
      </c>
      <c r="G124" s="4" t="s">
        <v>47</v>
      </c>
      <c r="H124" s="4" t="s">
        <v>48</v>
      </c>
      <c r="I124" s="4"/>
      <c r="J124" s="4"/>
      <c r="K124" s="4">
        <v>-222</v>
      </c>
      <c r="L124" s="4">
        <v>3</v>
      </c>
      <c r="M124" s="4">
        <v>3</v>
      </c>
      <c r="N124" s="4" t="s">
        <v>3</v>
      </c>
      <c r="O124" s="4">
        <v>2</v>
      </c>
      <c r="P124" s="4"/>
      <c r="Q124" s="4"/>
      <c r="R124" s="4"/>
      <c r="S124" s="4"/>
      <c r="T124" s="4"/>
      <c r="U124" s="4"/>
      <c r="V124" s="4"/>
      <c r="W124" s="4"/>
    </row>
    <row r="125" spans="1:245" x14ac:dyDescent="0.2">
      <c r="A125" s="4">
        <v>50</v>
      </c>
      <c r="B125" s="4">
        <v>0</v>
      </c>
      <c r="C125" s="4">
        <v>0</v>
      </c>
      <c r="D125" s="4">
        <v>1</v>
      </c>
      <c r="E125" s="4">
        <v>225</v>
      </c>
      <c r="F125" s="4">
        <f>ROUND(Source!AV120,O125)</f>
        <v>110747.41</v>
      </c>
      <c r="G125" s="4" t="s">
        <v>49</v>
      </c>
      <c r="H125" s="4" t="s">
        <v>50</v>
      </c>
      <c r="I125" s="4"/>
      <c r="J125" s="4"/>
      <c r="K125" s="4">
        <v>-225</v>
      </c>
      <c r="L125" s="4">
        <v>4</v>
      </c>
      <c r="M125" s="4">
        <v>3</v>
      </c>
      <c r="N125" s="4" t="s">
        <v>3</v>
      </c>
      <c r="O125" s="4">
        <v>2</v>
      </c>
      <c r="P125" s="4"/>
      <c r="Q125" s="4"/>
      <c r="R125" s="4"/>
      <c r="S125" s="4"/>
      <c r="T125" s="4"/>
      <c r="U125" s="4"/>
      <c r="V125" s="4"/>
      <c r="W125" s="4"/>
    </row>
    <row r="126" spans="1:245" x14ac:dyDescent="0.2">
      <c r="A126" s="4">
        <v>50</v>
      </c>
      <c r="B126" s="4">
        <v>0</v>
      </c>
      <c r="C126" s="4">
        <v>0</v>
      </c>
      <c r="D126" s="4">
        <v>1</v>
      </c>
      <c r="E126" s="4">
        <v>226</v>
      </c>
      <c r="F126" s="4">
        <f>ROUND(Source!AW120,O126)</f>
        <v>110747.41</v>
      </c>
      <c r="G126" s="4" t="s">
        <v>51</v>
      </c>
      <c r="H126" s="4" t="s">
        <v>52</v>
      </c>
      <c r="I126" s="4"/>
      <c r="J126" s="4"/>
      <c r="K126" s="4">
        <v>-226</v>
      </c>
      <c r="L126" s="4">
        <v>5</v>
      </c>
      <c r="M126" s="4">
        <v>3</v>
      </c>
      <c r="N126" s="4" t="s">
        <v>3</v>
      </c>
      <c r="O126" s="4">
        <v>2</v>
      </c>
      <c r="P126" s="4"/>
      <c r="Q126" s="4"/>
      <c r="R126" s="4"/>
      <c r="S126" s="4"/>
      <c r="T126" s="4"/>
      <c r="U126" s="4"/>
      <c r="V126" s="4"/>
      <c r="W126" s="4"/>
    </row>
    <row r="127" spans="1:245" x14ac:dyDescent="0.2">
      <c r="A127" s="4">
        <v>50</v>
      </c>
      <c r="B127" s="4">
        <v>0</v>
      </c>
      <c r="C127" s="4">
        <v>0</v>
      </c>
      <c r="D127" s="4">
        <v>1</v>
      </c>
      <c r="E127" s="4">
        <v>227</v>
      </c>
      <c r="F127" s="4">
        <f>ROUND(Source!AX120,O127)</f>
        <v>0</v>
      </c>
      <c r="G127" s="4" t="s">
        <v>53</v>
      </c>
      <c r="H127" s="4" t="s">
        <v>54</v>
      </c>
      <c r="I127" s="4"/>
      <c r="J127" s="4"/>
      <c r="K127" s="4">
        <v>-227</v>
      </c>
      <c r="L127" s="4">
        <v>6</v>
      </c>
      <c r="M127" s="4">
        <v>3</v>
      </c>
      <c r="N127" s="4" t="s">
        <v>3</v>
      </c>
      <c r="O127" s="4">
        <v>2</v>
      </c>
      <c r="P127" s="4"/>
      <c r="Q127" s="4"/>
      <c r="R127" s="4"/>
      <c r="S127" s="4"/>
      <c r="T127" s="4"/>
      <c r="U127" s="4"/>
      <c r="V127" s="4"/>
      <c r="W127" s="4"/>
    </row>
    <row r="128" spans="1:245" x14ac:dyDescent="0.2">
      <c r="A128" s="4">
        <v>50</v>
      </c>
      <c r="B128" s="4">
        <v>0</v>
      </c>
      <c r="C128" s="4">
        <v>0</v>
      </c>
      <c r="D128" s="4">
        <v>1</v>
      </c>
      <c r="E128" s="4">
        <v>228</v>
      </c>
      <c r="F128" s="4">
        <f>ROUND(Source!AY120,O128)</f>
        <v>110747.41</v>
      </c>
      <c r="G128" s="4" t="s">
        <v>55</v>
      </c>
      <c r="H128" s="4" t="s">
        <v>56</v>
      </c>
      <c r="I128" s="4"/>
      <c r="J128" s="4"/>
      <c r="K128" s="4">
        <v>-228</v>
      </c>
      <c r="L128" s="4">
        <v>7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/>
    </row>
    <row r="129" spans="1:23" x14ac:dyDescent="0.2">
      <c r="A129" s="4">
        <v>50</v>
      </c>
      <c r="B129" s="4">
        <v>0</v>
      </c>
      <c r="C129" s="4">
        <v>0</v>
      </c>
      <c r="D129" s="4">
        <v>1</v>
      </c>
      <c r="E129" s="4">
        <v>216</v>
      </c>
      <c r="F129" s="4">
        <f>ROUND(Source!AP120,O129)</f>
        <v>0</v>
      </c>
      <c r="G129" s="4" t="s">
        <v>57</v>
      </c>
      <c r="H129" s="4" t="s">
        <v>58</v>
      </c>
      <c r="I129" s="4"/>
      <c r="J129" s="4"/>
      <c r="K129" s="4">
        <v>-216</v>
      </c>
      <c r="L129" s="4">
        <v>8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/>
    </row>
    <row r="130" spans="1:23" x14ac:dyDescent="0.2">
      <c r="A130" s="4">
        <v>50</v>
      </c>
      <c r="B130" s="4">
        <v>0</v>
      </c>
      <c r="C130" s="4">
        <v>0</v>
      </c>
      <c r="D130" s="4">
        <v>1</v>
      </c>
      <c r="E130" s="4">
        <v>223</v>
      </c>
      <c r="F130" s="4">
        <f>ROUND(Source!AQ120,O130)</f>
        <v>0</v>
      </c>
      <c r="G130" s="4" t="s">
        <v>59</v>
      </c>
      <c r="H130" s="4" t="s">
        <v>60</v>
      </c>
      <c r="I130" s="4"/>
      <c r="J130" s="4"/>
      <c r="K130" s="4">
        <v>-223</v>
      </c>
      <c r="L130" s="4">
        <v>9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/>
    </row>
    <row r="131" spans="1:23" x14ac:dyDescent="0.2">
      <c r="A131" s="4">
        <v>50</v>
      </c>
      <c r="B131" s="4">
        <v>0</v>
      </c>
      <c r="C131" s="4">
        <v>0</v>
      </c>
      <c r="D131" s="4">
        <v>1</v>
      </c>
      <c r="E131" s="4">
        <v>229</v>
      </c>
      <c r="F131" s="4">
        <f>ROUND(Source!AZ120,O131)</f>
        <v>0</v>
      </c>
      <c r="G131" s="4" t="s">
        <v>61</v>
      </c>
      <c r="H131" s="4" t="s">
        <v>62</v>
      </c>
      <c r="I131" s="4"/>
      <c r="J131" s="4"/>
      <c r="K131" s="4">
        <v>-229</v>
      </c>
      <c r="L131" s="4">
        <v>10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/>
    </row>
    <row r="132" spans="1:23" x14ac:dyDescent="0.2">
      <c r="A132" s="4">
        <v>50</v>
      </c>
      <c r="B132" s="4">
        <v>0</v>
      </c>
      <c r="C132" s="4">
        <v>0</v>
      </c>
      <c r="D132" s="4">
        <v>1</v>
      </c>
      <c r="E132" s="4">
        <v>203</v>
      </c>
      <c r="F132" s="4">
        <f>ROUND(Source!Q120,O132)</f>
        <v>34819.58</v>
      </c>
      <c r="G132" s="4" t="s">
        <v>63</v>
      </c>
      <c r="H132" s="4" t="s">
        <v>64</v>
      </c>
      <c r="I132" s="4"/>
      <c r="J132" s="4"/>
      <c r="K132" s="4">
        <v>-203</v>
      </c>
      <c r="L132" s="4">
        <v>11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/>
    </row>
    <row r="133" spans="1:23" x14ac:dyDescent="0.2">
      <c r="A133" s="4">
        <v>50</v>
      </c>
      <c r="B133" s="4">
        <v>0</v>
      </c>
      <c r="C133" s="4">
        <v>0</v>
      </c>
      <c r="D133" s="4">
        <v>1</v>
      </c>
      <c r="E133" s="4">
        <v>231</v>
      </c>
      <c r="F133" s="4">
        <f>ROUND(Source!BB120,O133)</f>
        <v>0</v>
      </c>
      <c r="G133" s="4" t="s">
        <v>65</v>
      </c>
      <c r="H133" s="4" t="s">
        <v>66</v>
      </c>
      <c r="I133" s="4"/>
      <c r="J133" s="4"/>
      <c r="K133" s="4">
        <v>-231</v>
      </c>
      <c r="L133" s="4">
        <v>12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/>
    </row>
    <row r="134" spans="1:23" x14ac:dyDescent="0.2">
      <c r="A134" s="4">
        <v>50</v>
      </c>
      <c r="B134" s="4">
        <v>0</v>
      </c>
      <c r="C134" s="4">
        <v>0</v>
      </c>
      <c r="D134" s="4">
        <v>1</v>
      </c>
      <c r="E134" s="4">
        <v>204</v>
      </c>
      <c r="F134" s="4">
        <f>ROUND(Source!R120,O134)</f>
        <v>21258.86</v>
      </c>
      <c r="G134" s="4" t="s">
        <v>67</v>
      </c>
      <c r="H134" s="4" t="s">
        <v>68</v>
      </c>
      <c r="I134" s="4"/>
      <c r="J134" s="4"/>
      <c r="K134" s="4">
        <v>-204</v>
      </c>
      <c r="L134" s="4">
        <v>13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/>
    </row>
    <row r="135" spans="1:23" x14ac:dyDescent="0.2">
      <c r="A135" s="4">
        <v>50</v>
      </c>
      <c r="B135" s="4">
        <v>0</v>
      </c>
      <c r="C135" s="4">
        <v>0</v>
      </c>
      <c r="D135" s="4">
        <v>1</v>
      </c>
      <c r="E135" s="4">
        <v>205</v>
      </c>
      <c r="F135" s="4">
        <f>ROUND(Source!S120,O135)</f>
        <v>24051.53</v>
      </c>
      <c r="G135" s="4" t="s">
        <v>69</v>
      </c>
      <c r="H135" s="4" t="s">
        <v>70</v>
      </c>
      <c r="I135" s="4"/>
      <c r="J135" s="4"/>
      <c r="K135" s="4">
        <v>-205</v>
      </c>
      <c r="L135" s="4">
        <v>14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/>
    </row>
    <row r="136" spans="1:23" x14ac:dyDescent="0.2">
      <c r="A136" s="4">
        <v>50</v>
      </c>
      <c r="B136" s="4">
        <v>0</v>
      </c>
      <c r="C136" s="4">
        <v>0</v>
      </c>
      <c r="D136" s="4">
        <v>1</v>
      </c>
      <c r="E136" s="4">
        <v>232</v>
      </c>
      <c r="F136" s="4">
        <f>ROUND(Source!BC120,O136)</f>
        <v>0</v>
      </c>
      <c r="G136" s="4" t="s">
        <v>71</v>
      </c>
      <c r="H136" s="4" t="s">
        <v>72</v>
      </c>
      <c r="I136" s="4"/>
      <c r="J136" s="4"/>
      <c r="K136" s="4">
        <v>-232</v>
      </c>
      <c r="L136" s="4">
        <v>15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/>
    </row>
    <row r="137" spans="1:23" x14ac:dyDescent="0.2">
      <c r="A137" s="4">
        <v>50</v>
      </c>
      <c r="B137" s="4">
        <v>0</v>
      </c>
      <c r="C137" s="4">
        <v>0</v>
      </c>
      <c r="D137" s="4">
        <v>1</v>
      </c>
      <c r="E137" s="4">
        <v>214</v>
      </c>
      <c r="F137" s="4">
        <f>ROUND(Source!AS120,O137)</f>
        <v>0</v>
      </c>
      <c r="G137" s="4" t="s">
        <v>73</v>
      </c>
      <c r="H137" s="4" t="s">
        <v>74</v>
      </c>
      <c r="I137" s="4"/>
      <c r="J137" s="4"/>
      <c r="K137" s="4">
        <v>-214</v>
      </c>
      <c r="L137" s="4">
        <v>16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/>
    </row>
    <row r="138" spans="1:23" x14ac:dyDescent="0.2">
      <c r="A138" s="4">
        <v>50</v>
      </c>
      <c r="B138" s="4">
        <v>0</v>
      </c>
      <c r="C138" s="4">
        <v>0</v>
      </c>
      <c r="D138" s="4">
        <v>1</v>
      </c>
      <c r="E138" s="4">
        <v>215</v>
      </c>
      <c r="F138" s="4">
        <f>ROUND(Source!AT120,O138)</f>
        <v>0</v>
      </c>
      <c r="G138" s="4" t="s">
        <v>75</v>
      </c>
      <c r="H138" s="4" t="s">
        <v>76</v>
      </c>
      <c r="I138" s="4"/>
      <c r="J138" s="4"/>
      <c r="K138" s="4">
        <v>-215</v>
      </c>
      <c r="L138" s="4">
        <v>17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/>
    </row>
    <row r="139" spans="1:23" x14ac:dyDescent="0.2">
      <c r="A139" s="4">
        <v>50</v>
      </c>
      <c r="B139" s="4">
        <v>0</v>
      </c>
      <c r="C139" s="4">
        <v>0</v>
      </c>
      <c r="D139" s="4">
        <v>1</v>
      </c>
      <c r="E139" s="4">
        <v>217</v>
      </c>
      <c r="F139" s="4">
        <f>ROUND(Source!AU120,O139)</f>
        <v>198050.54</v>
      </c>
      <c r="G139" s="4" t="s">
        <v>77</v>
      </c>
      <c r="H139" s="4" t="s">
        <v>78</v>
      </c>
      <c r="I139" s="4"/>
      <c r="J139" s="4"/>
      <c r="K139" s="4">
        <v>-217</v>
      </c>
      <c r="L139" s="4">
        <v>18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/>
    </row>
    <row r="140" spans="1:23" x14ac:dyDescent="0.2">
      <c r="A140" s="4">
        <v>50</v>
      </c>
      <c r="B140" s="4">
        <v>0</v>
      </c>
      <c r="C140" s="4">
        <v>0</v>
      </c>
      <c r="D140" s="4">
        <v>1</v>
      </c>
      <c r="E140" s="4">
        <v>230</v>
      </c>
      <c r="F140" s="4">
        <f>ROUND(Source!BA120,O140)</f>
        <v>0</v>
      </c>
      <c r="G140" s="4" t="s">
        <v>79</v>
      </c>
      <c r="H140" s="4" t="s">
        <v>80</v>
      </c>
      <c r="I140" s="4"/>
      <c r="J140" s="4"/>
      <c r="K140" s="4">
        <v>-230</v>
      </c>
      <c r="L140" s="4">
        <v>19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/>
    </row>
    <row r="141" spans="1:23" x14ac:dyDescent="0.2">
      <c r="A141" s="4">
        <v>50</v>
      </c>
      <c r="B141" s="4">
        <v>0</v>
      </c>
      <c r="C141" s="4">
        <v>0</v>
      </c>
      <c r="D141" s="4">
        <v>1</v>
      </c>
      <c r="E141" s="4">
        <v>206</v>
      </c>
      <c r="F141" s="4">
        <f>ROUND(Source!T120,O141)</f>
        <v>0</v>
      </c>
      <c r="G141" s="4" t="s">
        <v>81</v>
      </c>
      <c r="H141" s="4" t="s">
        <v>82</v>
      </c>
      <c r="I141" s="4"/>
      <c r="J141" s="4"/>
      <c r="K141" s="4">
        <v>-206</v>
      </c>
      <c r="L141" s="4">
        <v>20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/>
    </row>
    <row r="142" spans="1:23" x14ac:dyDescent="0.2">
      <c r="A142" s="4">
        <v>50</v>
      </c>
      <c r="B142" s="4">
        <v>0</v>
      </c>
      <c r="C142" s="4">
        <v>0</v>
      </c>
      <c r="D142" s="4">
        <v>1</v>
      </c>
      <c r="E142" s="4">
        <v>207</v>
      </c>
      <c r="F142" s="4">
        <f>Source!U120</f>
        <v>121.71599999999999</v>
      </c>
      <c r="G142" s="4" t="s">
        <v>83</v>
      </c>
      <c r="H142" s="4" t="s">
        <v>84</v>
      </c>
      <c r="I142" s="4"/>
      <c r="J142" s="4"/>
      <c r="K142" s="4">
        <v>-207</v>
      </c>
      <c r="L142" s="4">
        <v>21</v>
      </c>
      <c r="M142" s="4">
        <v>3</v>
      </c>
      <c r="N142" s="4" t="s">
        <v>3</v>
      </c>
      <c r="O142" s="4">
        <v>-1</v>
      </c>
      <c r="P142" s="4"/>
      <c r="Q142" s="4"/>
      <c r="R142" s="4"/>
      <c r="S142" s="4"/>
      <c r="T142" s="4"/>
      <c r="U142" s="4"/>
      <c r="V142" s="4"/>
      <c r="W142" s="4"/>
    </row>
    <row r="143" spans="1:23" x14ac:dyDescent="0.2">
      <c r="A143" s="4">
        <v>50</v>
      </c>
      <c r="B143" s="4">
        <v>0</v>
      </c>
      <c r="C143" s="4">
        <v>0</v>
      </c>
      <c r="D143" s="4">
        <v>1</v>
      </c>
      <c r="E143" s="4">
        <v>208</v>
      </c>
      <c r="F143" s="4">
        <f>Source!V120</f>
        <v>0</v>
      </c>
      <c r="G143" s="4" t="s">
        <v>85</v>
      </c>
      <c r="H143" s="4" t="s">
        <v>86</v>
      </c>
      <c r="I143" s="4"/>
      <c r="J143" s="4"/>
      <c r="K143" s="4">
        <v>-208</v>
      </c>
      <c r="L143" s="4">
        <v>22</v>
      </c>
      <c r="M143" s="4">
        <v>3</v>
      </c>
      <c r="N143" s="4" t="s">
        <v>3</v>
      </c>
      <c r="O143" s="4">
        <v>-1</v>
      </c>
      <c r="P143" s="4"/>
      <c r="Q143" s="4"/>
      <c r="R143" s="4"/>
      <c r="S143" s="4"/>
      <c r="T143" s="4"/>
      <c r="U143" s="4"/>
      <c r="V143" s="4"/>
      <c r="W143" s="4"/>
    </row>
    <row r="144" spans="1:23" x14ac:dyDescent="0.2">
      <c r="A144" s="4">
        <v>50</v>
      </c>
      <c r="B144" s="4">
        <v>0</v>
      </c>
      <c r="C144" s="4">
        <v>0</v>
      </c>
      <c r="D144" s="4">
        <v>1</v>
      </c>
      <c r="E144" s="4">
        <v>209</v>
      </c>
      <c r="F144" s="4">
        <f>ROUND(Source!W120,O144)</f>
        <v>0</v>
      </c>
      <c r="G144" s="4" t="s">
        <v>87</v>
      </c>
      <c r="H144" s="4" t="s">
        <v>88</v>
      </c>
      <c r="I144" s="4"/>
      <c r="J144" s="4"/>
      <c r="K144" s="4">
        <v>-209</v>
      </c>
      <c r="L144" s="4">
        <v>23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/>
    </row>
    <row r="145" spans="1:245" x14ac:dyDescent="0.2">
      <c r="A145" s="4">
        <v>50</v>
      </c>
      <c r="B145" s="4">
        <v>0</v>
      </c>
      <c r="C145" s="4">
        <v>0</v>
      </c>
      <c r="D145" s="4">
        <v>1</v>
      </c>
      <c r="E145" s="4">
        <v>210</v>
      </c>
      <c r="F145" s="4">
        <f>ROUND(Source!X120,O145)</f>
        <v>16836.07</v>
      </c>
      <c r="G145" s="4" t="s">
        <v>89</v>
      </c>
      <c r="H145" s="4" t="s">
        <v>90</v>
      </c>
      <c r="I145" s="4"/>
      <c r="J145" s="4"/>
      <c r="K145" s="4">
        <v>-210</v>
      </c>
      <c r="L145" s="4">
        <v>24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/>
    </row>
    <row r="146" spans="1:245" x14ac:dyDescent="0.2">
      <c r="A146" s="4">
        <v>50</v>
      </c>
      <c r="B146" s="4">
        <v>0</v>
      </c>
      <c r="C146" s="4">
        <v>0</v>
      </c>
      <c r="D146" s="4">
        <v>1</v>
      </c>
      <c r="E146" s="4">
        <v>211</v>
      </c>
      <c r="F146" s="4">
        <f>ROUND(Source!Y120,O146)</f>
        <v>2405.15</v>
      </c>
      <c r="G146" s="4" t="s">
        <v>91</v>
      </c>
      <c r="H146" s="4" t="s">
        <v>92</v>
      </c>
      <c r="I146" s="4"/>
      <c r="J146" s="4"/>
      <c r="K146" s="4">
        <v>-211</v>
      </c>
      <c r="L146" s="4">
        <v>25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/>
    </row>
    <row r="147" spans="1:245" x14ac:dyDescent="0.2">
      <c r="A147" s="4">
        <v>50</v>
      </c>
      <c r="B147" s="4">
        <v>0</v>
      </c>
      <c r="C147" s="4">
        <v>0</v>
      </c>
      <c r="D147" s="4">
        <v>1</v>
      </c>
      <c r="E147" s="4">
        <v>0</v>
      </c>
      <c r="F147" s="4">
        <f>ROUND(Source!AR120,O147)</f>
        <v>198050.54</v>
      </c>
      <c r="G147" s="4" t="s">
        <v>93</v>
      </c>
      <c r="H147" s="4" t="s">
        <v>94</v>
      </c>
      <c r="I147" s="4"/>
      <c r="J147" s="4"/>
      <c r="K147" s="4">
        <v>-224</v>
      </c>
      <c r="L147" s="4">
        <v>26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/>
    </row>
    <row r="148" spans="1:245" x14ac:dyDescent="0.2">
      <c r="A148" s="4">
        <v>50</v>
      </c>
      <c r="B148" s="4">
        <v>0</v>
      </c>
      <c r="C148" s="4">
        <v>0</v>
      </c>
      <c r="D148" s="4">
        <v>2</v>
      </c>
      <c r="E148" s="4">
        <v>0</v>
      </c>
      <c r="F148" s="4">
        <f>ROUND(F147,O148)</f>
        <v>198050.54</v>
      </c>
      <c r="G148" s="4" t="s">
        <v>95</v>
      </c>
      <c r="H148" s="4" t="s">
        <v>96</v>
      </c>
      <c r="I148" s="4"/>
      <c r="J148" s="4"/>
      <c r="K148" s="4">
        <v>212</v>
      </c>
      <c r="L148" s="4">
        <v>27</v>
      </c>
      <c r="M148" s="4">
        <v>0</v>
      </c>
      <c r="N148" s="4" t="s">
        <v>3</v>
      </c>
      <c r="O148" s="4">
        <v>2</v>
      </c>
      <c r="P148" s="4"/>
      <c r="Q148" s="4"/>
      <c r="R148" s="4"/>
      <c r="S148" s="4"/>
      <c r="T148" s="4"/>
      <c r="U148" s="4"/>
      <c r="V148" s="4"/>
      <c r="W148" s="4"/>
    </row>
    <row r="149" spans="1:245" x14ac:dyDescent="0.2">
      <c r="A149" s="4">
        <v>50</v>
      </c>
      <c r="B149" s="4">
        <v>0</v>
      </c>
      <c r="C149" s="4">
        <v>0</v>
      </c>
      <c r="D149" s="4">
        <v>2</v>
      </c>
      <c r="E149" s="4">
        <v>0</v>
      </c>
      <c r="F149" s="4">
        <f>ROUND(F148*0.18,O149)</f>
        <v>35649.1</v>
      </c>
      <c r="G149" s="4" t="s">
        <v>97</v>
      </c>
      <c r="H149" s="4" t="s">
        <v>98</v>
      </c>
      <c r="I149" s="4"/>
      <c r="J149" s="4"/>
      <c r="K149" s="4">
        <v>212</v>
      </c>
      <c r="L149" s="4">
        <v>28</v>
      </c>
      <c r="M149" s="4">
        <v>0</v>
      </c>
      <c r="N149" s="4" t="s">
        <v>3</v>
      </c>
      <c r="O149" s="4">
        <v>2</v>
      </c>
      <c r="P149" s="4"/>
      <c r="Q149" s="4"/>
      <c r="R149" s="4"/>
      <c r="S149" s="4"/>
      <c r="T149" s="4"/>
      <c r="U149" s="4"/>
      <c r="V149" s="4"/>
      <c r="W149" s="4"/>
    </row>
    <row r="150" spans="1:245" x14ac:dyDescent="0.2">
      <c r="A150" s="4">
        <v>50</v>
      </c>
      <c r="B150" s="4">
        <v>0</v>
      </c>
      <c r="C150" s="4">
        <v>0</v>
      </c>
      <c r="D150" s="4">
        <v>2</v>
      </c>
      <c r="E150" s="4">
        <v>224</v>
      </c>
      <c r="F150" s="4">
        <f>ROUND(F148+F149,O150)</f>
        <v>233699.64</v>
      </c>
      <c r="G150" s="4" t="s">
        <v>99</v>
      </c>
      <c r="H150" s="4" t="s">
        <v>100</v>
      </c>
      <c r="I150" s="4"/>
      <c r="J150" s="4"/>
      <c r="K150" s="4">
        <v>212</v>
      </c>
      <c r="L150" s="4">
        <v>29</v>
      </c>
      <c r="M150" s="4">
        <v>0</v>
      </c>
      <c r="N150" s="4" t="s">
        <v>3</v>
      </c>
      <c r="O150" s="4">
        <v>2</v>
      </c>
      <c r="P150" s="4"/>
      <c r="Q150" s="4"/>
      <c r="R150" s="4"/>
      <c r="S150" s="4"/>
      <c r="T150" s="4"/>
      <c r="U150" s="4"/>
      <c r="V150" s="4"/>
      <c r="W150" s="4"/>
    </row>
    <row r="151" spans="1:245" x14ac:dyDescent="0.2">
      <c r="A151" s="4">
        <v>50</v>
      </c>
      <c r="B151" s="4">
        <v>0</v>
      </c>
      <c r="C151" s="4">
        <v>0</v>
      </c>
      <c r="D151" s="4">
        <v>2</v>
      </c>
      <c r="E151" s="4">
        <v>213</v>
      </c>
      <c r="F151" s="4">
        <f>ROUND(F150*0.95,O151)</f>
        <v>222014.66</v>
      </c>
      <c r="G151" s="4" t="s">
        <v>101</v>
      </c>
      <c r="H151" s="4" t="s">
        <v>102</v>
      </c>
      <c r="I151" s="4"/>
      <c r="J151" s="4"/>
      <c r="K151" s="4">
        <v>212</v>
      </c>
      <c r="L151" s="4">
        <v>30</v>
      </c>
      <c r="M151" s="4">
        <v>0</v>
      </c>
      <c r="N151" s="4" t="s">
        <v>3</v>
      </c>
      <c r="O151" s="4">
        <v>2</v>
      </c>
      <c r="P151" s="4"/>
      <c r="Q151" s="4"/>
      <c r="R151" s="4"/>
      <c r="S151" s="4"/>
      <c r="T151" s="4"/>
      <c r="U151" s="4"/>
      <c r="V151" s="4"/>
      <c r="W151" s="4"/>
    </row>
    <row r="153" spans="1:245" x14ac:dyDescent="0.2">
      <c r="A153" s="1">
        <v>4</v>
      </c>
      <c r="B153" s="1">
        <v>0</v>
      </c>
      <c r="C153" s="1"/>
      <c r="D153" s="1">
        <f>ROW(A167)</f>
        <v>167</v>
      </c>
      <c r="E153" s="1"/>
      <c r="F153" s="1" t="s">
        <v>103</v>
      </c>
      <c r="G153" s="1" t="s">
        <v>145</v>
      </c>
      <c r="H153" s="1" t="s">
        <v>3</v>
      </c>
      <c r="I153" s="1">
        <v>0</v>
      </c>
      <c r="J153" s="1"/>
      <c r="K153" s="1">
        <v>-1</v>
      </c>
      <c r="L153" s="1"/>
      <c r="M153" s="1"/>
      <c r="N153" s="1"/>
      <c r="O153" s="1"/>
      <c r="P153" s="1"/>
      <c r="Q153" s="1"/>
      <c r="R153" s="1"/>
      <c r="S153" s="1"/>
      <c r="T153" s="1"/>
      <c r="U153" s="1" t="s">
        <v>3</v>
      </c>
      <c r="V153" s="1">
        <v>0</v>
      </c>
      <c r="W153" s="1"/>
      <c r="X153" s="1"/>
      <c r="Y153" s="1"/>
      <c r="Z153" s="1"/>
      <c r="AA153" s="1"/>
      <c r="AB153" s="1" t="s">
        <v>3</v>
      </c>
      <c r="AC153" s="1" t="s">
        <v>3</v>
      </c>
      <c r="AD153" s="1" t="s">
        <v>3</v>
      </c>
      <c r="AE153" s="1" t="s">
        <v>3</v>
      </c>
      <c r="AF153" s="1" t="s">
        <v>3</v>
      </c>
      <c r="AG153" s="1" t="s">
        <v>3</v>
      </c>
      <c r="AH153" s="1"/>
      <c r="AI153" s="1"/>
      <c r="AJ153" s="1"/>
      <c r="AK153" s="1"/>
      <c r="AL153" s="1"/>
      <c r="AM153" s="1"/>
      <c r="AN153" s="1"/>
      <c r="AO153" s="1"/>
      <c r="AP153" s="1" t="s">
        <v>3</v>
      </c>
      <c r="AQ153" s="1" t="s">
        <v>3</v>
      </c>
      <c r="AR153" s="1" t="s">
        <v>3</v>
      </c>
      <c r="AS153" s="1"/>
      <c r="AT153" s="1"/>
      <c r="AU153" s="1"/>
      <c r="AV153" s="1"/>
      <c r="AW153" s="1"/>
      <c r="AX153" s="1"/>
      <c r="AY153" s="1"/>
      <c r="AZ153" s="1" t="s">
        <v>3</v>
      </c>
      <c r="BA153" s="1"/>
      <c r="BB153" s="1" t="s">
        <v>3</v>
      </c>
      <c r="BC153" s="1" t="s">
        <v>3</v>
      </c>
      <c r="BD153" s="1" t="s">
        <v>3</v>
      </c>
      <c r="BE153" s="1" t="s">
        <v>3</v>
      </c>
      <c r="BF153" s="1" t="s">
        <v>3</v>
      </c>
      <c r="BG153" s="1" t="s">
        <v>3</v>
      </c>
      <c r="BH153" s="1" t="s">
        <v>3</v>
      </c>
      <c r="BI153" s="1" t="s">
        <v>3</v>
      </c>
      <c r="BJ153" s="1" t="s">
        <v>3</v>
      </c>
      <c r="BK153" s="1" t="s">
        <v>3</v>
      </c>
      <c r="BL153" s="1" t="s">
        <v>3</v>
      </c>
      <c r="BM153" s="1" t="s">
        <v>3</v>
      </c>
      <c r="BN153" s="1" t="s">
        <v>3</v>
      </c>
      <c r="BO153" s="1" t="s">
        <v>3</v>
      </c>
      <c r="BP153" s="1" t="s">
        <v>3</v>
      </c>
      <c r="BQ153" s="1"/>
      <c r="BR153" s="1"/>
      <c r="BS153" s="1"/>
      <c r="BT153" s="1"/>
      <c r="BU153" s="1"/>
      <c r="BV153" s="1"/>
      <c r="BW153" s="1"/>
      <c r="BX153" s="1">
        <v>0</v>
      </c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>
        <v>0</v>
      </c>
    </row>
    <row r="155" spans="1:245" x14ac:dyDescent="0.2">
      <c r="A155" s="2">
        <v>52</v>
      </c>
      <c r="B155" s="2">
        <f t="shared" ref="B155:G155" si="49">B167</f>
        <v>0</v>
      </c>
      <c r="C155" s="2">
        <f t="shared" si="49"/>
        <v>4</v>
      </c>
      <c r="D155" s="2">
        <f t="shared" si="49"/>
        <v>153</v>
      </c>
      <c r="E155" s="2">
        <f t="shared" si="49"/>
        <v>0</v>
      </c>
      <c r="F155" s="2" t="str">
        <f t="shared" si="49"/>
        <v>Новый раздел</v>
      </c>
      <c r="G155" s="2" t="str">
        <f t="shared" si="49"/>
        <v>Ремонт спортивной площадки ул Новочеремушкинская д 49 (275м2)</v>
      </c>
      <c r="H155" s="2"/>
      <c r="I155" s="2"/>
      <c r="J155" s="2"/>
      <c r="K155" s="2"/>
      <c r="L155" s="2"/>
      <c r="M155" s="2"/>
      <c r="N155" s="2"/>
      <c r="O155" s="2">
        <f t="shared" ref="O155:AT155" si="50">O167</f>
        <v>557595.69999999995</v>
      </c>
      <c r="P155" s="2">
        <f t="shared" si="50"/>
        <v>423254.75</v>
      </c>
      <c r="Q155" s="2">
        <f t="shared" si="50"/>
        <v>59976.12</v>
      </c>
      <c r="R155" s="2">
        <f t="shared" si="50"/>
        <v>34848.47</v>
      </c>
      <c r="S155" s="2">
        <f t="shared" si="50"/>
        <v>74364.83</v>
      </c>
      <c r="T155" s="2">
        <f t="shared" si="50"/>
        <v>0</v>
      </c>
      <c r="U155" s="2">
        <f t="shared" si="50"/>
        <v>408.84979999999996</v>
      </c>
      <c r="V155" s="2">
        <f t="shared" si="50"/>
        <v>0</v>
      </c>
      <c r="W155" s="2">
        <f t="shared" si="50"/>
        <v>0</v>
      </c>
      <c r="X155" s="2">
        <f t="shared" si="50"/>
        <v>52055.38</v>
      </c>
      <c r="Y155" s="2">
        <f t="shared" si="50"/>
        <v>7436.48</v>
      </c>
      <c r="Z155" s="2">
        <f t="shared" si="50"/>
        <v>0</v>
      </c>
      <c r="AA155" s="2">
        <f t="shared" si="50"/>
        <v>0</v>
      </c>
      <c r="AB155" s="2">
        <f t="shared" si="50"/>
        <v>557595.69999999995</v>
      </c>
      <c r="AC155" s="2">
        <f t="shared" si="50"/>
        <v>423254.75</v>
      </c>
      <c r="AD155" s="2">
        <f t="shared" si="50"/>
        <v>59976.12</v>
      </c>
      <c r="AE155" s="2">
        <f t="shared" si="50"/>
        <v>34848.47</v>
      </c>
      <c r="AF155" s="2">
        <f t="shared" si="50"/>
        <v>74364.83</v>
      </c>
      <c r="AG155" s="2">
        <f t="shared" si="50"/>
        <v>0</v>
      </c>
      <c r="AH155" s="2">
        <f t="shared" si="50"/>
        <v>408.84979999999996</v>
      </c>
      <c r="AI155" s="2">
        <f t="shared" si="50"/>
        <v>0</v>
      </c>
      <c r="AJ155" s="2">
        <f t="shared" si="50"/>
        <v>0</v>
      </c>
      <c r="AK155" s="2">
        <f t="shared" si="50"/>
        <v>52055.38</v>
      </c>
      <c r="AL155" s="2">
        <f t="shared" si="50"/>
        <v>7436.48</v>
      </c>
      <c r="AM155" s="2">
        <f t="shared" si="50"/>
        <v>0</v>
      </c>
      <c r="AN155" s="2">
        <f t="shared" si="50"/>
        <v>0</v>
      </c>
      <c r="AO155" s="2">
        <f t="shared" si="50"/>
        <v>0</v>
      </c>
      <c r="AP155" s="2">
        <f t="shared" si="50"/>
        <v>0</v>
      </c>
      <c r="AQ155" s="2">
        <f t="shared" si="50"/>
        <v>0</v>
      </c>
      <c r="AR155" s="2">
        <f t="shared" si="50"/>
        <v>629506.77</v>
      </c>
      <c r="AS155" s="2">
        <f t="shared" si="50"/>
        <v>0</v>
      </c>
      <c r="AT155" s="2">
        <f t="shared" si="50"/>
        <v>0</v>
      </c>
      <c r="AU155" s="2">
        <f t="shared" ref="AU155:BZ155" si="51">AU167</f>
        <v>629506.77</v>
      </c>
      <c r="AV155" s="2">
        <f t="shared" si="51"/>
        <v>423254.75</v>
      </c>
      <c r="AW155" s="2">
        <f t="shared" si="51"/>
        <v>423254.75</v>
      </c>
      <c r="AX155" s="2">
        <f t="shared" si="51"/>
        <v>0</v>
      </c>
      <c r="AY155" s="2">
        <f t="shared" si="51"/>
        <v>423254.75</v>
      </c>
      <c r="AZ155" s="2">
        <f t="shared" si="51"/>
        <v>0</v>
      </c>
      <c r="BA155" s="2">
        <f t="shared" si="51"/>
        <v>0</v>
      </c>
      <c r="BB155" s="2">
        <f t="shared" si="51"/>
        <v>0</v>
      </c>
      <c r="BC155" s="2">
        <f t="shared" si="51"/>
        <v>0</v>
      </c>
      <c r="BD155" s="2">
        <f t="shared" si="51"/>
        <v>0</v>
      </c>
      <c r="BE155" s="2">
        <f t="shared" si="51"/>
        <v>0</v>
      </c>
      <c r="BF155" s="2">
        <f t="shared" si="51"/>
        <v>0</v>
      </c>
      <c r="BG155" s="2">
        <f t="shared" si="51"/>
        <v>0</v>
      </c>
      <c r="BH155" s="2">
        <f t="shared" si="51"/>
        <v>0</v>
      </c>
      <c r="BI155" s="2">
        <f t="shared" si="51"/>
        <v>0</v>
      </c>
      <c r="BJ155" s="2">
        <f t="shared" si="51"/>
        <v>0</v>
      </c>
      <c r="BK155" s="2">
        <f t="shared" si="51"/>
        <v>0</v>
      </c>
      <c r="BL155" s="2">
        <f t="shared" si="51"/>
        <v>0</v>
      </c>
      <c r="BM155" s="2">
        <f t="shared" si="51"/>
        <v>0</v>
      </c>
      <c r="BN155" s="2">
        <f t="shared" si="51"/>
        <v>0</v>
      </c>
      <c r="BO155" s="2">
        <f t="shared" si="51"/>
        <v>0</v>
      </c>
      <c r="BP155" s="2">
        <f t="shared" si="51"/>
        <v>0</v>
      </c>
      <c r="BQ155" s="2">
        <f t="shared" si="51"/>
        <v>0</v>
      </c>
      <c r="BR155" s="2">
        <f t="shared" si="51"/>
        <v>0</v>
      </c>
      <c r="BS155" s="2">
        <f t="shared" si="51"/>
        <v>0</v>
      </c>
      <c r="BT155" s="2">
        <f t="shared" si="51"/>
        <v>0</v>
      </c>
      <c r="BU155" s="2">
        <f t="shared" si="51"/>
        <v>0</v>
      </c>
      <c r="BV155" s="2">
        <f t="shared" si="51"/>
        <v>0</v>
      </c>
      <c r="BW155" s="2">
        <f t="shared" si="51"/>
        <v>0</v>
      </c>
      <c r="BX155" s="2">
        <f t="shared" si="51"/>
        <v>0</v>
      </c>
      <c r="BY155" s="2">
        <f t="shared" si="51"/>
        <v>0</v>
      </c>
      <c r="BZ155" s="2">
        <f t="shared" si="51"/>
        <v>0</v>
      </c>
      <c r="CA155" s="2">
        <f t="shared" ref="CA155:DF155" si="52">CA167</f>
        <v>629506.77</v>
      </c>
      <c r="CB155" s="2">
        <f t="shared" si="52"/>
        <v>0</v>
      </c>
      <c r="CC155" s="2">
        <f t="shared" si="52"/>
        <v>0</v>
      </c>
      <c r="CD155" s="2">
        <f t="shared" si="52"/>
        <v>629506.77</v>
      </c>
      <c r="CE155" s="2">
        <f t="shared" si="52"/>
        <v>423254.75</v>
      </c>
      <c r="CF155" s="2">
        <f t="shared" si="52"/>
        <v>423254.75</v>
      </c>
      <c r="CG155" s="2">
        <f t="shared" si="52"/>
        <v>0</v>
      </c>
      <c r="CH155" s="2">
        <f t="shared" si="52"/>
        <v>423254.75</v>
      </c>
      <c r="CI155" s="2">
        <f t="shared" si="52"/>
        <v>0</v>
      </c>
      <c r="CJ155" s="2">
        <f t="shared" si="52"/>
        <v>0</v>
      </c>
      <c r="CK155" s="2">
        <f t="shared" si="52"/>
        <v>0</v>
      </c>
      <c r="CL155" s="2">
        <f t="shared" si="52"/>
        <v>0</v>
      </c>
      <c r="CM155" s="2">
        <f t="shared" si="52"/>
        <v>0</v>
      </c>
      <c r="CN155" s="2">
        <f t="shared" si="52"/>
        <v>0</v>
      </c>
      <c r="CO155" s="2">
        <f t="shared" si="52"/>
        <v>0</v>
      </c>
      <c r="CP155" s="2">
        <f t="shared" si="52"/>
        <v>0</v>
      </c>
      <c r="CQ155" s="2">
        <f t="shared" si="52"/>
        <v>0</v>
      </c>
      <c r="CR155" s="2">
        <f t="shared" si="52"/>
        <v>0</v>
      </c>
      <c r="CS155" s="2">
        <f t="shared" si="52"/>
        <v>0</v>
      </c>
      <c r="CT155" s="2">
        <f t="shared" si="52"/>
        <v>0</v>
      </c>
      <c r="CU155" s="2">
        <f t="shared" si="52"/>
        <v>0</v>
      </c>
      <c r="CV155" s="2">
        <f t="shared" si="52"/>
        <v>0</v>
      </c>
      <c r="CW155" s="2">
        <f t="shared" si="52"/>
        <v>0</v>
      </c>
      <c r="CX155" s="2">
        <f t="shared" si="52"/>
        <v>0</v>
      </c>
      <c r="CY155" s="2">
        <f t="shared" si="52"/>
        <v>0</v>
      </c>
      <c r="CZ155" s="2">
        <f t="shared" si="52"/>
        <v>0</v>
      </c>
      <c r="DA155" s="2">
        <f t="shared" si="52"/>
        <v>0</v>
      </c>
      <c r="DB155" s="2">
        <f t="shared" si="52"/>
        <v>0</v>
      </c>
      <c r="DC155" s="2">
        <f t="shared" si="52"/>
        <v>0</v>
      </c>
      <c r="DD155" s="2">
        <f t="shared" si="52"/>
        <v>0</v>
      </c>
      <c r="DE155" s="2">
        <f t="shared" si="52"/>
        <v>0</v>
      </c>
      <c r="DF155" s="2">
        <f t="shared" si="52"/>
        <v>0</v>
      </c>
      <c r="DG155" s="3">
        <f t="shared" ref="DG155:EL155" si="53">DG167</f>
        <v>0</v>
      </c>
      <c r="DH155" s="3">
        <f t="shared" si="53"/>
        <v>0</v>
      </c>
      <c r="DI155" s="3">
        <f t="shared" si="53"/>
        <v>0</v>
      </c>
      <c r="DJ155" s="3">
        <f t="shared" si="53"/>
        <v>0</v>
      </c>
      <c r="DK155" s="3">
        <f t="shared" si="53"/>
        <v>0</v>
      </c>
      <c r="DL155" s="3">
        <f t="shared" si="53"/>
        <v>0</v>
      </c>
      <c r="DM155" s="3">
        <f t="shared" si="53"/>
        <v>0</v>
      </c>
      <c r="DN155" s="3">
        <f t="shared" si="53"/>
        <v>0</v>
      </c>
      <c r="DO155" s="3">
        <f t="shared" si="53"/>
        <v>0</v>
      </c>
      <c r="DP155" s="3">
        <f t="shared" si="53"/>
        <v>0</v>
      </c>
      <c r="DQ155" s="3">
        <f t="shared" si="53"/>
        <v>0</v>
      </c>
      <c r="DR155" s="3">
        <f t="shared" si="53"/>
        <v>0</v>
      </c>
      <c r="DS155" s="3">
        <f t="shared" si="53"/>
        <v>0</v>
      </c>
      <c r="DT155" s="3">
        <f t="shared" si="53"/>
        <v>0</v>
      </c>
      <c r="DU155" s="3">
        <f t="shared" si="53"/>
        <v>0</v>
      </c>
      <c r="DV155" s="3">
        <f t="shared" si="53"/>
        <v>0</v>
      </c>
      <c r="DW155" s="3">
        <f t="shared" si="53"/>
        <v>0</v>
      </c>
      <c r="DX155" s="3">
        <f t="shared" si="53"/>
        <v>0</v>
      </c>
      <c r="DY155" s="3">
        <f t="shared" si="53"/>
        <v>0</v>
      </c>
      <c r="DZ155" s="3">
        <f t="shared" si="53"/>
        <v>0</v>
      </c>
      <c r="EA155" s="3">
        <f t="shared" si="53"/>
        <v>0</v>
      </c>
      <c r="EB155" s="3">
        <f t="shared" si="53"/>
        <v>0</v>
      </c>
      <c r="EC155" s="3">
        <f t="shared" si="53"/>
        <v>0</v>
      </c>
      <c r="ED155" s="3">
        <f t="shared" si="53"/>
        <v>0</v>
      </c>
      <c r="EE155" s="3">
        <f t="shared" si="53"/>
        <v>0</v>
      </c>
      <c r="EF155" s="3">
        <f t="shared" si="53"/>
        <v>0</v>
      </c>
      <c r="EG155" s="3">
        <f t="shared" si="53"/>
        <v>0</v>
      </c>
      <c r="EH155" s="3">
        <f t="shared" si="53"/>
        <v>0</v>
      </c>
      <c r="EI155" s="3">
        <f t="shared" si="53"/>
        <v>0</v>
      </c>
      <c r="EJ155" s="3">
        <f t="shared" si="53"/>
        <v>0</v>
      </c>
      <c r="EK155" s="3">
        <f t="shared" si="53"/>
        <v>0</v>
      </c>
      <c r="EL155" s="3">
        <f t="shared" si="53"/>
        <v>0</v>
      </c>
      <c r="EM155" s="3">
        <f t="shared" ref="EM155:FR155" si="54">EM167</f>
        <v>0</v>
      </c>
      <c r="EN155" s="3">
        <f t="shared" si="54"/>
        <v>0</v>
      </c>
      <c r="EO155" s="3">
        <f t="shared" si="54"/>
        <v>0</v>
      </c>
      <c r="EP155" s="3">
        <f t="shared" si="54"/>
        <v>0</v>
      </c>
      <c r="EQ155" s="3">
        <f t="shared" si="54"/>
        <v>0</v>
      </c>
      <c r="ER155" s="3">
        <f t="shared" si="54"/>
        <v>0</v>
      </c>
      <c r="ES155" s="3">
        <f t="shared" si="54"/>
        <v>0</v>
      </c>
      <c r="ET155" s="3">
        <f t="shared" si="54"/>
        <v>0</v>
      </c>
      <c r="EU155" s="3">
        <f t="shared" si="54"/>
        <v>0</v>
      </c>
      <c r="EV155" s="3">
        <f t="shared" si="54"/>
        <v>0</v>
      </c>
      <c r="EW155" s="3">
        <f t="shared" si="54"/>
        <v>0</v>
      </c>
      <c r="EX155" s="3">
        <f t="shared" si="54"/>
        <v>0</v>
      </c>
      <c r="EY155" s="3">
        <f t="shared" si="54"/>
        <v>0</v>
      </c>
      <c r="EZ155" s="3">
        <f t="shared" si="54"/>
        <v>0</v>
      </c>
      <c r="FA155" s="3">
        <f t="shared" si="54"/>
        <v>0</v>
      </c>
      <c r="FB155" s="3">
        <f t="shared" si="54"/>
        <v>0</v>
      </c>
      <c r="FC155" s="3">
        <f t="shared" si="54"/>
        <v>0</v>
      </c>
      <c r="FD155" s="3">
        <f t="shared" si="54"/>
        <v>0</v>
      </c>
      <c r="FE155" s="3">
        <f t="shared" si="54"/>
        <v>0</v>
      </c>
      <c r="FF155" s="3">
        <f t="shared" si="54"/>
        <v>0</v>
      </c>
      <c r="FG155" s="3">
        <f t="shared" si="54"/>
        <v>0</v>
      </c>
      <c r="FH155" s="3">
        <f t="shared" si="54"/>
        <v>0</v>
      </c>
      <c r="FI155" s="3">
        <f t="shared" si="54"/>
        <v>0</v>
      </c>
      <c r="FJ155" s="3">
        <f t="shared" si="54"/>
        <v>0</v>
      </c>
      <c r="FK155" s="3">
        <f t="shared" si="54"/>
        <v>0</v>
      </c>
      <c r="FL155" s="3">
        <f t="shared" si="54"/>
        <v>0</v>
      </c>
      <c r="FM155" s="3">
        <f t="shared" si="54"/>
        <v>0</v>
      </c>
      <c r="FN155" s="3">
        <f t="shared" si="54"/>
        <v>0</v>
      </c>
      <c r="FO155" s="3">
        <f t="shared" si="54"/>
        <v>0</v>
      </c>
      <c r="FP155" s="3">
        <f t="shared" si="54"/>
        <v>0</v>
      </c>
      <c r="FQ155" s="3">
        <f t="shared" si="54"/>
        <v>0</v>
      </c>
      <c r="FR155" s="3">
        <f t="shared" si="54"/>
        <v>0</v>
      </c>
      <c r="FS155" s="3">
        <f t="shared" ref="FS155:GX155" si="55">FS167</f>
        <v>0</v>
      </c>
      <c r="FT155" s="3">
        <f t="shared" si="55"/>
        <v>0</v>
      </c>
      <c r="FU155" s="3">
        <f t="shared" si="55"/>
        <v>0</v>
      </c>
      <c r="FV155" s="3">
        <f t="shared" si="55"/>
        <v>0</v>
      </c>
      <c r="FW155" s="3">
        <f t="shared" si="55"/>
        <v>0</v>
      </c>
      <c r="FX155" s="3">
        <f t="shared" si="55"/>
        <v>0</v>
      </c>
      <c r="FY155" s="3">
        <f t="shared" si="55"/>
        <v>0</v>
      </c>
      <c r="FZ155" s="3">
        <f t="shared" si="55"/>
        <v>0</v>
      </c>
      <c r="GA155" s="3">
        <f t="shared" si="55"/>
        <v>0</v>
      </c>
      <c r="GB155" s="3">
        <f t="shared" si="55"/>
        <v>0</v>
      </c>
      <c r="GC155" s="3">
        <f t="shared" si="55"/>
        <v>0</v>
      </c>
      <c r="GD155" s="3">
        <f t="shared" si="55"/>
        <v>0</v>
      </c>
      <c r="GE155" s="3">
        <f t="shared" si="55"/>
        <v>0</v>
      </c>
      <c r="GF155" s="3">
        <f t="shared" si="55"/>
        <v>0</v>
      </c>
      <c r="GG155" s="3">
        <f t="shared" si="55"/>
        <v>0</v>
      </c>
      <c r="GH155" s="3">
        <f t="shared" si="55"/>
        <v>0</v>
      </c>
      <c r="GI155" s="3">
        <f t="shared" si="55"/>
        <v>0</v>
      </c>
      <c r="GJ155" s="3">
        <f t="shared" si="55"/>
        <v>0</v>
      </c>
      <c r="GK155" s="3">
        <f t="shared" si="55"/>
        <v>0</v>
      </c>
      <c r="GL155" s="3">
        <f t="shared" si="55"/>
        <v>0</v>
      </c>
      <c r="GM155" s="3">
        <f t="shared" si="55"/>
        <v>0</v>
      </c>
      <c r="GN155" s="3">
        <f t="shared" si="55"/>
        <v>0</v>
      </c>
      <c r="GO155" s="3">
        <f t="shared" si="55"/>
        <v>0</v>
      </c>
      <c r="GP155" s="3">
        <f t="shared" si="55"/>
        <v>0</v>
      </c>
      <c r="GQ155" s="3">
        <f t="shared" si="55"/>
        <v>0</v>
      </c>
      <c r="GR155" s="3">
        <f t="shared" si="55"/>
        <v>0</v>
      </c>
      <c r="GS155" s="3">
        <f t="shared" si="55"/>
        <v>0</v>
      </c>
      <c r="GT155" s="3">
        <f t="shared" si="55"/>
        <v>0</v>
      </c>
      <c r="GU155" s="3">
        <f t="shared" si="55"/>
        <v>0</v>
      </c>
      <c r="GV155" s="3">
        <f t="shared" si="55"/>
        <v>0</v>
      </c>
      <c r="GW155" s="3">
        <f t="shared" si="55"/>
        <v>0</v>
      </c>
      <c r="GX155" s="3">
        <f t="shared" si="55"/>
        <v>0</v>
      </c>
    </row>
    <row r="157" spans="1:245" x14ac:dyDescent="0.2">
      <c r="A157">
        <v>17</v>
      </c>
      <c r="B157">
        <v>0</v>
      </c>
      <c r="C157">
        <f>ROW(SmtRes!A45)</f>
        <v>45</v>
      </c>
      <c r="D157">
        <f>ROW(EtalonRes!A45)</f>
        <v>45</v>
      </c>
      <c r="E157" t="s">
        <v>146</v>
      </c>
      <c r="F157" t="s">
        <v>147</v>
      </c>
      <c r="G157" t="s">
        <v>148</v>
      </c>
      <c r="H157" t="s">
        <v>149</v>
      </c>
      <c r="I157">
        <v>82.5</v>
      </c>
      <c r="J157">
        <v>0</v>
      </c>
      <c r="O157">
        <f t="shared" ref="O157:O165" si="56">ROUND(CP157,2)</f>
        <v>10673.03</v>
      </c>
      <c r="P157">
        <f t="shared" ref="P157:P165" si="57">ROUND(CQ157*I157,2)</f>
        <v>0</v>
      </c>
      <c r="Q157">
        <f t="shared" ref="Q157:Q165" si="58">ROUND(CR157*I157,2)</f>
        <v>2818.2</v>
      </c>
      <c r="R157">
        <f t="shared" ref="R157:R165" si="59">ROUND(CS157*I157,2)</f>
        <v>1937.1</v>
      </c>
      <c r="S157">
        <f t="shared" ref="S157:S165" si="60">ROUND(CT157*I157,2)</f>
        <v>7854.83</v>
      </c>
      <c r="T157">
        <f t="shared" ref="T157:T165" si="61">ROUND(CU157*I157,2)</f>
        <v>0</v>
      </c>
      <c r="U157">
        <f t="shared" ref="U157:U165" si="62">CV157*I157</f>
        <v>42.9</v>
      </c>
      <c r="V157">
        <f t="shared" ref="V157:V165" si="63">CW157*I157</f>
        <v>0</v>
      </c>
      <c r="W157">
        <f t="shared" ref="W157:W165" si="64">ROUND(CX157*I157,2)</f>
        <v>0</v>
      </c>
      <c r="X157">
        <f t="shared" ref="X157:X165" si="65">ROUND(CY157,2)</f>
        <v>5498.38</v>
      </c>
      <c r="Y157">
        <f t="shared" ref="Y157:Y165" si="66">ROUND(CZ157,2)</f>
        <v>785.48</v>
      </c>
      <c r="AA157">
        <v>41650444</v>
      </c>
      <c r="AB157">
        <f t="shared" ref="AB157:AB165" si="67">ROUND((AC157+AD157+AF157),2)</f>
        <v>129.37</v>
      </c>
      <c r="AC157">
        <f>ROUND((ES157),2)</f>
        <v>0</v>
      </c>
      <c r="AD157">
        <f>ROUND((((ET157)-(EU157))+AE157),2)</f>
        <v>34.159999999999997</v>
      </c>
      <c r="AE157">
        <f t="shared" ref="AE157:AF160" si="68">ROUND((EU157),2)</f>
        <v>23.48</v>
      </c>
      <c r="AF157">
        <f t="shared" si="68"/>
        <v>95.21</v>
      </c>
      <c r="AG157">
        <f t="shared" ref="AG157:AG165" si="69">ROUND((AP157),2)</f>
        <v>0</v>
      </c>
      <c r="AH157">
        <f t="shared" ref="AH157:AI160" si="70">(EW157)</f>
        <v>0.52</v>
      </c>
      <c r="AI157">
        <f t="shared" si="70"/>
        <v>0</v>
      </c>
      <c r="AJ157">
        <f t="shared" ref="AJ157:AJ165" si="71">ROUND((AS157),2)</f>
        <v>0</v>
      </c>
      <c r="AK157">
        <v>129.37</v>
      </c>
      <c r="AL157">
        <v>0</v>
      </c>
      <c r="AM157">
        <v>34.159999999999997</v>
      </c>
      <c r="AN157">
        <v>23.48</v>
      </c>
      <c r="AO157">
        <v>95.21</v>
      </c>
      <c r="AP157">
        <v>0</v>
      </c>
      <c r="AQ157">
        <v>0.52</v>
      </c>
      <c r="AR157">
        <v>0</v>
      </c>
      <c r="AS157">
        <v>0</v>
      </c>
      <c r="AT157">
        <v>70</v>
      </c>
      <c r="AU157">
        <v>10</v>
      </c>
      <c r="AV157">
        <v>1</v>
      </c>
      <c r="AW157">
        <v>1</v>
      </c>
      <c r="AZ157">
        <v>1</v>
      </c>
      <c r="BA157">
        <v>1</v>
      </c>
      <c r="BB157">
        <v>1</v>
      </c>
      <c r="BC157">
        <v>1</v>
      </c>
      <c r="BD157" t="s">
        <v>3</v>
      </c>
      <c r="BE157" t="s">
        <v>3</v>
      </c>
      <c r="BF157" t="s">
        <v>3</v>
      </c>
      <c r="BG157" t="s">
        <v>3</v>
      </c>
      <c r="BH157">
        <v>0</v>
      </c>
      <c r="BI157">
        <v>4</v>
      </c>
      <c r="BJ157" t="s">
        <v>150</v>
      </c>
      <c r="BM157">
        <v>0</v>
      </c>
      <c r="BN157">
        <v>0</v>
      </c>
      <c r="BO157" t="s">
        <v>3</v>
      </c>
      <c r="BP157">
        <v>0</v>
      </c>
      <c r="BQ157">
        <v>1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70</v>
      </c>
      <c r="CA157">
        <v>10</v>
      </c>
      <c r="CF157">
        <v>0</v>
      </c>
      <c r="CG157">
        <v>0</v>
      </c>
      <c r="CM157">
        <v>0</v>
      </c>
      <c r="CN157" t="s">
        <v>3</v>
      </c>
      <c r="CO157">
        <v>0</v>
      </c>
      <c r="CP157">
        <f t="shared" ref="CP157:CP165" si="72">(P157+Q157+S157)</f>
        <v>10673.029999999999</v>
      </c>
      <c r="CQ157">
        <f t="shared" ref="CQ157:CQ165" si="73">(AC157*BC157*AW157)</f>
        <v>0</v>
      </c>
      <c r="CR157">
        <f>((((ET157)*BB157-(EU157)*BS157)+AE157*BS157)*AV157)</f>
        <v>34.159999999999997</v>
      </c>
      <c r="CS157">
        <f t="shared" ref="CS157:CS165" si="74">(AE157*BS157*AV157)</f>
        <v>23.48</v>
      </c>
      <c r="CT157">
        <f t="shared" ref="CT157:CT165" si="75">(AF157*BA157*AV157)</f>
        <v>95.21</v>
      </c>
      <c r="CU157">
        <f t="shared" ref="CU157:CU165" si="76">AG157</f>
        <v>0</v>
      </c>
      <c r="CV157">
        <f t="shared" ref="CV157:CV165" si="77">(AH157*AV157)</f>
        <v>0.52</v>
      </c>
      <c r="CW157">
        <f t="shared" ref="CW157:CW165" si="78">AI157</f>
        <v>0</v>
      </c>
      <c r="CX157">
        <f t="shared" ref="CX157:CX165" si="79">AJ157</f>
        <v>0</v>
      </c>
      <c r="CY157">
        <f t="shared" ref="CY157:CY165" si="80">((S157*BZ157)/100)</f>
        <v>5498.3809999999994</v>
      </c>
      <c r="CZ157">
        <f t="shared" ref="CZ157:CZ165" si="81">((S157*CA157)/100)</f>
        <v>785.48300000000006</v>
      </c>
      <c r="DC157" t="s">
        <v>3</v>
      </c>
      <c r="DD157" t="s">
        <v>3</v>
      </c>
      <c r="DE157" t="s">
        <v>3</v>
      </c>
      <c r="DF157" t="s">
        <v>3</v>
      </c>
      <c r="DG157" t="s">
        <v>3</v>
      </c>
      <c r="DH157" t="s">
        <v>3</v>
      </c>
      <c r="DI157" t="s">
        <v>3</v>
      </c>
      <c r="DJ157" t="s">
        <v>3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1007</v>
      </c>
      <c r="DV157" t="s">
        <v>149</v>
      </c>
      <c r="DW157" t="s">
        <v>149</v>
      </c>
      <c r="DX157">
        <v>1</v>
      </c>
      <c r="EE157">
        <v>41386449</v>
      </c>
      <c r="EF157">
        <v>1</v>
      </c>
      <c r="EG157" t="s">
        <v>24</v>
      </c>
      <c r="EH157">
        <v>0</v>
      </c>
      <c r="EI157" t="s">
        <v>3</v>
      </c>
      <c r="EJ157">
        <v>4</v>
      </c>
      <c r="EK157">
        <v>0</v>
      </c>
      <c r="EL157" t="s">
        <v>25</v>
      </c>
      <c r="EM157" t="s">
        <v>26</v>
      </c>
      <c r="EO157" t="s">
        <v>3</v>
      </c>
      <c r="EQ157">
        <v>0</v>
      </c>
      <c r="ER157">
        <v>129.37</v>
      </c>
      <c r="ES157">
        <v>0</v>
      </c>
      <c r="ET157">
        <v>34.159999999999997</v>
      </c>
      <c r="EU157">
        <v>23.48</v>
      </c>
      <c r="EV157">
        <v>95.21</v>
      </c>
      <c r="EW157">
        <v>0.52</v>
      </c>
      <c r="EX157">
        <v>0</v>
      </c>
      <c r="EY157">
        <v>0</v>
      </c>
      <c r="FQ157">
        <v>0</v>
      </c>
      <c r="FR157">
        <f t="shared" ref="FR157:FR165" si="82">ROUND(IF(AND(BH157=3,BI157=3),P157,0),2)</f>
        <v>0</v>
      </c>
      <c r="FS157">
        <v>0</v>
      </c>
      <c r="FX157">
        <v>70</v>
      </c>
      <c r="FY157">
        <v>10</v>
      </c>
      <c r="GA157" t="s">
        <v>3</v>
      </c>
      <c r="GD157">
        <v>0</v>
      </c>
      <c r="GF157">
        <v>2112073420</v>
      </c>
      <c r="GG157">
        <v>2</v>
      </c>
      <c r="GH157">
        <v>1</v>
      </c>
      <c r="GI157">
        <v>-2</v>
      </c>
      <c r="GJ157">
        <v>0</v>
      </c>
      <c r="GK157">
        <f>ROUND(R157*(R12)/100,2)</f>
        <v>2092.0700000000002</v>
      </c>
      <c r="GL157">
        <f t="shared" ref="GL157:GL165" si="83">ROUND(IF(AND(BH157=3,BI157=3,FS157&lt;&gt;0),P157,0),2)</f>
        <v>0</v>
      </c>
      <c r="GM157">
        <f>ROUND(O157+X157+Y157+GK157,2)+GX157</f>
        <v>19048.96</v>
      </c>
      <c r="GN157">
        <f>IF(OR(BI157=0,BI157=1),ROUND(O157+X157+Y157+GK157,2),0)</f>
        <v>0</v>
      </c>
      <c r="GO157">
        <f>IF(BI157=2,ROUND(O157+X157+Y157+GK157,2),0)</f>
        <v>0</v>
      </c>
      <c r="GP157">
        <f>IF(BI157=4,ROUND(O157+X157+Y157+GK157,2)+GX157,0)</f>
        <v>19048.96</v>
      </c>
      <c r="GR157">
        <v>0</v>
      </c>
      <c r="GS157">
        <v>3</v>
      </c>
      <c r="GT157">
        <v>0</v>
      </c>
      <c r="GU157" t="s">
        <v>3</v>
      </c>
      <c r="GV157">
        <f t="shared" ref="GV157:GV165" si="84">ROUND(GT157,2)</f>
        <v>0</v>
      </c>
      <c r="GW157">
        <v>1</v>
      </c>
      <c r="GX157">
        <f t="shared" ref="GX157:GX165" si="85">ROUND(GV157*GW157*I157,2)</f>
        <v>0</v>
      </c>
      <c r="HA157">
        <v>0</v>
      </c>
      <c r="HB157">
        <v>0</v>
      </c>
      <c r="IK157">
        <v>0</v>
      </c>
    </row>
    <row r="158" spans="1:245" x14ac:dyDescent="0.2">
      <c r="A158">
        <v>17</v>
      </c>
      <c r="B158">
        <v>0</v>
      </c>
      <c r="C158">
        <f>ROW(SmtRes!A54)</f>
        <v>54</v>
      </c>
      <c r="D158">
        <f>ROW(EtalonRes!A54)</f>
        <v>54</v>
      </c>
      <c r="E158" t="s">
        <v>151</v>
      </c>
      <c r="F158" t="s">
        <v>152</v>
      </c>
      <c r="G158" t="s">
        <v>153</v>
      </c>
      <c r="H158" t="s">
        <v>154</v>
      </c>
      <c r="I158">
        <v>0.42</v>
      </c>
      <c r="J158">
        <v>0</v>
      </c>
      <c r="O158">
        <f t="shared" si="56"/>
        <v>118299.1</v>
      </c>
      <c r="P158">
        <f t="shared" si="57"/>
        <v>97767.88</v>
      </c>
      <c r="Q158">
        <f t="shared" si="58"/>
        <v>18836.73</v>
      </c>
      <c r="R158">
        <f t="shared" si="59"/>
        <v>6925.55</v>
      </c>
      <c r="S158">
        <f t="shared" si="60"/>
        <v>1694.49</v>
      </c>
      <c r="T158">
        <f t="shared" si="61"/>
        <v>0</v>
      </c>
      <c r="U158">
        <f t="shared" si="62"/>
        <v>10.4328</v>
      </c>
      <c r="V158">
        <f t="shared" si="63"/>
        <v>0</v>
      </c>
      <c r="W158">
        <f t="shared" si="64"/>
        <v>0</v>
      </c>
      <c r="X158">
        <f t="shared" si="65"/>
        <v>1186.1400000000001</v>
      </c>
      <c r="Y158">
        <f t="shared" si="66"/>
        <v>169.45</v>
      </c>
      <c r="AA158">
        <v>41650444</v>
      </c>
      <c r="AB158">
        <f t="shared" si="67"/>
        <v>281664.53000000003</v>
      </c>
      <c r="AC158">
        <f>ROUND((ES158),2)</f>
        <v>232780.66</v>
      </c>
      <c r="AD158">
        <f>ROUND((((ET158)-(EU158))+AE158),2)</f>
        <v>44849.36</v>
      </c>
      <c r="AE158">
        <f t="shared" si="68"/>
        <v>16489.41</v>
      </c>
      <c r="AF158">
        <f t="shared" si="68"/>
        <v>4034.51</v>
      </c>
      <c r="AG158">
        <f t="shared" si="69"/>
        <v>0</v>
      </c>
      <c r="AH158">
        <f t="shared" si="70"/>
        <v>24.84</v>
      </c>
      <c r="AI158">
        <f t="shared" si="70"/>
        <v>0</v>
      </c>
      <c r="AJ158">
        <f t="shared" si="71"/>
        <v>0</v>
      </c>
      <c r="AK158">
        <v>281664.53000000003</v>
      </c>
      <c r="AL158">
        <v>232780.66</v>
      </c>
      <c r="AM158">
        <v>44849.36</v>
      </c>
      <c r="AN158">
        <v>16489.41</v>
      </c>
      <c r="AO158">
        <v>4034.51</v>
      </c>
      <c r="AP158">
        <v>0</v>
      </c>
      <c r="AQ158">
        <v>24.84</v>
      </c>
      <c r="AR158">
        <v>0</v>
      </c>
      <c r="AS158">
        <v>0</v>
      </c>
      <c r="AT158">
        <v>70</v>
      </c>
      <c r="AU158">
        <v>10</v>
      </c>
      <c r="AV158">
        <v>1</v>
      </c>
      <c r="AW158">
        <v>1</v>
      </c>
      <c r="AZ158">
        <v>1</v>
      </c>
      <c r="BA158">
        <v>1</v>
      </c>
      <c r="BB158">
        <v>1</v>
      </c>
      <c r="BC158">
        <v>1</v>
      </c>
      <c r="BD158" t="s">
        <v>3</v>
      </c>
      <c r="BE158" t="s">
        <v>3</v>
      </c>
      <c r="BF158" t="s">
        <v>3</v>
      </c>
      <c r="BG158" t="s">
        <v>3</v>
      </c>
      <c r="BH158">
        <v>0</v>
      </c>
      <c r="BI158">
        <v>4</v>
      </c>
      <c r="BJ158" t="s">
        <v>155</v>
      </c>
      <c r="BM158">
        <v>0</v>
      </c>
      <c r="BN158">
        <v>0</v>
      </c>
      <c r="BO158" t="s">
        <v>3</v>
      </c>
      <c r="BP158">
        <v>0</v>
      </c>
      <c r="BQ158">
        <v>1</v>
      </c>
      <c r="BR158">
        <v>0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 t="s">
        <v>3</v>
      </c>
      <c r="BZ158">
        <v>70</v>
      </c>
      <c r="CA158">
        <v>10</v>
      </c>
      <c r="CF158">
        <v>0</v>
      </c>
      <c r="CG158">
        <v>0</v>
      </c>
      <c r="CM158">
        <v>0</v>
      </c>
      <c r="CN158" t="s">
        <v>3</v>
      </c>
      <c r="CO158">
        <v>0</v>
      </c>
      <c r="CP158">
        <f t="shared" si="72"/>
        <v>118299.1</v>
      </c>
      <c r="CQ158">
        <f t="shared" si="73"/>
        <v>232780.66</v>
      </c>
      <c r="CR158">
        <f>((((ET158)*BB158-(EU158)*BS158)+AE158*BS158)*AV158)</f>
        <v>44849.36</v>
      </c>
      <c r="CS158">
        <f t="shared" si="74"/>
        <v>16489.41</v>
      </c>
      <c r="CT158">
        <f t="shared" si="75"/>
        <v>4034.51</v>
      </c>
      <c r="CU158">
        <f t="shared" si="76"/>
        <v>0</v>
      </c>
      <c r="CV158">
        <f t="shared" si="77"/>
        <v>24.84</v>
      </c>
      <c r="CW158">
        <f t="shared" si="78"/>
        <v>0</v>
      </c>
      <c r="CX158">
        <f t="shared" si="79"/>
        <v>0</v>
      </c>
      <c r="CY158">
        <f t="shared" si="80"/>
        <v>1186.143</v>
      </c>
      <c r="CZ158">
        <f t="shared" si="81"/>
        <v>169.44900000000001</v>
      </c>
      <c r="DC158" t="s">
        <v>3</v>
      </c>
      <c r="DD158" t="s">
        <v>3</v>
      </c>
      <c r="DE158" t="s">
        <v>3</v>
      </c>
      <c r="DF158" t="s">
        <v>3</v>
      </c>
      <c r="DG158" t="s">
        <v>3</v>
      </c>
      <c r="DH158" t="s">
        <v>3</v>
      </c>
      <c r="DI158" t="s">
        <v>3</v>
      </c>
      <c r="DJ158" t="s">
        <v>3</v>
      </c>
      <c r="DK158" t="s">
        <v>3</v>
      </c>
      <c r="DL158" t="s">
        <v>3</v>
      </c>
      <c r="DM158" t="s">
        <v>3</v>
      </c>
      <c r="DN158">
        <v>0</v>
      </c>
      <c r="DO158">
        <v>0</v>
      </c>
      <c r="DP158">
        <v>1</v>
      </c>
      <c r="DQ158">
        <v>1</v>
      </c>
      <c r="DU158">
        <v>1007</v>
      </c>
      <c r="DV158" t="s">
        <v>154</v>
      </c>
      <c r="DW158" t="s">
        <v>154</v>
      </c>
      <c r="DX158">
        <v>100</v>
      </c>
      <c r="EE158">
        <v>41386449</v>
      </c>
      <c r="EF158">
        <v>1</v>
      </c>
      <c r="EG158" t="s">
        <v>24</v>
      </c>
      <c r="EH158">
        <v>0</v>
      </c>
      <c r="EI158" t="s">
        <v>3</v>
      </c>
      <c r="EJ158">
        <v>4</v>
      </c>
      <c r="EK158">
        <v>0</v>
      </c>
      <c r="EL158" t="s">
        <v>25</v>
      </c>
      <c r="EM158" t="s">
        <v>26</v>
      </c>
      <c r="EO158" t="s">
        <v>3</v>
      </c>
      <c r="EQ158">
        <v>0</v>
      </c>
      <c r="ER158">
        <v>281664.53000000003</v>
      </c>
      <c r="ES158">
        <v>232780.66</v>
      </c>
      <c r="ET158">
        <v>44849.36</v>
      </c>
      <c r="EU158">
        <v>16489.41</v>
      </c>
      <c r="EV158">
        <v>4034.51</v>
      </c>
      <c r="EW158">
        <v>24.84</v>
      </c>
      <c r="EX158">
        <v>0</v>
      </c>
      <c r="EY158">
        <v>0</v>
      </c>
      <c r="FQ158">
        <v>0</v>
      </c>
      <c r="FR158">
        <f t="shared" si="82"/>
        <v>0</v>
      </c>
      <c r="FS158">
        <v>0</v>
      </c>
      <c r="FX158">
        <v>70</v>
      </c>
      <c r="FY158">
        <v>10</v>
      </c>
      <c r="GA158" t="s">
        <v>3</v>
      </c>
      <c r="GD158">
        <v>0</v>
      </c>
      <c r="GF158">
        <v>18905158</v>
      </c>
      <c r="GG158">
        <v>2</v>
      </c>
      <c r="GH158">
        <v>1</v>
      </c>
      <c r="GI158">
        <v>-2</v>
      </c>
      <c r="GJ158">
        <v>0</v>
      </c>
      <c r="GK158">
        <f>ROUND(R158*(R12)/100,2)</f>
        <v>7479.59</v>
      </c>
      <c r="GL158">
        <f t="shared" si="83"/>
        <v>0</v>
      </c>
      <c r="GM158">
        <f>ROUND(O158+X158+Y158+GK158,2)+GX158</f>
        <v>127134.28</v>
      </c>
      <c r="GN158">
        <f>IF(OR(BI158=0,BI158=1),ROUND(O158+X158+Y158+GK158,2),0)</f>
        <v>0</v>
      </c>
      <c r="GO158">
        <f>IF(BI158=2,ROUND(O158+X158+Y158+GK158,2),0)</f>
        <v>0</v>
      </c>
      <c r="GP158">
        <f>IF(BI158=4,ROUND(O158+X158+Y158+GK158,2)+GX158,0)</f>
        <v>127134.28</v>
      </c>
      <c r="GR158">
        <v>0</v>
      </c>
      <c r="GS158">
        <v>3</v>
      </c>
      <c r="GT158">
        <v>0</v>
      </c>
      <c r="GU158" t="s">
        <v>3</v>
      </c>
      <c r="GV158">
        <f t="shared" si="84"/>
        <v>0</v>
      </c>
      <c r="GW158">
        <v>1</v>
      </c>
      <c r="GX158">
        <f t="shared" si="85"/>
        <v>0</v>
      </c>
      <c r="HA158">
        <v>0</v>
      </c>
      <c r="HB158">
        <v>0</v>
      </c>
      <c r="IK158">
        <v>0</v>
      </c>
    </row>
    <row r="159" spans="1:245" x14ac:dyDescent="0.2">
      <c r="A159">
        <v>17</v>
      </c>
      <c r="B159">
        <v>0</v>
      </c>
      <c r="C159">
        <f>ROW(SmtRes!A62)</f>
        <v>62</v>
      </c>
      <c r="D159">
        <f>ROW(EtalonRes!A62)</f>
        <v>62</v>
      </c>
      <c r="E159" t="s">
        <v>156</v>
      </c>
      <c r="F159" t="s">
        <v>157</v>
      </c>
      <c r="G159" t="s">
        <v>158</v>
      </c>
      <c r="H159" t="s">
        <v>154</v>
      </c>
      <c r="I159">
        <v>0.7</v>
      </c>
      <c r="J159">
        <v>0</v>
      </c>
      <c r="O159">
        <f t="shared" si="56"/>
        <v>51136.480000000003</v>
      </c>
      <c r="P159">
        <f t="shared" si="57"/>
        <v>44034.97</v>
      </c>
      <c r="Q159">
        <f t="shared" si="58"/>
        <v>5218.7299999999996</v>
      </c>
      <c r="R159">
        <f t="shared" si="59"/>
        <v>1938.71</v>
      </c>
      <c r="S159">
        <f t="shared" si="60"/>
        <v>1882.78</v>
      </c>
      <c r="T159">
        <f t="shared" si="61"/>
        <v>0</v>
      </c>
      <c r="U159">
        <f t="shared" si="62"/>
        <v>11.591999999999999</v>
      </c>
      <c r="V159">
        <f t="shared" si="63"/>
        <v>0</v>
      </c>
      <c r="W159">
        <f t="shared" si="64"/>
        <v>0</v>
      </c>
      <c r="X159">
        <f t="shared" si="65"/>
        <v>1317.95</v>
      </c>
      <c r="Y159">
        <f t="shared" si="66"/>
        <v>188.28</v>
      </c>
      <c r="AA159">
        <v>41650444</v>
      </c>
      <c r="AB159">
        <f t="shared" si="67"/>
        <v>73052.11</v>
      </c>
      <c r="AC159">
        <f>ROUND((ES159),2)</f>
        <v>62907.1</v>
      </c>
      <c r="AD159">
        <f>ROUND((((ET159)-(EU159))+AE159),2)</f>
        <v>7455.33</v>
      </c>
      <c r="AE159">
        <f t="shared" si="68"/>
        <v>2769.58</v>
      </c>
      <c r="AF159">
        <f t="shared" si="68"/>
        <v>2689.68</v>
      </c>
      <c r="AG159">
        <f t="shared" si="69"/>
        <v>0</v>
      </c>
      <c r="AH159">
        <f t="shared" si="70"/>
        <v>16.559999999999999</v>
      </c>
      <c r="AI159">
        <f t="shared" si="70"/>
        <v>0</v>
      </c>
      <c r="AJ159">
        <f t="shared" si="71"/>
        <v>0</v>
      </c>
      <c r="AK159">
        <v>73052.11</v>
      </c>
      <c r="AL159">
        <v>62907.1</v>
      </c>
      <c r="AM159">
        <v>7455.33</v>
      </c>
      <c r="AN159">
        <v>2769.58</v>
      </c>
      <c r="AO159">
        <v>2689.68</v>
      </c>
      <c r="AP159">
        <v>0</v>
      </c>
      <c r="AQ159">
        <v>16.559999999999999</v>
      </c>
      <c r="AR159">
        <v>0</v>
      </c>
      <c r="AS159">
        <v>0</v>
      </c>
      <c r="AT159">
        <v>70</v>
      </c>
      <c r="AU159">
        <v>10</v>
      </c>
      <c r="AV159">
        <v>1</v>
      </c>
      <c r="AW159">
        <v>1</v>
      </c>
      <c r="AZ159">
        <v>1</v>
      </c>
      <c r="BA159">
        <v>1</v>
      </c>
      <c r="BB159">
        <v>1</v>
      </c>
      <c r="BC159">
        <v>1</v>
      </c>
      <c r="BD159" t="s">
        <v>3</v>
      </c>
      <c r="BE159" t="s">
        <v>3</v>
      </c>
      <c r="BF159" t="s">
        <v>3</v>
      </c>
      <c r="BG159" t="s">
        <v>3</v>
      </c>
      <c r="BH159">
        <v>0</v>
      </c>
      <c r="BI159">
        <v>4</v>
      </c>
      <c r="BJ159" t="s">
        <v>159</v>
      </c>
      <c r="BM159">
        <v>0</v>
      </c>
      <c r="BN159">
        <v>0</v>
      </c>
      <c r="BO159" t="s">
        <v>3</v>
      </c>
      <c r="BP159">
        <v>0</v>
      </c>
      <c r="BQ159">
        <v>1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70</v>
      </c>
      <c r="CA159">
        <v>10</v>
      </c>
      <c r="CF159">
        <v>0</v>
      </c>
      <c r="CG159">
        <v>0</v>
      </c>
      <c r="CM159">
        <v>0</v>
      </c>
      <c r="CN159" t="s">
        <v>3</v>
      </c>
      <c r="CO159">
        <v>0</v>
      </c>
      <c r="CP159">
        <f t="shared" si="72"/>
        <v>51136.479999999996</v>
      </c>
      <c r="CQ159">
        <f t="shared" si="73"/>
        <v>62907.1</v>
      </c>
      <c r="CR159">
        <f>((((ET159)*BB159-(EU159)*BS159)+AE159*BS159)*AV159)</f>
        <v>7455.33</v>
      </c>
      <c r="CS159">
        <f t="shared" si="74"/>
        <v>2769.58</v>
      </c>
      <c r="CT159">
        <f t="shared" si="75"/>
        <v>2689.68</v>
      </c>
      <c r="CU159">
        <f t="shared" si="76"/>
        <v>0</v>
      </c>
      <c r="CV159">
        <f t="shared" si="77"/>
        <v>16.559999999999999</v>
      </c>
      <c r="CW159">
        <f t="shared" si="78"/>
        <v>0</v>
      </c>
      <c r="CX159">
        <f t="shared" si="79"/>
        <v>0</v>
      </c>
      <c r="CY159">
        <f t="shared" si="80"/>
        <v>1317.9460000000001</v>
      </c>
      <c r="CZ159">
        <f t="shared" si="81"/>
        <v>188.27799999999999</v>
      </c>
      <c r="DC159" t="s">
        <v>3</v>
      </c>
      <c r="DD159" t="s">
        <v>3</v>
      </c>
      <c r="DE159" t="s">
        <v>3</v>
      </c>
      <c r="DF159" t="s">
        <v>3</v>
      </c>
      <c r="DG159" t="s">
        <v>3</v>
      </c>
      <c r="DH159" t="s">
        <v>3</v>
      </c>
      <c r="DI159" t="s">
        <v>3</v>
      </c>
      <c r="DJ159" t="s">
        <v>3</v>
      </c>
      <c r="DK159" t="s">
        <v>3</v>
      </c>
      <c r="DL159" t="s">
        <v>3</v>
      </c>
      <c r="DM159" t="s">
        <v>3</v>
      </c>
      <c r="DN159">
        <v>0</v>
      </c>
      <c r="DO159">
        <v>0</v>
      </c>
      <c r="DP159">
        <v>1</v>
      </c>
      <c r="DQ159">
        <v>1</v>
      </c>
      <c r="DU159">
        <v>1007</v>
      </c>
      <c r="DV159" t="s">
        <v>154</v>
      </c>
      <c r="DW159" t="s">
        <v>154</v>
      </c>
      <c r="DX159">
        <v>100</v>
      </c>
      <c r="EE159">
        <v>41386449</v>
      </c>
      <c r="EF159">
        <v>1</v>
      </c>
      <c r="EG159" t="s">
        <v>24</v>
      </c>
      <c r="EH159">
        <v>0</v>
      </c>
      <c r="EI159" t="s">
        <v>3</v>
      </c>
      <c r="EJ159">
        <v>4</v>
      </c>
      <c r="EK159">
        <v>0</v>
      </c>
      <c r="EL159" t="s">
        <v>25</v>
      </c>
      <c r="EM159" t="s">
        <v>26</v>
      </c>
      <c r="EO159" t="s">
        <v>3</v>
      </c>
      <c r="EQ159">
        <v>0</v>
      </c>
      <c r="ER159">
        <v>73052.11</v>
      </c>
      <c r="ES159">
        <v>62907.1</v>
      </c>
      <c r="ET159">
        <v>7455.33</v>
      </c>
      <c r="EU159">
        <v>2769.58</v>
      </c>
      <c r="EV159">
        <v>2689.68</v>
      </c>
      <c r="EW159">
        <v>16.559999999999999</v>
      </c>
      <c r="EX159">
        <v>0</v>
      </c>
      <c r="EY159">
        <v>0</v>
      </c>
      <c r="FQ159">
        <v>0</v>
      </c>
      <c r="FR159">
        <f t="shared" si="82"/>
        <v>0</v>
      </c>
      <c r="FS159">
        <v>0</v>
      </c>
      <c r="FX159">
        <v>70</v>
      </c>
      <c r="FY159">
        <v>10</v>
      </c>
      <c r="GA159" t="s">
        <v>3</v>
      </c>
      <c r="GD159">
        <v>0</v>
      </c>
      <c r="GF159">
        <v>-1205356415</v>
      </c>
      <c r="GG159">
        <v>2</v>
      </c>
      <c r="GH159">
        <v>1</v>
      </c>
      <c r="GI159">
        <v>-2</v>
      </c>
      <c r="GJ159">
        <v>0</v>
      </c>
      <c r="GK159">
        <f>ROUND(R159*(R12)/100,2)</f>
        <v>2093.81</v>
      </c>
      <c r="GL159">
        <f t="shared" si="83"/>
        <v>0</v>
      </c>
      <c r="GM159">
        <f>ROUND(O159+X159+Y159+GK159,2)+GX159</f>
        <v>54736.52</v>
      </c>
      <c r="GN159">
        <f>IF(OR(BI159=0,BI159=1),ROUND(O159+X159+Y159+GK159,2),0)</f>
        <v>0</v>
      </c>
      <c r="GO159">
        <f>IF(BI159=2,ROUND(O159+X159+Y159+GK159,2),0)</f>
        <v>0</v>
      </c>
      <c r="GP159">
        <f>IF(BI159=4,ROUND(O159+X159+Y159+GK159,2)+GX159,0)</f>
        <v>54736.52</v>
      </c>
      <c r="GR159">
        <v>0</v>
      </c>
      <c r="GS159">
        <v>3</v>
      </c>
      <c r="GT159">
        <v>0</v>
      </c>
      <c r="GU159" t="s">
        <v>3</v>
      </c>
      <c r="GV159">
        <f t="shared" si="84"/>
        <v>0</v>
      </c>
      <c r="GW159">
        <v>1</v>
      </c>
      <c r="GX159">
        <f t="shared" si="85"/>
        <v>0</v>
      </c>
      <c r="HA159">
        <v>0</v>
      </c>
      <c r="HB159">
        <v>0</v>
      </c>
      <c r="IK159">
        <v>0</v>
      </c>
    </row>
    <row r="160" spans="1:245" x14ac:dyDescent="0.2">
      <c r="A160">
        <v>17</v>
      </c>
      <c r="B160">
        <v>0</v>
      </c>
      <c r="C160">
        <f>ROW(SmtRes!A63)</f>
        <v>63</v>
      </c>
      <c r="D160">
        <f>ROW(EtalonRes!A63)</f>
        <v>63</v>
      </c>
      <c r="E160" t="s">
        <v>160</v>
      </c>
      <c r="F160" t="s">
        <v>161</v>
      </c>
      <c r="G160" t="s">
        <v>162</v>
      </c>
      <c r="H160" t="s">
        <v>149</v>
      </c>
      <c r="I160">
        <v>70</v>
      </c>
      <c r="J160">
        <v>0</v>
      </c>
      <c r="O160">
        <f t="shared" si="56"/>
        <v>4150.3</v>
      </c>
      <c r="P160">
        <f t="shared" si="57"/>
        <v>0</v>
      </c>
      <c r="Q160">
        <f t="shared" si="58"/>
        <v>4150.3</v>
      </c>
      <c r="R160">
        <f t="shared" si="59"/>
        <v>3133.2</v>
      </c>
      <c r="S160">
        <f t="shared" si="60"/>
        <v>0</v>
      </c>
      <c r="T160">
        <f t="shared" si="61"/>
        <v>0</v>
      </c>
      <c r="U160">
        <f t="shared" si="62"/>
        <v>0</v>
      </c>
      <c r="V160">
        <f t="shared" si="63"/>
        <v>0</v>
      </c>
      <c r="W160">
        <f t="shared" si="64"/>
        <v>0</v>
      </c>
      <c r="X160">
        <f t="shared" si="65"/>
        <v>0</v>
      </c>
      <c r="Y160">
        <f t="shared" si="66"/>
        <v>0</v>
      </c>
      <c r="AA160">
        <v>41650444</v>
      </c>
      <c r="AB160">
        <f t="shared" si="67"/>
        <v>59.29</v>
      </c>
      <c r="AC160">
        <f>ROUND((ES160),2)</f>
        <v>0</v>
      </c>
      <c r="AD160">
        <f>ROUND((((ET160)-(EU160))+AE160),2)</f>
        <v>59.29</v>
      </c>
      <c r="AE160">
        <f t="shared" si="68"/>
        <v>44.76</v>
      </c>
      <c r="AF160">
        <f t="shared" si="68"/>
        <v>0</v>
      </c>
      <c r="AG160">
        <f t="shared" si="69"/>
        <v>0</v>
      </c>
      <c r="AH160">
        <f t="shared" si="70"/>
        <v>0</v>
      </c>
      <c r="AI160">
        <f t="shared" si="70"/>
        <v>0</v>
      </c>
      <c r="AJ160">
        <f t="shared" si="71"/>
        <v>0</v>
      </c>
      <c r="AK160">
        <v>59.29</v>
      </c>
      <c r="AL160">
        <v>0</v>
      </c>
      <c r="AM160">
        <v>59.29</v>
      </c>
      <c r="AN160">
        <v>44.76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1</v>
      </c>
      <c r="AW160">
        <v>1</v>
      </c>
      <c r="AZ160">
        <v>1</v>
      </c>
      <c r="BA160">
        <v>1</v>
      </c>
      <c r="BB160">
        <v>1</v>
      </c>
      <c r="BC160">
        <v>1</v>
      </c>
      <c r="BD160" t="s">
        <v>3</v>
      </c>
      <c r="BE160" t="s">
        <v>3</v>
      </c>
      <c r="BF160" t="s">
        <v>3</v>
      </c>
      <c r="BG160" t="s">
        <v>3</v>
      </c>
      <c r="BH160">
        <v>0</v>
      </c>
      <c r="BI160">
        <v>4</v>
      </c>
      <c r="BJ160" t="s">
        <v>163</v>
      </c>
      <c r="BM160">
        <v>1</v>
      </c>
      <c r="BN160">
        <v>0</v>
      </c>
      <c r="BO160" t="s">
        <v>3</v>
      </c>
      <c r="BP160">
        <v>0</v>
      </c>
      <c r="BQ160">
        <v>1</v>
      </c>
      <c r="BR160">
        <v>0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 t="s">
        <v>3</v>
      </c>
      <c r="BZ160">
        <v>0</v>
      </c>
      <c r="CA160">
        <v>0</v>
      </c>
      <c r="CF160">
        <v>0</v>
      </c>
      <c r="CG160">
        <v>0</v>
      </c>
      <c r="CM160">
        <v>0</v>
      </c>
      <c r="CN160" t="s">
        <v>3</v>
      </c>
      <c r="CO160">
        <v>0</v>
      </c>
      <c r="CP160">
        <f t="shared" si="72"/>
        <v>4150.3</v>
      </c>
      <c r="CQ160">
        <f t="shared" si="73"/>
        <v>0</v>
      </c>
      <c r="CR160">
        <f>((((ET160)*BB160-(EU160)*BS160)+AE160*BS160)*AV160)</f>
        <v>59.29</v>
      </c>
      <c r="CS160">
        <f t="shared" si="74"/>
        <v>44.76</v>
      </c>
      <c r="CT160">
        <f t="shared" si="75"/>
        <v>0</v>
      </c>
      <c r="CU160">
        <f t="shared" si="76"/>
        <v>0</v>
      </c>
      <c r="CV160">
        <f t="shared" si="77"/>
        <v>0</v>
      </c>
      <c r="CW160">
        <f t="shared" si="78"/>
        <v>0</v>
      </c>
      <c r="CX160">
        <f t="shared" si="79"/>
        <v>0</v>
      </c>
      <c r="CY160">
        <f t="shared" si="80"/>
        <v>0</v>
      </c>
      <c r="CZ160">
        <f t="shared" si="81"/>
        <v>0</v>
      </c>
      <c r="DC160" t="s">
        <v>3</v>
      </c>
      <c r="DD160" t="s">
        <v>3</v>
      </c>
      <c r="DE160" t="s">
        <v>3</v>
      </c>
      <c r="DF160" t="s">
        <v>3</v>
      </c>
      <c r="DG160" t="s">
        <v>3</v>
      </c>
      <c r="DH160" t="s">
        <v>3</v>
      </c>
      <c r="DI160" t="s">
        <v>3</v>
      </c>
      <c r="DJ160" t="s">
        <v>3</v>
      </c>
      <c r="DK160" t="s">
        <v>3</v>
      </c>
      <c r="DL160" t="s">
        <v>3</v>
      </c>
      <c r="DM160" t="s">
        <v>3</v>
      </c>
      <c r="DN160">
        <v>0</v>
      </c>
      <c r="DO160">
        <v>0</v>
      </c>
      <c r="DP160">
        <v>1</v>
      </c>
      <c r="DQ160">
        <v>1</v>
      </c>
      <c r="DU160">
        <v>1007</v>
      </c>
      <c r="DV160" t="s">
        <v>149</v>
      </c>
      <c r="DW160" t="s">
        <v>149</v>
      </c>
      <c r="DX160">
        <v>1</v>
      </c>
      <c r="EE160">
        <v>41386452</v>
      </c>
      <c r="EF160">
        <v>1</v>
      </c>
      <c r="EG160" t="s">
        <v>24</v>
      </c>
      <c r="EH160">
        <v>0</v>
      </c>
      <c r="EI160" t="s">
        <v>3</v>
      </c>
      <c r="EJ160">
        <v>4</v>
      </c>
      <c r="EK160">
        <v>1</v>
      </c>
      <c r="EL160" t="s">
        <v>37</v>
      </c>
      <c r="EM160" t="s">
        <v>26</v>
      </c>
      <c r="EO160" t="s">
        <v>3</v>
      </c>
      <c r="EQ160">
        <v>0</v>
      </c>
      <c r="ER160">
        <v>59.29</v>
      </c>
      <c r="ES160">
        <v>0</v>
      </c>
      <c r="ET160">
        <v>59.29</v>
      </c>
      <c r="EU160">
        <v>44.76</v>
      </c>
      <c r="EV160">
        <v>0</v>
      </c>
      <c r="EW160">
        <v>0</v>
      </c>
      <c r="EX160">
        <v>0</v>
      </c>
      <c r="EY160">
        <v>0</v>
      </c>
      <c r="FQ160">
        <v>0</v>
      </c>
      <c r="FR160">
        <f t="shared" si="82"/>
        <v>0</v>
      </c>
      <c r="FS160">
        <v>0</v>
      </c>
      <c r="FX160">
        <v>0</v>
      </c>
      <c r="FY160">
        <v>0</v>
      </c>
      <c r="GA160" t="s">
        <v>3</v>
      </c>
      <c r="GD160">
        <v>1</v>
      </c>
      <c r="GF160">
        <v>-1793026188</v>
      </c>
      <c r="GG160">
        <v>2</v>
      </c>
      <c r="GH160">
        <v>1</v>
      </c>
      <c r="GI160">
        <v>-2</v>
      </c>
      <c r="GJ160">
        <v>0</v>
      </c>
      <c r="GK160">
        <v>0</v>
      </c>
      <c r="GL160">
        <f t="shared" si="83"/>
        <v>0</v>
      </c>
      <c r="GM160">
        <f>ROUND(O160+X160+Y160,2)+GX160</f>
        <v>4150.3</v>
      </c>
      <c r="GN160">
        <f>IF(OR(BI160=0,BI160=1),ROUND(O160+X160+Y160,2),0)</f>
        <v>0</v>
      </c>
      <c r="GO160">
        <f>IF(BI160=2,ROUND(O160+X160+Y160,2),0)</f>
        <v>0</v>
      </c>
      <c r="GP160">
        <f>IF(BI160=4,ROUND(O160+X160+Y160,2)+GX160,0)</f>
        <v>4150.3</v>
      </c>
      <c r="GR160">
        <v>0</v>
      </c>
      <c r="GS160">
        <v>3</v>
      </c>
      <c r="GT160">
        <v>0</v>
      </c>
      <c r="GU160" t="s">
        <v>3</v>
      </c>
      <c r="GV160">
        <f t="shared" si="84"/>
        <v>0</v>
      </c>
      <c r="GW160">
        <v>1</v>
      </c>
      <c r="GX160">
        <f t="shared" si="85"/>
        <v>0</v>
      </c>
      <c r="HA160">
        <v>0</v>
      </c>
      <c r="HB160">
        <v>0</v>
      </c>
      <c r="IK160">
        <v>0</v>
      </c>
    </row>
    <row r="161" spans="1:245" x14ac:dyDescent="0.2">
      <c r="A161">
        <v>17</v>
      </c>
      <c r="B161">
        <v>0</v>
      </c>
      <c r="C161">
        <f>ROW(SmtRes!A64)</f>
        <v>64</v>
      </c>
      <c r="D161">
        <f>ROW(EtalonRes!A64)</f>
        <v>64</v>
      </c>
      <c r="E161" t="s">
        <v>164</v>
      </c>
      <c r="F161" t="s">
        <v>165</v>
      </c>
      <c r="G161" t="s">
        <v>166</v>
      </c>
      <c r="H161" t="s">
        <v>149</v>
      </c>
      <c r="I161">
        <v>70</v>
      </c>
      <c r="J161">
        <v>0</v>
      </c>
      <c r="O161">
        <f t="shared" si="56"/>
        <v>26782</v>
      </c>
      <c r="P161">
        <f t="shared" si="57"/>
        <v>0</v>
      </c>
      <c r="Q161">
        <f t="shared" si="58"/>
        <v>26782</v>
      </c>
      <c r="R161">
        <f t="shared" si="59"/>
        <v>20216</v>
      </c>
      <c r="S161">
        <f t="shared" si="60"/>
        <v>0</v>
      </c>
      <c r="T161">
        <f t="shared" si="61"/>
        <v>0</v>
      </c>
      <c r="U161">
        <f t="shared" si="62"/>
        <v>0</v>
      </c>
      <c r="V161">
        <f t="shared" si="63"/>
        <v>0</v>
      </c>
      <c r="W161">
        <f t="shared" si="64"/>
        <v>0</v>
      </c>
      <c r="X161">
        <f t="shared" si="65"/>
        <v>0</v>
      </c>
      <c r="Y161">
        <f t="shared" si="66"/>
        <v>0</v>
      </c>
      <c r="AA161">
        <v>41650444</v>
      </c>
      <c r="AB161">
        <f t="shared" si="67"/>
        <v>382.6</v>
      </c>
      <c r="AC161">
        <f>ROUND(((ES161*10)),2)</f>
        <v>0</v>
      </c>
      <c r="AD161">
        <f>ROUND(((((ET161*20))-((EU161*20)))+AE161),2)</f>
        <v>382.6</v>
      </c>
      <c r="AE161">
        <f>ROUND(((EU161*20)),2)</f>
        <v>288.8</v>
      </c>
      <c r="AF161">
        <f>ROUND(((EV161*20)),2)</f>
        <v>0</v>
      </c>
      <c r="AG161">
        <f t="shared" si="69"/>
        <v>0</v>
      </c>
      <c r="AH161">
        <f>((EW161*20))</f>
        <v>0</v>
      </c>
      <c r="AI161">
        <f>((EX161*20))</f>
        <v>0</v>
      </c>
      <c r="AJ161">
        <f t="shared" si="71"/>
        <v>0</v>
      </c>
      <c r="AK161">
        <v>19.13</v>
      </c>
      <c r="AL161">
        <v>0</v>
      </c>
      <c r="AM161">
        <v>19.13</v>
      </c>
      <c r="AN161">
        <v>14.44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1</v>
      </c>
      <c r="AZ161">
        <v>1</v>
      </c>
      <c r="BA161">
        <v>1</v>
      </c>
      <c r="BB161">
        <v>1</v>
      </c>
      <c r="BC161">
        <v>1</v>
      </c>
      <c r="BD161" t="s">
        <v>3</v>
      </c>
      <c r="BE161" t="s">
        <v>3</v>
      </c>
      <c r="BF161" t="s">
        <v>3</v>
      </c>
      <c r="BG161" t="s">
        <v>3</v>
      </c>
      <c r="BH161">
        <v>0</v>
      </c>
      <c r="BI161">
        <v>4</v>
      </c>
      <c r="BJ161" t="s">
        <v>167</v>
      </c>
      <c r="BM161">
        <v>1</v>
      </c>
      <c r="BN161">
        <v>0</v>
      </c>
      <c r="BO161" t="s">
        <v>3</v>
      </c>
      <c r="BP161">
        <v>0</v>
      </c>
      <c r="BQ161">
        <v>1</v>
      </c>
      <c r="BR161">
        <v>0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 t="s">
        <v>3</v>
      </c>
      <c r="BZ161">
        <v>0</v>
      </c>
      <c r="CA161">
        <v>0</v>
      </c>
      <c r="CF161">
        <v>0</v>
      </c>
      <c r="CG161">
        <v>0</v>
      </c>
      <c r="CM161">
        <v>0</v>
      </c>
      <c r="CN161" t="s">
        <v>3</v>
      </c>
      <c r="CO161">
        <v>0</v>
      </c>
      <c r="CP161">
        <f t="shared" si="72"/>
        <v>26782</v>
      </c>
      <c r="CQ161">
        <f t="shared" si="73"/>
        <v>0</v>
      </c>
      <c r="CR161">
        <f>(((((ET161*20))*BB161-((EU161*20))*BS161)+AE161*BS161)*AV161)</f>
        <v>382.59999999999997</v>
      </c>
      <c r="CS161">
        <f t="shared" si="74"/>
        <v>288.8</v>
      </c>
      <c r="CT161">
        <f t="shared" si="75"/>
        <v>0</v>
      </c>
      <c r="CU161">
        <f t="shared" si="76"/>
        <v>0</v>
      </c>
      <c r="CV161">
        <f t="shared" si="77"/>
        <v>0</v>
      </c>
      <c r="CW161">
        <f t="shared" si="78"/>
        <v>0</v>
      </c>
      <c r="CX161">
        <f t="shared" si="79"/>
        <v>0</v>
      </c>
      <c r="CY161">
        <f t="shared" si="80"/>
        <v>0</v>
      </c>
      <c r="CZ161">
        <f t="shared" si="81"/>
        <v>0</v>
      </c>
      <c r="DC161" t="s">
        <v>3</v>
      </c>
      <c r="DD161" t="s">
        <v>168</v>
      </c>
      <c r="DE161" t="s">
        <v>169</v>
      </c>
      <c r="DF161" t="s">
        <v>169</v>
      </c>
      <c r="DG161" t="s">
        <v>169</v>
      </c>
      <c r="DH161" t="s">
        <v>3</v>
      </c>
      <c r="DI161" t="s">
        <v>169</v>
      </c>
      <c r="DJ161" t="s">
        <v>169</v>
      </c>
      <c r="DK161" t="s">
        <v>3</v>
      </c>
      <c r="DL161" t="s">
        <v>3</v>
      </c>
      <c r="DM161" t="s">
        <v>3</v>
      </c>
      <c r="DN161">
        <v>0</v>
      </c>
      <c r="DO161">
        <v>0</v>
      </c>
      <c r="DP161">
        <v>1</v>
      </c>
      <c r="DQ161">
        <v>1</v>
      </c>
      <c r="DU161">
        <v>1007</v>
      </c>
      <c r="DV161" t="s">
        <v>149</v>
      </c>
      <c r="DW161" t="s">
        <v>149</v>
      </c>
      <c r="DX161">
        <v>1</v>
      </c>
      <c r="EE161">
        <v>41386452</v>
      </c>
      <c r="EF161">
        <v>1</v>
      </c>
      <c r="EG161" t="s">
        <v>24</v>
      </c>
      <c r="EH161">
        <v>0</v>
      </c>
      <c r="EI161" t="s">
        <v>3</v>
      </c>
      <c r="EJ161">
        <v>4</v>
      </c>
      <c r="EK161">
        <v>1</v>
      </c>
      <c r="EL161" t="s">
        <v>37</v>
      </c>
      <c r="EM161" t="s">
        <v>26</v>
      </c>
      <c r="EO161" t="s">
        <v>3</v>
      </c>
      <c r="EQ161">
        <v>0</v>
      </c>
      <c r="ER161">
        <v>19.13</v>
      </c>
      <c r="ES161">
        <v>0</v>
      </c>
      <c r="ET161">
        <v>19.13</v>
      </c>
      <c r="EU161">
        <v>14.44</v>
      </c>
      <c r="EV161">
        <v>0</v>
      </c>
      <c r="EW161">
        <v>0</v>
      </c>
      <c r="EX161">
        <v>0</v>
      </c>
      <c r="EY161">
        <v>0</v>
      </c>
      <c r="FQ161">
        <v>0</v>
      </c>
      <c r="FR161">
        <f t="shared" si="82"/>
        <v>0</v>
      </c>
      <c r="FS161">
        <v>0</v>
      </c>
      <c r="FX161">
        <v>0</v>
      </c>
      <c r="FY161">
        <v>0</v>
      </c>
      <c r="GA161" t="s">
        <v>3</v>
      </c>
      <c r="GD161">
        <v>1</v>
      </c>
      <c r="GF161">
        <v>-1649795319</v>
      </c>
      <c r="GG161">
        <v>2</v>
      </c>
      <c r="GH161">
        <v>1</v>
      </c>
      <c r="GI161">
        <v>-2</v>
      </c>
      <c r="GJ161">
        <v>0</v>
      </c>
      <c r="GK161">
        <v>0</v>
      </c>
      <c r="GL161">
        <f t="shared" si="83"/>
        <v>0</v>
      </c>
      <c r="GM161">
        <f>ROUND(O161+X161+Y161,2)+GX161</f>
        <v>26782</v>
      </c>
      <c r="GN161">
        <f>IF(OR(BI161=0,BI161=1),ROUND(O161+X161+Y161,2),0)</f>
        <v>0</v>
      </c>
      <c r="GO161">
        <f>IF(BI161=2,ROUND(O161+X161+Y161,2),0)</f>
        <v>0</v>
      </c>
      <c r="GP161">
        <f>IF(BI161=4,ROUND(O161+X161+Y161,2)+GX161,0)</f>
        <v>26782</v>
      </c>
      <c r="GR161">
        <v>0</v>
      </c>
      <c r="GS161">
        <v>3</v>
      </c>
      <c r="GT161">
        <v>0</v>
      </c>
      <c r="GU161" t="s">
        <v>3</v>
      </c>
      <c r="GV161">
        <f t="shared" si="84"/>
        <v>0</v>
      </c>
      <c r="GW161">
        <v>1</v>
      </c>
      <c r="GX161">
        <f t="shared" si="85"/>
        <v>0</v>
      </c>
      <c r="HA161">
        <v>0</v>
      </c>
      <c r="HB161">
        <v>0</v>
      </c>
      <c r="IK161">
        <v>0</v>
      </c>
    </row>
    <row r="162" spans="1:245" x14ac:dyDescent="0.2">
      <c r="A162">
        <v>17</v>
      </c>
      <c r="B162">
        <v>0</v>
      </c>
      <c r="C162">
        <f>ROW(SmtRes!A70)</f>
        <v>70</v>
      </c>
      <c r="D162">
        <f>ROW(EtalonRes!A70)</f>
        <v>70</v>
      </c>
      <c r="E162" t="s">
        <v>170</v>
      </c>
      <c r="F162" t="s">
        <v>171</v>
      </c>
      <c r="G162" t="s">
        <v>172</v>
      </c>
      <c r="H162" t="s">
        <v>173</v>
      </c>
      <c r="I162">
        <v>2.78</v>
      </c>
      <c r="J162">
        <v>0</v>
      </c>
      <c r="O162">
        <f t="shared" si="56"/>
        <v>194493.84</v>
      </c>
      <c r="P162">
        <f t="shared" si="57"/>
        <v>189614.24</v>
      </c>
      <c r="Q162">
        <f t="shared" si="58"/>
        <v>16.21</v>
      </c>
      <c r="R162">
        <f t="shared" si="59"/>
        <v>10.79</v>
      </c>
      <c r="S162">
        <f t="shared" si="60"/>
        <v>4863.3900000000003</v>
      </c>
      <c r="T162">
        <f t="shared" si="61"/>
        <v>0</v>
      </c>
      <c r="U162">
        <f t="shared" si="62"/>
        <v>25.992999999999999</v>
      </c>
      <c r="V162">
        <f t="shared" si="63"/>
        <v>0</v>
      </c>
      <c r="W162">
        <f t="shared" si="64"/>
        <v>0</v>
      </c>
      <c r="X162">
        <f t="shared" si="65"/>
        <v>3404.37</v>
      </c>
      <c r="Y162">
        <f t="shared" si="66"/>
        <v>486.34</v>
      </c>
      <c r="AA162">
        <v>41650444</v>
      </c>
      <c r="AB162">
        <f t="shared" si="67"/>
        <v>69961.81</v>
      </c>
      <c r="AC162">
        <f>ROUND((ES162),2)</f>
        <v>68206.559999999998</v>
      </c>
      <c r="AD162">
        <f>ROUND((((ET162)-(EU162))+AE162),2)</f>
        <v>5.83</v>
      </c>
      <c r="AE162">
        <f t="shared" ref="AE162:AF165" si="86">ROUND((EU162),2)</f>
        <v>3.88</v>
      </c>
      <c r="AF162">
        <f t="shared" si="86"/>
        <v>1749.42</v>
      </c>
      <c r="AG162">
        <f t="shared" si="69"/>
        <v>0</v>
      </c>
      <c r="AH162">
        <f t="shared" ref="AH162:AI165" si="87">(EW162)</f>
        <v>9.35</v>
      </c>
      <c r="AI162">
        <f t="shared" si="87"/>
        <v>0</v>
      </c>
      <c r="AJ162">
        <f t="shared" si="71"/>
        <v>0</v>
      </c>
      <c r="AK162">
        <v>69961.81</v>
      </c>
      <c r="AL162">
        <v>68206.559999999998</v>
      </c>
      <c r="AM162">
        <v>5.83</v>
      </c>
      <c r="AN162">
        <v>3.88</v>
      </c>
      <c r="AO162">
        <v>1749.42</v>
      </c>
      <c r="AP162">
        <v>0</v>
      </c>
      <c r="AQ162">
        <v>9.35</v>
      </c>
      <c r="AR162">
        <v>0</v>
      </c>
      <c r="AS162">
        <v>0</v>
      </c>
      <c r="AT162">
        <v>70</v>
      </c>
      <c r="AU162">
        <v>10</v>
      </c>
      <c r="AV162">
        <v>1</v>
      </c>
      <c r="AW162">
        <v>1</v>
      </c>
      <c r="AZ162">
        <v>1</v>
      </c>
      <c r="BA162">
        <v>1</v>
      </c>
      <c r="BB162">
        <v>1</v>
      </c>
      <c r="BC162">
        <v>1</v>
      </c>
      <c r="BD162" t="s">
        <v>3</v>
      </c>
      <c r="BE162" t="s">
        <v>3</v>
      </c>
      <c r="BF162" t="s">
        <v>3</v>
      </c>
      <c r="BG162" t="s">
        <v>3</v>
      </c>
      <c r="BH162">
        <v>0</v>
      </c>
      <c r="BI162">
        <v>4</v>
      </c>
      <c r="BJ162" t="s">
        <v>174</v>
      </c>
      <c r="BM162">
        <v>0</v>
      </c>
      <c r="BN162">
        <v>0</v>
      </c>
      <c r="BO162" t="s">
        <v>3</v>
      </c>
      <c r="BP162">
        <v>0</v>
      </c>
      <c r="BQ162">
        <v>1</v>
      </c>
      <c r="BR162">
        <v>0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 t="s">
        <v>3</v>
      </c>
      <c r="BZ162">
        <v>70</v>
      </c>
      <c r="CA162">
        <v>10</v>
      </c>
      <c r="CF162">
        <v>0</v>
      </c>
      <c r="CG162">
        <v>0</v>
      </c>
      <c r="CM162">
        <v>0</v>
      </c>
      <c r="CN162" t="s">
        <v>3</v>
      </c>
      <c r="CO162">
        <v>0</v>
      </c>
      <c r="CP162">
        <f t="shared" si="72"/>
        <v>194493.84</v>
      </c>
      <c r="CQ162">
        <f t="shared" si="73"/>
        <v>68206.559999999998</v>
      </c>
      <c r="CR162">
        <f>((((ET162)*BB162-(EU162)*BS162)+AE162*BS162)*AV162)</f>
        <v>5.83</v>
      </c>
      <c r="CS162">
        <f t="shared" si="74"/>
        <v>3.88</v>
      </c>
      <c r="CT162">
        <f t="shared" si="75"/>
        <v>1749.42</v>
      </c>
      <c r="CU162">
        <f t="shared" si="76"/>
        <v>0</v>
      </c>
      <c r="CV162">
        <f t="shared" si="77"/>
        <v>9.35</v>
      </c>
      <c r="CW162">
        <f t="shared" si="78"/>
        <v>0</v>
      </c>
      <c r="CX162">
        <f t="shared" si="79"/>
        <v>0</v>
      </c>
      <c r="CY162">
        <f t="shared" si="80"/>
        <v>3404.3730000000005</v>
      </c>
      <c r="CZ162">
        <f t="shared" si="81"/>
        <v>486.339</v>
      </c>
      <c r="DC162" t="s">
        <v>3</v>
      </c>
      <c r="DD162" t="s">
        <v>3</v>
      </c>
      <c r="DE162" t="s">
        <v>3</v>
      </c>
      <c r="DF162" t="s">
        <v>3</v>
      </c>
      <c r="DG162" t="s">
        <v>3</v>
      </c>
      <c r="DH162" t="s">
        <v>3</v>
      </c>
      <c r="DI162" t="s">
        <v>3</v>
      </c>
      <c r="DJ162" t="s">
        <v>3</v>
      </c>
      <c r="DK162" t="s">
        <v>3</v>
      </c>
      <c r="DL162" t="s">
        <v>3</v>
      </c>
      <c r="DM162" t="s">
        <v>3</v>
      </c>
      <c r="DN162">
        <v>0</v>
      </c>
      <c r="DO162">
        <v>0</v>
      </c>
      <c r="DP162">
        <v>1</v>
      </c>
      <c r="DQ162">
        <v>1</v>
      </c>
      <c r="DU162">
        <v>1005</v>
      </c>
      <c r="DV162" t="s">
        <v>173</v>
      </c>
      <c r="DW162" t="s">
        <v>173</v>
      </c>
      <c r="DX162">
        <v>100</v>
      </c>
      <c r="EE162">
        <v>41386449</v>
      </c>
      <c r="EF162">
        <v>1</v>
      </c>
      <c r="EG162" t="s">
        <v>24</v>
      </c>
      <c r="EH162">
        <v>0</v>
      </c>
      <c r="EI162" t="s">
        <v>3</v>
      </c>
      <c r="EJ162">
        <v>4</v>
      </c>
      <c r="EK162">
        <v>0</v>
      </c>
      <c r="EL162" t="s">
        <v>25</v>
      </c>
      <c r="EM162" t="s">
        <v>26</v>
      </c>
      <c r="EO162" t="s">
        <v>3</v>
      </c>
      <c r="EQ162">
        <v>0</v>
      </c>
      <c r="ER162">
        <v>69961.81</v>
      </c>
      <c r="ES162">
        <v>68206.559999999998</v>
      </c>
      <c r="ET162">
        <v>5.83</v>
      </c>
      <c r="EU162">
        <v>3.88</v>
      </c>
      <c r="EV162">
        <v>1749.42</v>
      </c>
      <c r="EW162">
        <v>9.35</v>
      </c>
      <c r="EX162">
        <v>0</v>
      </c>
      <c r="EY162">
        <v>0</v>
      </c>
      <c r="FQ162">
        <v>0</v>
      </c>
      <c r="FR162">
        <f t="shared" si="82"/>
        <v>0</v>
      </c>
      <c r="FS162">
        <v>0</v>
      </c>
      <c r="FX162">
        <v>70</v>
      </c>
      <c r="FY162">
        <v>10</v>
      </c>
      <c r="GA162" t="s">
        <v>3</v>
      </c>
      <c r="GD162">
        <v>0</v>
      </c>
      <c r="GF162">
        <v>-119528603</v>
      </c>
      <c r="GG162">
        <v>2</v>
      </c>
      <c r="GH162">
        <v>1</v>
      </c>
      <c r="GI162">
        <v>-2</v>
      </c>
      <c r="GJ162">
        <v>0</v>
      </c>
      <c r="GK162">
        <f>ROUND(R162*(R12)/100,2)</f>
        <v>11.65</v>
      </c>
      <c r="GL162">
        <f t="shared" si="83"/>
        <v>0</v>
      </c>
      <c r="GM162">
        <f>ROUND(O162+X162+Y162+GK162,2)+GX162</f>
        <v>198396.2</v>
      </c>
      <c r="GN162">
        <f>IF(OR(BI162=0,BI162=1),ROUND(O162+X162+Y162+GK162,2),0)</f>
        <v>0</v>
      </c>
      <c r="GO162">
        <f>IF(BI162=2,ROUND(O162+X162+Y162+GK162,2),0)</f>
        <v>0</v>
      </c>
      <c r="GP162">
        <f>IF(BI162=4,ROUND(O162+X162+Y162+GK162,2)+GX162,0)</f>
        <v>198396.2</v>
      </c>
      <c r="GR162">
        <v>0</v>
      </c>
      <c r="GS162">
        <v>3</v>
      </c>
      <c r="GT162">
        <v>0</v>
      </c>
      <c r="GU162" t="s">
        <v>3</v>
      </c>
      <c r="GV162">
        <f t="shared" si="84"/>
        <v>0</v>
      </c>
      <c r="GW162">
        <v>1</v>
      </c>
      <c r="GX162">
        <f t="shared" si="85"/>
        <v>0</v>
      </c>
      <c r="HA162">
        <v>0</v>
      </c>
      <c r="HB162">
        <v>0</v>
      </c>
      <c r="IK162">
        <v>0</v>
      </c>
    </row>
    <row r="163" spans="1:245" x14ac:dyDescent="0.2">
      <c r="A163">
        <v>17</v>
      </c>
      <c r="B163">
        <v>0</v>
      </c>
      <c r="C163">
        <f>ROW(SmtRes!A78)</f>
        <v>78</v>
      </c>
      <c r="D163">
        <f>ROW(EtalonRes!A78)</f>
        <v>78</v>
      </c>
      <c r="E163" t="s">
        <v>175</v>
      </c>
      <c r="F163" t="s">
        <v>157</v>
      </c>
      <c r="G163" t="s">
        <v>158</v>
      </c>
      <c r="H163" t="s">
        <v>154</v>
      </c>
      <c r="I163">
        <v>0.2</v>
      </c>
      <c r="J163">
        <v>0</v>
      </c>
      <c r="O163">
        <f t="shared" si="56"/>
        <v>14610.43</v>
      </c>
      <c r="P163">
        <f t="shared" si="57"/>
        <v>12581.42</v>
      </c>
      <c r="Q163">
        <f t="shared" si="58"/>
        <v>1491.07</v>
      </c>
      <c r="R163">
        <f t="shared" si="59"/>
        <v>553.91999999999996</v>
      </c>
      <c r="S163">
        <f t="shared" si="60"/>
        <v>537.94000000000005</v>
      </c>
      <c r="T163">
        <f t="shared" si="61"/>
        <v>0</v>
      </c>
      <c r="U163">
        <f t="shared" si="62"/>
        <v>3.3119999999999998</v>
      </c>
      <c r="V163">
        <f t="shared" si="63"/>
        <v>0</v>
      </c>
      <c r="W163">
        <f t="shared" si="64"/>
        <v>0</v>
      </c>
      <c r="X163">
        <f t="shared" si="65"/>
        <v>376.56</v>
      </c>
      <c r="Y163">
        <f t="shared" si="66"/>
        <v>53.79</v>
      </c>
      <c r="AA163">
        <v>41650444</v>
      </c>
      <c r="AB163">
        <f t="shared" si="67"/>
        <v>73052.11</v>
      </c>
      <c r="AC163">
        <f>ROUND((ES163),2)</f>
        <v>62907.1</v>
      </c>
      <c r="AD163">
        <f>ROUND((((ET163)-(EU163))+AE163),2)</f>
        <v>7455.33</v>
      </c>
      <c r="AE163">
        <f t="shared" si="86"/>
        <v>2769.58</v>
      </c>
      <c r="AF163">
        <f t="shared" si="86"/>
        <v>2689.68</v>
      </c>
      <c r="AG163">
        <f t="shared" si="69"/>
        <v>0</v>
      </c>
      <c r="AH163">
        <f t="shared" si="87"/>
        <v>16.559999999999999</v>
      </c>
      <c r="AI163">
        <f t="shared" si="87"/>
        <v>0</v>
      </c>
      <c r="AJ163">
        <f t="shared" si="71"/>
        <v>0</v>
      </c>
      <c r="AK163">
        <v>73052.11</v>
      </c>
      <c r="AL163">
        <v>62907.1</v>
      </c>
      <c r="AM163">
        <v>7455.33</v>
      </c>
      <c r="AN163">
        <v>2769.58</v>
      </c>
      <c r="AO163">
        <v>2689.68</v>
      </c>
      <c r="AP163">
        <v>0</v>
      </c>
      <c r="AQ163">
        <v>16.559999999999999</v>
      </c>
      <c r="AR163">
        <v>0</v>
      </c>
      <c r="AS163">
        <v>0</v>
      </c>
      <c r="AT163">
        <v>70</v>
      </c>
      <c r="AU163">
        <v>10</v>
      </c>
      <c r="AV163">
        <v>1</v>
      </c>
      <c r="AW163">
        <v>1</v>
      </c>
      <c r="AZ163">
        <v>1</v>
      </c>
      <c r="BA163">
        <v>1</v>
      </c>
      <c r="BB163">
        <v>1</v>
      </c>
      <c r="BC163">
        <v>1</v>
      </c>
      <c r="BD163" t="s">
        <v>3</v>
      </c>
      <c r="BE163" t="s">
        <v>3</v>
      </c>
      <c r="BF163" t="s">
        <v>3</v>
      </c>
      <c r="BG163" t="s">
        <v>3</v>
      </c>
      <c r="BH163">
        <v>0</v>
      </c>
      <c r="BI163">
        <v>4</v>
      </c>
      <c r="BJ163" t="s">
        <v>159</v>
      </c>
      <c r="BM163">
        <v>0</v>
      </c>
      <c r="BN163">
        <v>0</v>
      </c>
      <c r="BO163" t="s">
        <v>3</v>
      </c>
      <c r="BP163">
        <v>0</v>
      </c>
      <c r="BQ163">
        <v>1</v>
      </c>
      <c r="BR163">
        <v>0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 t="s">
        <v>3</v>
      </c>
      <c r="BZ163">
        <v>70</v>
      </c>
      <c r="CA163">
        <v>10</v>
      </c>
      <c r="CF163">
        <v>0</v>
      </c>
      <c r="CG163">
        <v>0</v>
      </c>
      <c r="CM163">
        <v>0</v>
      </c>
      <c r="CN163" t="s">
        <v>3</v>
      </c>
      <c r="CO163">
        <v>0</v>
      </c>
      <c r="CP163">
        <f t="shared" si="72"/>
        <v>14610.43</v>
      </c>
      <c r="CQ163">
        <f t="shared" si="73"/>
        <v>62907.1</v>
      </c>
      <c r="CR163">
        <f>((((ET163)*BB163-(EU163)*BS163)+AE163*BS163)*AV163)</f>
        <v>7455.33</v>
      </c>
      <c r="CS163">
        <f t="shared" si="74"/>
        <v>2769.58</v>
      </c>
      <c r="CT163">
        <f t="shared" si="75"/>
        <v>2689.68</v>
      </c>
      <c r="CU163">
        <f t="shared" si="76"/>
        <v>0</v>
      </c>
      <c r="CV163">
        <f t="shared" si="77"/>
        <v>16.559999999999999</v>
      </c>
      <c r="CW163">
        <f t="shared" si="78"/>
        <v>0</v>
      </c>
      <c r="CX163">
        <f t="shared" si="79"/>
        <v>0</v>
      </c>
      <c r="CY163">
        <f t="shared" si="80"/>
        <v>376.55800000000005</v>
      </c>
      <c r="CZ163">
        <f t="shared" si="81"/>
        <v>53.794000000000004</v>
      </c>
      <c r="DC163" t="s">
        <v>3</v>
      </c>
      <c r="DD163" t="s">
        <v>3</v>
      </c>
      <c r="DE163" t="s">
        <v>3</v>
      </c>
      <c r="DF163" t="s">
        <v>3</v>
      </c>
      <c r="DG163" t="s">
        <v>3</v>
      </c>
      <c r="DH163" t="s">
        <v>3</v>
      </c>
      <c r="DI163" t="s">
        <v>3</v>
      </c>
      <c r="DJ163" t="s">
        <v>3</v>
      </c>
      <c r="DK163" t="s">
        <v>3</v>
      </c>
      <c r="DL163" t="s">
        <v>3</v>
      </c>
      <c r="DM163" t="s">
        <v>3</v>
      </c>
      <c r="DN163">
        <v>0</v>
      </c>
      <c r="DO163">
        <v>0</v>
      </c>
      <c r="DP163">
        <v>1</v>
      </c>
      <c r="DQ163">
        <v>1</v>
      </c>
      <c r="DU163">
        <v>1007</v>
      </c>
      <c r="DV163" t="s">
        <v>154</v>
      </c>
      <c r="DW163" t="s">
        <v>154</v>
      </c>
      <c r="DX163">
        <v>100</v>
      </c>
      <c r="EE163">
        <v>41386449</v>
      </c>
      <c r="EF163">
        <v>1</v>
      </c>
      <c r="EG163" t="s">
        <v>24</v>
      </c>
      <c r="EH163">
        <v>0</v>
      </c>
      <c r="EI163" t="s">
        <v>3</v>
      </c>
      <c r="EJ163">
        <v>4</v>
      </c>
      <c r="EK163">
        <v>0</v>
      </c>
      <c r="EL163" t="s">
        <v>25</v>
      </c>
      <c r="EM163" t="s">
        <v>26</v>
      </c>
      <c r="EO163" t="s">
        <v>3</v>
      </c>
      <c r="EQ163">
        <v>0</v>
      </c>
      <c r="ER163">
        <v>73052.11</v>
      </c>
      <c r="ES163">
        <v>62907.1</v>
      </c>
      <c r="ET163">
        <v>7455.33</v>
      </c>
      <c r="EU163">
        <v>2769.58</v>
      </c>
      <c r="EV163">
        <v>2689.68</v>
      </c>
      <c r="EW163">
        <v>16.559999999999999</v>
      </c>
      <c r="EX163">
        <v>0</v>
      </c>
      <c r="EY163">
        <v>0</v>
      </c>
      <c r="FQ163">
        <v>0</v>
      </c>
      <c r="FR163">
        <f t="shared" si="82"/>
        <v>0</v>
      </c>
      <c r="FS163">
        <v>0</v>
      </c>
      <c r="FX163">
        <v>70</v>
      </c>
      <c r="FY163">
        <v>10</v>
      </c>
      <c r="GA163" t="s">
        <v>3</v>
      </c>
      <c r="GD163">
        <v>0</v>
      </c>
      <c r="GF163">
        <v>-1205356415</v>
      </c>
      <c r="GG163">
        <v>2</v>
      </c>
      <c r="GH163">
        <v>1</v>
      </c>
      <c r="GI163">
        <v>-2</v>
      </c>
      <c r="GJ163">
        <v>0</v>
      </c>
      <c r="GK163">
        <f>ROUND(R163*(R12)/100,2)</f>
        <v>598.23</v>
      </c>
      <c r="GL163">
        <f t="shared" si="83"/>
        <v>0</v>
      </c>
      <c r="GM163">
        <f>ROUND(O163+X163+Y163+GK163,2)+GX163</f>
        <v>15639.01</v>
      </c>
      <c r="GN163">
        <f>IF(OR(BI163=0,BI163=1),ROUND(O163+X163+Y163+GK163,2),0)</f>
        <v>0</v>
      </c>
      <c r="GO163">
        <f>IF(BI163=2,ROUND(O163+X163+Y163+GK163,2),0)</f>
        <v>0</v>
      </c>
      <c r="GP163">
        <f>IF(BI163=4,ROUND(O163+X163+Y163+GK163,2)+GX163,0)</f>
        <v>15639.01</v>
      </c>
      <c r="GR163">
        <v>0</v>
      </c>
      <c r="GS163">
        <v>3</v>
      </c>
      <c r="GT163">
        <v>0</v>
      </c>
      <c r="GU163" t="s">
        <v>3</v>
      </c>
      <c r="GV163">
        <f t="shared" si="84"/>
        <v>0</v>
      </c>
      <c r="GW163">
        <v>1</v>
      </c>
      <c r="GX163">
        <f t="shared" si="85"/>
        <v>0</v>
      </c>
      <c r="HA163">
        <v>0</v>
      </c>
      <c r="HB163">
        <v>0</v>
      </c>
      <c r="IK163">
        <v>0</v>
      </c>
    </row>
    <row r="164" spans="1:245" x14ac:dyDescent="0.2">
      <c r="A164">
        <v>17</v>
      </c>
      <c r="B164">
        <v>0</v>
      </c>
      <c r="C164">
        <f>ROW(SmtRes!A82)</f>
        <v>82</v>
      </c>
      <c r="D164">
        <f>ROW(EtalonRes!A82)</f>
        <v>82</v>
      </c>
      <c r="E164" t="s">
        <v>176</v>
      </c>
      <c r="F164" t="s">
        <v>177</v>
      </c>
      <c r="G164" t="s">
        <v>178</v>
      </c>
      <c r="H164" t="s">
        <v>22</v>
      </c>
      <c r="I164">
        <v>24</v>
      </c>
      <c r="J164">
        <v>0</v>
      </c>
      <c r="O164">
        <f t="shared" si="56"/>
        <v>119622.24</v>
      </c>
      <c r="P164">
        <f t="shared" si="57"/>
        <v>75848.160000000003</v>
      </c>
      <c r="Q164">
        <f t="shared" si="58"/>
        <v>662.88</v>
      </c>
      <c r="R164">
        <f t="shared" si="59"/>
        <v>133.19999999999999</v>
      </c>
      <c r="S164">
        <f t="shared" si="60"/>
        <v>43111.199999999997</v>
      </c>
      <c r="T164">
        <f t="shared" si="61"/>
        <v>0</v>
      </c>
      <c r="U164">
        <f t="shared" si="62"/>
        <v>230.64</v>
      </c>
      <c r="V164">
        <f t="shared" si="63"/>
        <v>0</v>
      </c>
      <c r="W164">
        <f t="shared" si="64"/>
        <v>0</v>
      </c>
      <c r="X164">
        <f t="shared" si="65"/>
        <v>30177.84</v>
      </c>
      <c r="Y164">
        <f t="shared" si="66"/>
        <v>4311.12</v>
      </c>
      <c r="AA164">
        <v>41650444</v>
      </c>
      <c r="AB164">
        <f t="shared" si="67"/>
        <v>4984.26</v>
      </c>
      <c r="AC164">
        <f>ROUND((ES164),2)</f>
        <v>3160.34</v>
      </c>
      <c r="AD164">
        <f>ROUND((((ET164)-(EU164))+AE164),2)</f>
        <v>27.62</v>
      </c>
      <c r="AE164">
        <f t="shared" si="86"/>
        <v>5.55</v>
      </c>
      <c r="AF164">
        <f t="shared" si="86"/>
        <v>1796.3</v>
      </c>
      <c r="AG164">
        <f t="shared" si="69"/>
        <v>0</v>
      </c>
      <c r="AH164">
        <f t="shared" si="87"/>
        <v>9.61</v>
      </c>
      <c r="AI164">
        <f t="shared" si="87"/>
        <v>0</v>
      </c>
      <c r="AJ164">
        <f t="shared" si="71"/>
        <v>0</v>
      </c>
      <c r="AK164">
        <v>4984.26</v>
      </c>
      <c r="AL164">
        <v>3160.34</v>
      </c>
      <c r="AM164">
        <v>27.62</v>
      </c>
      <c r="AN164">
        <v>5.55</v>
      </c>
      <c r="AO164">
        <v>1796.3</v>
      </c>
      <c r="AP164">
        <v>0</v>
      </c>
      <c r="AQ164">
        <v>9.61</v>
      </c>
      <c r="AR164">
        <v>0</v>
      </c>
      <c r="AS164">
        <v>0</v>
      </c>
      <c r="AT164">
        <v>70</v>
      </c>
      <c r="AU164">
        <v>10</v>
      </c>
      <c r="AV164">
        <v>1</v>
      </c>
      <c r="AW164">
        <v>1</v>
      </c>
      <c r="AZ164">
        <v>1</v>
      </c>
      <c r="BA164">
        <v>1</v>
      </c>
      <c r="BB164">
        <v>1</v>
      </c>
      <c r="BC164">
        <v>1</v>
      </c>
      <c r="BD164" t="s">
        <v>3</v>
      </c>
      <c r="BE164" t="s">
        <v>3</v>
      </c>
      <c r="BF164" t="s">
        <v>3</v>
      </c>
      <c r="BG164" t="s">
        <v>3</v>
      </c>
      <c r="BH164">
        <v>0</v>
      </c>
      <c r="BI164">
        <v>4</v>
      </c>
      <c r="BJ164" t="s">
        <v>179</v>
      </c>
      <c r="BM164">
        <v>0</v>
      </c>
      <c r="BN164">
        <v>0</v>
      </c>
      <c r="BO164" t="s">
        <v>3</v>
      </c>
      <c r="BP164">
        <v>0</v>
      </c>
      <c r="BQ164">
        <v>1</v>
      </c>
      <c r="BR164">
        <v>0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 t="s">
        <v>3</v>
      </c>
      <c r="BZ164">
        <v>70</v>
      </c>
      <c r="CA164">
        <v>10</v>
      </c>
      <c r="CF164">
        <v>0</v>
      </c>
      <c r="CG164">
        <v>0</v>
      </c>
      <c r="CM164">
        <v>0</v>
      </c>
      <c r="CN164" t="s">
        <v>3</v>
      </c>
      <c r="CO164">
        <v>0</v>
      </c>
      <c r="CP164">
        <f t="shared" si="72"/>
        <v>119622.24</v>
      </c>
      <c r="CQ164">
        <f t="shared" si="73"/>
        <v>3160.34</v>
      </c>
      <c r="CR164">
        <f>((((ET164)*BB164-(EU164)*BS164)+AE164*BS164)*AV164)</f>
        <v>27.62</v>
      </c>
      <c r="CS164">
        <f t="shared" si="74"/>
        <v>5.55</v>
      </c>
      <c r="CT164">
        <f t="shared" si="75"/>
        <v>1796.3</v>
      </c>
      <c r="CU164">
        <f t="shared" si="76"/>
        <v>0</v>
      </c>
      <c r="CV164">
        <f t="shared" si="77"/>
        <v>9.61</v>
      </c>
      <c r="CW164">
        <f t="shared" si="78"/>
        <v>0</v>
      </c>
      <c r="CX164">
        <f t="shared" si="79"/>
        <v>0</v>
      </c>
      <c r="CY164">
        <f t="shared" si="80"/>
        <v>30177.84</v>
      </c>
      <c r="CZ164">
        <f t="shared" si="81"/>
        <v>4311.12</v>
      </c>
      <c r="DC164" t="s">
        <v>3</v>
      </c>
      <c r="DD164" t="s">
        <v>3</v>
      </c>
      <c r="DE164" t="s">
        <v>3</v>
      </c>
      <c r="DF164" t="s">
        <v>3</v>
      </c>
      <c r="DG164" t="s">
        <v>3</v>
      </c>
      <c r="DH164" t="s">
        <v>3</v>
      </c>
      <c r="DI164" t="s">
        <v>3</v>
      </c>
      <c r="DJ164" t="s">
        <v>3</v>
      </c>
      <c r="DK164" t="s">
        <v>3</v>
      </c>
      <c r="DL164" t="s">
        <v>3</v>
      </c>
      <c r="DM164" t="s">
        <v>3</v>
      </c>
      <c r="DN164">
        <v>0</v>
      </c>
      <c r="DO164">
        <v>0</v>
      </c>
      <c r="DP164">
        <v>1</v>
      </c>
      <c r="DQ164">
        <v>1</v>
      </c>
      <c r="DU164">
        <v>1005</v>
      </c>
      <c r="DV164" t="s">
        <v>22</v>
      </c>
      <c r="DW164" t="s">
        <v>22</v>
      </c>
      <c r="DX164">
        <v>1</v>
      </c>
      <c r="EE164">
        <v>41386449</v>
      </c>
      <c r="EF164">
        <v>1</v>
      </c>
      <c r="EG164" t="s">
        <v>24</v>
      </c>
      <c r="EH164">
        <v>0</v>
      </c>
      <c r="EI164" t="s">
        <v>3</v>
      </c>
      <c r="EJ164">
        <v>4</v>
      </c>
      <c r="EK164">
        <v>0</v>
      </c>
      <c r="EL164" t="s">
        <v>25</v>
      </c>
      <c r="EM164" t="s">
        <v>26</v>
      </c>
      <c r="EO164" t="s">
        <v>3</v>
      </c>
      <c r="EQ164">
        <v>0</v>
      </c>
      <c r="ER164">
        <v>4984.26</v>
      </c>
      <c r="ES164">
        <v>3160.34</v>
      </c>
      <c r="ET164">
        <v>27.62</v>
      </c>
      <c r="EU164">
        <v>5.55</v>
      </c>
      <c r="EV164">
        <v>1796.3</v>
      </c>
      <c r="EW164">
        <v>9.61</v>
      </c>
      <c r="EX164">
        <v>0</v>
      </c>
      <c r="EY164">
        <v>0</v>
      </c>
      <c r="FQ164">
        <v>0</v>
      </c>
      <c r="FR164">
        <f t="shared" si="82"/>
        <v>0</v>
      </c>
      <c r="FS164">
        <v>0</v>
      </c>
      <c r="FX164">
        <v>70</v>
      </c>
      <c r="FY164">
        <v>10</v>
      </c>
      <c r="GA164" t="s">
        <v>3</v>
      </c>
      <c r="GD164">
        <v>0</v>
      </c>
      <c r="GF164">
        <v>-158779795</v>
      </c>
      <c r="GG164">
        <v>2</v>
      </c>
      <c r="GH164">
        <v>1</v>
      </c>
      <c r="GI164">
        <v>-2</v>
      </c>
      <c r="GJ164">
        <v>0</v>
      </c>
      <c r="GK164">
        <f>ROUND(R164*(R12)/100,2)</f>
        <v>143.86000000000001</v>
      </c>
      <c r="GL164">
        <f t="shared" si="83"/>
        <v>0</v>
      </c>
      <c r="GM164">
        <f>ROUND(O164+X164+Y164+GK164,2)+GX164</f>
        <v>154255.06</v>
      </c>
      <c r="GN164">
        <f>IF(OR(BI164=0,BI164=1),ROUND(O164+X164+Y164+GK164,2),0)</f>
        <v>0</v>
      </c>
      <c r="GO164">
        <f>IF(BI164=2,ROUND(O164+X164+Y164+GK164,2),0)</f>
        <v>0</v>
      </c>
      <c r="GP164">
        <f>IF(BI164=4,ROUND(O164+X164+Y164+GK164,2)+GX164,0)</f>
        <v>154255.06</v>
      </c>
      <c r="GR164">
        <v>0</v>
      </c>
      <c r="GS164">
        <v>3</v>
      </c>
      <c r="GT164">
        <v>0</v>
      </c>
      <c r="GU164" t="s">
        <v>3</v>
      </c>
      <c r="GV164">
        <f t="shared" si="84"/>
        <v>0</v>
      </c>
      <c r="GW164">
        <v>1</v>
      </c>
      <c r="GX164">
        <f t="shared" si="85"/>
        <v>0</v>
      </c>
      <c r="HA164">
        <v>0</v>
      </c>
      <c r="HB164">
        <v>0</v>
      </c>
      <c r="IK164">
        <v>0</v>
      </c>
    </row>
    <row r="165" spans="1:245" x14ac:dyDescent="0.2">
      <c r="A165">
        <v>17</v>
      </c>
      <c r="B165">
        <v>0</v>
      </c>
      <c r="C165">
        <f>ROW(SmtRes!A85)</f>
        <v>85</v>
      </c>
      <c r="D165">
        <f>ROW(EtalonRes!A85)</f>
        <v>85</v>
      </c>
      <c r="E165" t="s">
        <v>180</v>
      </c>
      <c r="F165" t="s">
        <v>181</v>
      </c>
      <c r="G165" t="s">
        <v>182</v>
      </c>
      <c r="H165" t="s">
        <v>173</v>
      </c>
      <c r="I165">
        <v>2.6</v>
      </c>
      <c r="J165">
        <v>0</v>
      </c>
      <c r="O165">
        <f t="shared" si="56"/>
        <v>17828.28</v>
      </c>
      <c r="P165">
        <f t="shared" si="57"/>
        <v>3408.08</v>
      </c>
      <c r="Q165">
        <f t="shared" si="58"/>
        <v>0</v>
      </c>
      <c r="R165">
        <f t="shared" si="59"/>
        <v>0</v>
      </c>
      <c r="S165">
        <f t="shared" si="60"/>
        <v>14420.2</v>
      </c>
      <c r="T165">
        <f t="shared" si="61"/>
        <v>0</v>
      </c>
      <c r="U165">
        <f t="shared" si="62"/>
        <v>83.97999999999999</v>
      </c>
      <c r="V165">
        <f t="shared" si="63"/>
        <v>0</v>
      </c>
      <c r="W165">
        <f t="shared" si="64"/>
        <v>0</v>
      </c>
      <c r="X165">
        <f t="shared" si="65"/>
        <v>10094.14</v>
      </c>
      <c r="Y165">
        <f t="shared" si="66"/>
        <v>1442.02</v>
      </c>
      <c r="AA165">
        <v>41650444</v>
      </c>
      <c r="AB165">
        <f t="shared" si="67"/>
        <v>6857.03</v>
      </c>
      <c r="AC165">
        <f>ROUND((ES165),2)</f>
        <v>1310.8</v>
      </c>
      <c r="AD165">
        <f>ROUND((((ET165)-(EU165))+AE165),2)</f>
        <v>0</v>
      </c>
      <c r="AE165">
        <f t="shared" si="86"/>
        <v>0</v>
      </c>
      <c r="AF165">
        <f t="shared" si="86"/>
        <v>5546.23</v>
      </c>
      <c r="AG165">
        <f t="shared" si="69"/>
        <v>0</v>
      </c>
      <c r="AH165">
        <f t="shared" si="87"/>
        <v>32.299999999999997</v>
      </c>
      <c r="AI165">
        <f t="shared" si="87"/>
        <v>0</v>
      </c>
      <c r="AJ165">
        <f t="shared" si="71"/>
        <v>0</v>
      </c>
      <c r="AK165">
        <v>6857.03</v>
      </c>
      <c r="AL165">
        <v>1310.8</v>
      </c>
      <c r="AM165">
        <v>0</v>
      </c>
      <c r="AN165">
        <v>0</v>
      </c>
      <c r="AO165">
        <v>5546.23</v>
      </c>
      <c r="AP165">
        <v>0</v>
      </c>
      <c r="AQ165">
        <v>32.299999999999997</v>
      </c>
      <c r="AR165">
        <v>0</v>
      </c>
      <c r="AS165">
        <v>0</v>
      </c>
      <c r="AT165">
        <v>70</v>
      </c>
      <c r="AU165">
        <v>10</v>
      </c>
      <c r="AV165">
        <v>1</v>
      </c>
      <c r="AW165">
        <v>1</v>
      </c>
      <c r="AZ165">
        <v>1</v>
      </c>
      <c r="BA165">
        <v>1</v>
      </c>
      <c r="BB165">
        <v>1</v>
      </c>
      <c r="BC165">
        <v>1</v>
      </c>
      <c r="BD165" t="s">
        <v>3</v>
      </c>
      <c r="BE165" t="s">
        <v>3</v>
      </c>
      <c r="BF165" t="s">
        <v>3</v>
      </c>
      <c r="BG165" t="s">
        <v>3</v>
      </c>
      <c r="BH165">
        <v>0</v>
      </c>
      <c r="BI165">
        <v>4</v>
      </c>
      <c r="BJ165" t="s">
        <v>183</v>
      </c>
      <c r="BM165">
        <v>0</v>
      </c>
      <c r="BN165">
        <v>0</v>
      </c>
      <c r="BO165" t="s">
        <v>3</v>
      </c>
      <c r="BP165">
        <v>0</v>
      </c>
      <c r="BQ165">
        <v>1</v>
      </c>
      <c r="BR165">
        <v>0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 t="s">
        <v>3</v>
      </c>
      <c r="BZ165">
        <v>70</v>
      </c>
      <c r="CA165">
        <v>10</v>
      </c>
      <c r="CF165">
        <v>0</v>
      </c>
      <c r="CG165">
        <v>0</v>
      </c>
      <c r="CM165">
        <v>0</v>
      </c>
      <c r="CN165" t="s">
        <v>3</v>
      </c>
      <c r="CO165">
        <v>0</v>
      </c>
      <c r="CP165">
        <f t="shared" si="72"/>
        <v>17828.28</v>
      </c>
      <c r="CQ165">
        <f t="shared" si="73"/>
        <v>1310.8</v>
      </c>
      <c r="CR165">
        <f>((((ET165)*BB165-(EU165)*BS165)+AE165*BS165)*AV165)</f>
        <v>0</v>
      </c>
      <c r="CS165">
        <f t="shared" si="74"/>
        <v>0</v>
      </c>
      <c r="CT165">
        <f t="shared" si="75"/>
        <v>5546.23</v>
      </c>
      <c r="CU165">
        <f t="shared" si="76"/>
        <v>0</v>
      </c>
      <c r="CV165">
        <f t="shared" si="77"/>
        <v>32.299999999999997</v>
      </c>
      <c r="CW165">
        <f t="shared" si="78"/>
        <v>0</v>
      </c>
      <c r="CX165">
        <f t="shared" si="79"/>
        <v>0</v>
      </c>
      <c r="CY165">
        <f t="shared" si="80"/>
        <v>10094.14</v>
      </c>
      <c r="CZ165">
        <f t="shared" si="81"/>
        <v>1442.02</v>
      </c>
      <c r="DC165" t="s">
        <v>3</v>
      </c>
      <c r="DD165" t="s">
        <v>3</v>
      </c>
      <c r="DE165" t="s">
        <v>3</v>
      </c>
      <c r="DF165" t="s">
        <v>3</v>
      </c>
      <c r="DG165" t="s">
        <v>3</v>
      </c>
      <c r="DH165" t="s">
        <v>3</v>
      </c>
      <c r="DI165" t="s">
        <v>3</v>
      </c>
      <c r="DJ165" t="s">
        <v>3</v>
      </c>
      <c r="DK165" t="s">
        <v>3</v>
      </c>
      <c r="DL165" t="s">
        <v>3</v>
      </c>
      <c r="DM165" t="s">
        <v>3</v>
      </c>
      <c r="DN165">
        <v>0</v>
      </c>
      <c r="DO165">
        <v>0</v>
      </c>
      <c r="DP165">
        <v>1</v>
      </c>
      <c r="DQ165">
        <v>1</v>
      </c>
      <c r="DU165">
        <v>1005</v>
      </c>
      <c r="DV165" t="s">
        <v>173</v>
      </c>
      <c r="DW165" t="s">
        <v>173</v>
      </c>
      <c r="DX165">
        <v>100</v>
      </c>
      <c r="EE165">
        <v>41386449</v>
      </c>
      <c r="EF165">
        <v>1</v>
      </c>
      <c r="EG165" t="s">
        <v>24</v>
      </c>
      <c r="EH165">
        <v>0</v>
      </c>
      <c r="EI165" t="s">
        <v>3</v>
      </c>
      <c r="EJ165">
        <v>4</v>
      </c>
      <c r="EK165">
        <v>0</v>
      </c>
      <c r="EL165" t="s">
        <v>25</v>
      </c>
      <c r="EM165" t="s">
        <v>26</v>
      </c>
      <c r="EO165" t="s">
        <v>3</v>
      </c>
      <c r="EQ165">
        <v>0</v>
      </c>
      <c r="ER165">
        <v>6857.03</v>
      </c>
      <c r="ES165">
        <v>1310.8</v>
      </c>
      <c r="ET165">
        <v>0</v>
      </c>
      <c r="EU165">
        <v>0</v>
      </c>
      <c r="EV165">
        <v>5546.23</v>
      </c>
      <c r="EW165">
        <v>32.299999999999997</v>
      </c>
      <c r="EX165">
        <v>0</v>
      </c>
      <c r="EY165">
        <v>0</v>
      </c>
      <c r="FQ165">
        <v>0</v>
      </c>
      <c r="FR165">
        <f t="shared" si="82"/>
        <v>0</v>
      </c>
      <c r="FS165">
        <v>0</v>
      </c>
      <c r="FX165">
        <v>70</v>
      </c>
      <c r="FY165">
        <v>10</v>
      </c>
      <c r="GA165" t="s">
        <v>3</v>
      </c>
      <c r="GD165">
        <v>0</v>
      </c>
      <c r="GF165">
        <v>1070072422</v>
      </c>
      <c r="GG165">
        <v>2</v>
      </c>
      <c r="GH165">
        <v>1</v>
      </c>
      <c r="GI165">
        <v>-2</v>
      </c>
      <c r="GJ165">
        <v>0</v>
      </c>
      <c r="GK165">
        <f>ROUND(R165*(R12)/100,2)</f>
        <v>0</v>
      </c>
      <c r="GL165">
        <f t="shared" si="83"/>
        <v>0</v>
      </c>
      <c r="GM165">
        <f>ROUND(O165+X165+Y165+GK165,2)+GX165</f>
        <v>29364.44</v>
      </c>
      <c r="GN165">
        <f>IF(OR(BI165=0,BI165=1),ROUND(O165+X165+Y165+GK165,2),0)</f>
        <v>0</v>
      </c>
      <c r="GO165">
        <f>IF(BI165=2,ROUND(O165+X165+Y165+GK165,2),0)</f>
        <v>0</v>
      </c>
      <c r="GP165">
        <f>IF(BI165=4,ROUND(O165+X165+Y165+GK165,2)+GX165,0)</f>
        <v>29364.44</v>
      </c>
      <c r="GR165">
        <v>0</v>
      </c>
      <c r="GS165">
        <v>3</v>
      </c>
      <c r="GT165">
        <v>0</v>
      </c>
      <c r="GU165" t="s">
        <v>3</v>
      </c>
      <c r="GV165">
        <f t="shared" si="84"/>
        <v>0</v>
      </c>
      <c r="GW165">
        <v>1</v>
      </c>
      <c r="GX165">
        <f t="shared" si="85"/>
        <v>0</v>
      </c>
      <c r="HA165">
        <v>0</v>
      </c>
      <c r="HB165">
        <v>0</v>
      </c>
      <c r="IK165">
        <v>0</v>
      </c>
    </row>
    <row r="167" spans="1:245" x14ac:dyDescent="0.2">
      <c r="A167" s="2">
        <v>51</v>
      </c>
      <c r="B167" s="2">
        <f>B153</f>
        <v>0</v>
      </c>
      <c r="C167" s="2">
        <f>A153</f>
        <v>4</v>
      </c>
      <c r="D167" s="2">
        <f>ROW(A153)</f>
        <v>153</v>
      </c>
      <c r="E167" s="2"/>
      <c r="F167" s="2" t="str">
        <f>IF(F153&lt;&gt;"",F153,"")</f>
        <v>Новый раздел</v>
      </c>
      <c r="G167" s="2" t="str">
        <f>IF(G153&lt;&gt;"",G153,"")</f>
        <v>Ремонт спортивной площадки ул Новочеремушкинская д 49 (275м2)</v>
      </c>
      <c r="H167" s="2">
        <v>0</v>
      </c>
      <c r="I167" s="2"/>
      <c r="J167" s="2"/>
      <c r="K167" s="2"/>
      <c r="L167" s="2"/>
      <c r="M167" s="2"/>
      <c r="N167" s="2"/>
      <c r="O167" s="2">
        <f t="shared" ref="O167:T167" si="88">ROUND(AB167,2)</f>
        <v>557595.69999999995</v>
      </c>
      <c r="P167" s="2">
        <f t="shared" si="88"/>
        <v>423254.75</v>
      </c>
      <c r="Q167" s="2">
        <f t="shared" si="88"/>
        <v>59976.12</v>
      </c>
      <c r="R167" s="2">
        <f t="shared" si="88"/>
        <v>34848.47</v>
      </c>
      <c r="S167" s="2">
        <f t="shared" si="88"/>
        <v>74364.83</v>
      </c>
      <c r="T167" s="2">
        <f t="shared" si="88"/>
        <v>0</v>
      </c>
      <c r="U167" s="2">
        <f>AH167</f>
        <v>408.84979999999996</v>
      </c>
      <c r="V167" s="2">
        <f>AI167</f>
        <v>0</v>
      </c>
      <c r="W167" s="2">
        <f>ROUND(AJ167,2)</f>
        <v>0</v>
      </c>
      <c r="X167" s="2">
        <f>ROUND(AK167,2)</f>
        <v>52055.38</v>
      </c>
      <c r="Y167" s="2">
        <f>ROUND(AL167,2)</f>
        <v>7436.48</v>
      </c>
      <c r="Z167" s="2"/>
      <c r="AA167" s="2"/>
      <c r="AB167" s="2">
        <f>ROUND(SUMIF(AA157:AA165,"=41650444",O157:O165),2)</f>
        <v>557595.69999999995</v>
      </c>
      <c r="AC167" s="2">
        <f>ROUND(SUMIF(AA157:AA165,"=41650444",P157:P165),2)</f>
        <v>423254.75</v>
      </c>
      <c r="AD167" s="2">
        <f>ROUND(SUMIF(AA157:AA165,"=41650444",Q157:Q165),2)</f>
        <v>59976.12</v>
      </c>
      <c r="AE167" s="2">
        <f>ROUND(SUMIF(AA157:AA165,"=41650444",R157:R165),2)</f>
        <v>34848.47</v>
      </c>
      <c r="AF167" s="2">
        <f>ROUND(SUMIF(AA157:AA165,"=41650444",S157:S165),2)</f>
        <v>74364.83</v>
      </c>
      <c r="AG167" s="2">
        <f>ROUND(SUMIF(AA157:AA165,"=41650444",T157:T165),2)</f>
        <v>0</v>
      </c>
      <c r="AH167" s="2">
        <f>SUMIF(AA157:AA165,"=41650444",U157:U165)</f>
        <v>408.84979999999996</v>
      </c>
      <c r="AI167" s="2">
        <f>SUMIF(AA157:AA165,"=41650444",V157:V165)</f>
        <v>0</v>
      </c>
      <c r="AJ167" s="2">
        <f>ROUND(SUMIF(AA157:AA165,"=41650444",W157:W165),2)</f>
        <v>0</v>
      </c>
      <c r="AK167" s="2">
        <f>ROUND(SUMIF(AA157:AA165,"=41650444",X157:X165),2)</f>
        <v>52055.38</v>
      </c>
      <c r="AL167" s="2">
        <f>ROUND(SUMIF(AA157:AA165,"=41650444",Y157:Y165),2)</f>
        <v>7436.48</v>
      </c>
      <c r="AM167" s="2"/>
      <c r="AN167" s="2"/>
      <c r="AO167" s="2">
        <f t="shared" ref="AO167:BC167" si="89">ROUND(BX167,2)</f>
        <v>0</v>
      </c>
      <c r="AP167" s="2">
        <f t="shared" si="89"/>
        <v>0</v>
      </c>
      <c r="AQ167" s="2">
        <f t="shared" si="89"/>
        <v>0</v>
      </c>
      <c r="AR167" s="2">
        <f t="shared" si="89"/>
        <v>629506.77</v>
      </c>
      <c r="AS167" s="2">
        <f t="shared" si="89"/>
        <v>0</v>
      </c>
      <c r="AT167" s="2">
        <f t="shared" si="89"/>
        <v>0</v>
      </c>
      <c r="AU167" s="2">
        <f t="shared" si="89"/>
        <v>629506.77</v>
      </c>
      <c r="AV167" s="2">
        <f t="shared" si="89"/>
        <v>423254.75</v>
      </c>
      <c r="AW167" s="2">
        <f t="shared" si="89"/>
        <v>423254.75</v>
      </c>
      <c r="AX167" s="2">
        <f t="shared" si="89"/>
        <v>0</v>
      </c>
      <c r="AY167" s="2">
        <f t="shared" si="89"/>
        <v>423254.75</v>
      </c>
      <c r="AZ167" s="2">
        <f t="shared" si="89"/>
        <v>0</v>
      </c>
      <c r="BA167" s="2">
        <f t="shared" si="89"/>
        <v>0</v>
      </c>
      <c r="BB167" s="2">
        <f t="shared" si="89"/>
        <v>0</v>
      </c>
      <c r="BC167" s="2">
        <f t="shared" si="89"/>
        <v>0</v>
      </c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>
        <f>ROUND(SUMIF(AA157:AA165,"=41650444",FQ157:FQ165),2)</f>
        <v>0</v>
      </c>
      <c r="BY167" s="2">
        <f>ROUND(SUMIF(AA157:AA165,"=41650444",FR157:FR165),2)</f>
        <v>0</v>
      </c>
      <c r="BZ167" s="2">
        <f>ROUND(SUMIF(AA157:AA165,"=41650444",GL157:GL165),2)</f>
        <v>0</v>
      </c>
      <c r="CA167" s="2">
        <f>ROUND(SUMIF(AA157:AA165,"=41650444",GM157:GM165),2)</f>
        <v>629506.77</v>
      </c>
      <c r="CB167" s="2">
        <f>ROUND(SUMIF(AA157:AA165,"=41650444",GN157:GN165),2)</f>
        <v>0</v>
      </c>
      <c r="CC167" s="2">
        <f>ROUND(SUMIF(AA157:AA165,"=41650444",GO157:GO165),2)</f>
        <v>0</v>
      </c>
      <c r="CD167" s="2">
        <f>ROUND(SUMIF(AA157:AA165,"=41650444",GP157:GP165),2)</f>
        <v>629506.77</v>
      </c>
      <c r="CE167" s="2">
        <f>AC167-BX167</f>
        <v>423254.75</v>
      </c>
      <c r="CF167" s="2">
        <f>AC167-BY167</f>
        <v>423254.75</v>
      </c>
      <c r="CG167" s="2">
        <f>BX167-BZ167</f>
        <v>0</v>
      </c>
      <c r="CH167" s="2">
        <f>AC167-BX167-BY167+BZ167</f>
        <v>423254.75</v>
      </c>
      <c r="CI167" s="2">
        <f>BY167-BZ167</f>
        <v>0</v>
      </c>
      <c r="CJ167" s="2">
        <f>ROUND(SUMIF(AA157:AA165,"=41650444",GX157:GX165),2)</f>
        <v>0</v>
      </c>
      <c r="CK167" s="2">
        <f>ROUND(SUMIF(AA157:AA165,"=41650444",GY157:GY165),2)</f>
        <v>0</v>
      </c>
      <c r="CL167" s="2">
        <f>ROUND(SUMIF(AA157:AA165,"=41650444",GZ157:GZ165),2)</f>
        <v>0</v>
      </c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>
        <v>0</v>
      </c>
    </row>
    <row r="169" spans="1:245" x14ac:dyDescent="0.2">
      <c r="A169" s="4">
        <v>50</v>
      </c>
      <c r="B169" s="4">
        <v>0</v>
      </c>
      <c r="C169" s="4">
        <v>0</v>
      </c>
      <c r="D169" s="4">
        <v>1</v>
      </c>
      <c r="E169" s="4">
        <v>201</v>
      </c>
      <c r="F169" s="4">
        <f>ROUND(Source!O167,O169)</f>
        <v>557595.69999999995</v>
      </c>
      <c r="G169" s="4" t="s">
        <v>43</v>
      </c>
      <c r="H169" s="4" t="s">
        <v>44</v>
      </c>
      <c r="I169" s="4"/>
      <c r="J169" s="4"/>
      <c r="K169" s="4">
        <v>-201</v>
      </c>
      <c r="L169" s="4">
        <v>1</v>
      </c>
      <c r="M169" s="4">
        <v>3</v>
      </c>
      <c r="N169" s="4" t="s">
        <v>3</v>
      </c>
      <c r="O169" s="4">
        <v>2</v>
      </c>
      <c r="P169" s="4"/>
      <c r="Q169" s="4"/>
      <c r="R169" s="4"/>
      <c r="S169" s="4"/>
      <c r="T169" s="4"/>
      <c r="U169" s="4"/>
      <c r="V169" s="4"/>
      <c r="W169" s="4"/>
    </row>
    <row r="170" spans="1:245" x14ac:dyDescent="0.2">
      <c r="A170" s="4">
        <v>50</v>
      </c>
      <c r="B170" s="4">
        <v>0</v>
      </c>
      <c r="C170" s="4">
        <v>0</v>
      </c>
      <c r="D170" s="4">
        <v>1</v>
      </c>
      <c r="E170" s="4">
        <v>202</v>
      </c>
      <c r="F170" s="4">
        <f>ROUND(Source!P167,O170)</f>
        <v>423254.75</v>
      </c>
      <c r="G170" s="4" t="s">
        <v>45</v>
      </c>
      <c r="H170" s="4" t="s">
        <v>46</v>
      </c>
      <c r="I170" s="4"/>
      <c r="J170" s="4"/>
      <c r="K170" s="4">
        <v>-202</v>
      </c>
      <c r="L170" s="4">
        <v>2</v>
      </c>
      <c r="M170" s="4">
        <v>3</v>
      </c>
      <c r="N170" s="4" t="s">
        <v>3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</row>
    <row r="171" spans="1:245" x14ac:dyDescent="0.2">
      <c r="A171" s="4">
        <v>50</v>
      </c>
      <c r="B171" s="4">
        <v>0</v>
      </c>
      <c r="C171" s="4">
        <v>0</v>
      </c>
      <c r="D171" s="4">
        <v>1</v>
      </c>
      <c r="E171" s="4">
        <v>222</v>
      </c>
      <c r="F171" s="4">
        <f>ROUND(Source!AO167,O171)</f>
        <v>0</v>
      </c>
      <c r="G171" s="4" t="s">
        <v>47</v>
      </c>
      <c r="H171" s="4" t="s">
        <v>48</v>
      </c>
      <c r="I171" s="4"/>
      <c r="J171" s="4"/>
      <c r="K171" s="4">
        <v>-222</v>
      </c>
      <c r="L171" s="4">
        <v>3</v>
      </c>
      <c r="M171" s="4">
        <v>3</v>
      </c>
      <c r="N171" s="4" t="s">
        <v>3</v>
      </c>
      <c r="O171" s="4">
        <v>2</v>
      </c>
      <c r="P171" s="4"/>
      <c r="Q171" s="4"/>
      <c r="R171" s="4"/>
      <c r="S171" s="4"/>
      <c r="T171" s="4"/>
      <c r="U171" s="4"/>
      <c r="V171" s="4"/>
      <c r="W171" s="4"/>
    </row>
    <row r="172" spans="1:245" x14ac:dyDescent="0.2">
      <c r="A172" s="4">
        <v>50</v>
      </c>
      <c r="B172" s="4">
        <v>0</v>
      </c>
      <c r="C172" s="4">
        <v>0</v>
      </c>
      <c r="D172" s="4">
        <v>1</v>
      </c>
      <c r="E172" s="4">
        <v>225</v>
      </c>
      <c r="F172" s="4">
        <f>ROUND(Source!AV167,O172)</f>
        <v>423254.75</v>
      </c>
      <c r="G172" s="4" t="s">
        <v>49</v>
      </c>
      <c r="H172" s="4" t="s">
        <v>50</v>
      </c>
      <c r="I172" s="4"/>
      <c r="J172" s="4"/>
      <c r="K172" s="4">
        <v>-225</v>
      </c>
      <c r="L172" s="4">
        <v>4</v>
      </c>
      <c r="M172" s="4">
        <v>3</v>
      </c>
      <c r="N172" s="4" t="s">
        <v>3</v>
      </c>
      <c r="O172" s="4">
        <v>2</v>
      </c>
      <c r="P172" s="4"/>
      <c r="Q172" s="4"/>
      <c r="R172" s="4"/>
      <c r="S172" s="4"/>
      <c r="T172" s="4"/>
      <c r="U172" s="4"/>
      <c r="V172" s="4"/>
      <c r="W172" s="4"/>
    </row>
    <row r="173" spans="1:245" x14ac:dyDescent="0.2">
      <c r="A173" s="4">
        <v>50</v>
      </c>
      <c r="B173" s="4">
        <v>0</v>
      </c>
      <c r="C173" s="4">
        <v>0</v>
      </c>
      <c r="D173" s="4">
        <v>1</v>
      </c>
      <c r="E173" s="4">
        <v>226</v>
      </c>
      <c r="F173" s="4">
        <f>ROUND(Source!AW167,O173)</f>
        <v>423254.75</v>
      </c>
      <c r="G173" s="4" t="s">
        <v>51</v>
      </c>
      <c r="H173" s="4" t="s">
        <v>52</v>
      </c>
      <c r="I173" s="4"/>
      <c r="J173" s="4"/>
      <c r="K173" s="4">
        <v>-226</v>
      </c>
      <c r="L173" s="4">
        <v>5</v>
      </c>
      <c r="M173" s="4">
        <v>3</v>
      </c>
      <c r="N173" s="4" t="s">
        <v>3</v>
      </c>
      <c r="O173" s="4">
        <v>2</v>
      </c>
      <c r="P173" s="4"/>
      <c r="Q173" s="4"/>
      <c r="R173" s="4"/>
      <c r="S173" s="4"/>
      <c r="T173" s="4"/>
      <c r="U173" s="4"/>
      <c r="V173" s="4"/>
      <c r="W173" s="4"/>
    </row>
    <row r="174" spans="1:245" x14ac:dyDescent="0.2">
      <c r="A174" s="4">
        <v>50</v>
      </c>
      <c r="B174" s="4">
        <v>0</v>
      </c>
      <c r="C174" s="4">
        <v>0</v>
      </c>
      <c r="D174" s="4">
        <v>1</v>
      </c>
      <c r="E174" s="4">
        <v>227</v>
      </c>
      <c r="F174" s="4">
        <f>ROUND(Source!AX167,O174)</f>
        <v>0</v>
      </c>
      <c r="G174" s="4" t="s">
        <v>53</v>
      </c>
      <c r="H174" s="4" t="s">
        <v>54</v>
      </c>
      <c r="I174" s="4"/>
      <c r="J174" s="4"/>
      <c r="K174" s="4">
        <v>-227</v>
      </c>
      <c r="L174" s="4">
        <v>6</v>
      </c>
      <c r="M174" s="4">
        <v>3</v>
      </c>
      <c r="N174" s="4" t="s">
        <v>3</v>
      </c>
      <c r="O174" s="4">
        <v>2</v>
      </c>
      <c r="P174" s="4"/>
      <c r="Q174" s="4"/>
      <c r="R174" s="4"/>
      <c r="S174" s="4"/>
      <c r="T174" s="4"/>
      <c r="U174" s="4"/>
      <c r="V174" s="4"/>
      <c r="W174" s="4"/>
    </row>
    <row r="175" spans="1:245" x14ac:dyDescent="0.2">
      <c r="A175" s="4">
        <v>50</v>
      </c>
      <c r="B175" s="4">
        <v>0</v>
      </c>
      <c r="C175" s="4">
        <v>0</v>
      </c>
      <c r="D175" s="4">
        <v>1</v>
      </c>
      <c r="E175" s="4">
        <v>228</v>
      </c>
      <c r="F175" s="4">
        <f>ROUND(Source!AY167,O175)</f>
        <v>423254.75</v>
      </c>
      <c r="G175" s="4" t="s">
        <v>55</v>
      </c>
      <c r="H175" s="4" t="s">
        <v>56</v>
      </c>
      <c r="I175" s="4"/>
      <c r="J175" s="4"/>
      <c r="K175" s="4">
        <v>-228</v>
      </c>
      <c r="L175" s="4">
        <v>7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/>
    </row>
    <row r="176" spans="1:245" x14ac:dyDescent="0.2">
      <c r="A176" s="4">
        <v>50</v>
      </c>
      <c r="B176" s="4">
        <v>0</v>
      </c>
      <c r="C176" s="4">
        <v>0</v>
      </c>
      <c r="D176" s="4">
        <v>1</v>
      </c>
      <c r="E176" s="4">
        <v>216</v>
      </c>
      <c r="F176" s="4">
        <f>ROUND(Source!AP167,O176)</f>
        <v>0</v>
      </c>
      <c r="G176" s="4" t="s">
        <v>57</v>
      </c>
      <c r="H176" s="4" t="s">
        <v>58</v>
      </c>
      <c r="I176" s="4"/>
      <c r="J176" s="4"/>
      <c r="K176" s="4">
        <v>-216</v>
      </c>
      <c r="L176" s="4">
        <v>8</v>
      </c>
      <c r="M176" s="4">
        <v>3</v>
      </c>
      <c r="N176" s="4" t="s">
        <v>3</v>
      </c>
      <c r="O176" s="4">
        <v>2</v>
      </c>
      <c r="P176" s="4"/>
      <c r="Q176" s="4"/>
      <c r="R176" s="4"/>
      <c r="S176" s="4"/>
      <c r="T176" s="4"/>
      <c r="U176" s="4"/>
      <c r="V176" s="4"/>
      <c r="W176" s="4"/>
    </row>
    <row r="177" spans="1:23" x14ac:dyDescent="0.2">
      <c r="A177" s="4">
        <v>50</v>
      </c>
      <c r="B177" s="4">
        <v>0</v>
      </c>
      <c r="C177" s="4">
        <v>0</v>
      </c>
      <c r="D177" s="4">
        <v>1</v>
      </c>
      <c r="E177" s="4">
        <v>223</v>
      </c>
      <c r="F177" s="4">
        <f>ROUND(Source!AQ167,O177)</f>
        <v>0</v>
      </c>
      <c r="G177" s="4" t="s">
        <v>59</v>
      </c>
      <c r="H177" s="4" t="s">
        <v>60</v>
      </c>
      <c r="I177" s="4"/>
      <c r="J177" s="4"/>
      <c r="K177" s="4">
        <v>-223</v>
      </c>
      <c r="L177" s="4">
        <v>9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/>
    </row>
    <row r="178" spans="1:23" x14ac:dyDescent="0.2">
      <c r="A178" s="4">
        <v>50</v>
      </c>
      <c r="B178" s="4">
        <v>0</v>
      </c>
      <c r="C178" s="4">
        <v>0</v>
      </c>
      <c r="D178" s="4">
        <v>1</v>
      </c>
      <c r="E178" s="4">
        <v>229</v>
      </c>
      <c r="F178" s="4">
        <f>ROUND(Source!AZ167,O178)</f>
        <v>0</v>
      </c>
      <c r="G178" s="4" t="s">
        <v>61</v>
      </c>
      <c r="H178" s="4" t="s">
        <v>62</v>
      </c>
      <c r="I178" s="4"/>
      <c r="J178" s="4"/>
      <c r="K178" s="4">
        <v>-229</v>
      </c>
      <c r="L178" s="4">
        <v>10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/>
    </row>
    <row r="179" spans="1:23" x14ac:dyDescent="0.2">
      <c r="A179" s="4">
        <v>50</v>
      </c>
      <c r="B179" s="4">
        <v>0</v>
      </c>
      <c r="C179" s="4">
        <v>0</v>
      </c>
      <c r="D179" s="4">
        <v>1</v>
      </c>
      <c r="E179" s="4">
        <v>203</v>
      </c>
      <c r="F179" s="4">
        <f>ROUND(Source!Q167,O179)</f>
        <v>59976.12</v>
      </c>
      <c r="G179" s="4" t="s">
        <v>63</v>
      </c>
      <c r="H179" s="4" t="s">
        <v>64</v>
      </c>
      <c r="I179" s="4"/>
      <c r="J179" s="4"/>
      <c r="K179" s="4">
        <v>-203</v>
      </c>
      <c r="L179" s="4">
        <v>11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/>
    </row>
    <row r="180" spans="1:23" x14ac:dyDescent="0.2">
      <c r="A180" s="4">
        <v>50</v>
      </c>
      <c r="B180" s="4">
        <v>0</v>
      </c>
      <c r="C180" s="4">
        <v>0</v>
      </c>
      <c r="D180" s="4">
        <v>1</v>
      </c>
      <c r="E180" s="4">
        <v>231</v>
      </c>
      <c r="F180" s="4">
        <f>ROUND(Source!BB167,O180)</f>
        <v>0</v>
      </c>
      <c r="G180" s="4" t="s">
        <v>65</v>
      </c>
      <c r="H180" s="4" t="s">
        <v>66</v>
      </c>
      <c r="I180" s="4"/>
      <c r="J180" s="4"/>
      <c r="K180" s="4">
        <v>-231</v>
      </c>
      <c r="L180" s="4">
        <v>12</v>
      </c>
      <c r="M180" s="4">
        <v>3</v>
      </c>
      <c r="N180" s="4" t="s">
        <v>3</v>
      </c>
      <c r="O180" s="4">
        <v>2</v>
      </c>
      <c r="P180" s="4"/>
      <c r="Q180" s="4"/>
      <c r="R180" s="4"/>
      <c r="S180" s="4"/>
      <c r="T180" s="4"/>
      <c r="U180" s="4"/>
      <c r="V180" s="4"/>
      <c r="W180" s="4"/>
    </row>
    <row r="181" spans="1:23" x14ac:dyDescent="0.2">
      <c r="A181" s="4">
        <v>50</v>
      </c>
      <c r="B181" s="4">
        <v>0</v>
      </c>
      <c r="C181" s="4">
        <v>0</v>
      </c>
      <c r="D181" s="4">
        <v>1</v>
      </c>
      <c r="E181" s="4">
        <v>204</v>
      </c>
      <c r="F181" s="4">
        <f>ROUND(Source!R167,O181)</f>
        <v>34848.47</v>
      </c>
      <c r="G181" s="4" t="s">
        <v>67</v>
      </c>
      <c r="H181" s="4" t="s">
        <v>68</v>
      </c>
      <c r="I181" s="4"/>
      <c r="J181" s="4"/>
      <c r="K181" s="4">
        <v>-204</v>
      </c>
      <c r="L181" s="4">
        <v>13</v>
      </c>
      <c r="M181" s="4">
        <v>3</v>
      </c>
      <c r="N181" s="4" t="s">
        <v>3</v>
      </c>
      <c r="O181" s="4">
        <v>2</v>
      </c>
      <c r="P181" s="4"/>
      <c r="Q181" s="4"/>
      <c r="R181" s="4"/>
      <c r="S181" s="4"/>
      <c r="T181" s="4"/>
      <c r="U181" s="4"/>
      <c r="V181" s="4"/>
      <c r="W181" s="4"/>
    </row>
    <row r="182" spans="1:23" x14ac:dyDescent="0.2">
      <c r="A182" s="4">
        <v>50</v>
      </c>
      <c r="B182" s="4">
        <v>0</v>
      </c>
      <c r="C182" s="4">
        <v>0</v>
      </c>
      <c r="D182" s="4">
        <v>1</v>
      </c>
      <c r="E182" s="4">
        <v>205</v>
      </c>
      <c r="F182" s="4">
        <f>ROUND(Source!S167,O182)</f>
        <v>74364.83</v>
      </c>
      <c r="G182" s="4" t="s">
        <v>69</v>
      </c>
      <c r="H182" s="4" t="s">
        <v>70</v>
      </c>
      <c r="I182" s="4"/>
      <c r="J182" s="4"/>
      <c r="K182" s="4">
        <v>-205</v>
      </c>
      <c r="L182" s="4">
        <v>14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/>
    </row>
    <row r="183" spans="1:23" x14ac:dyDescent="0.2">
      <c r="A183" s="4">
        <v>50</v>
      </c>
      <c r="B183" s="4">
        <v>0</v>
      </c>
      <c r="C183" s="4">
        <v>0</v>
      </c>
      <c r="D183" s="4">
        <v>1</v>
      </c>
      <c r="E183" s="4">
        <v>232</v>
      </c>
      <c r="F183" s="4">
        <f>ROUND(Source!BC167,O183)</f>
        <v>0</v>
      </c>
      <c r="G183" s="4" t="s">
        <v>71</v>
      </c>
      <c r="H183" s="4" t="s">
        <v>72</v>
      </c>
      <c r="I183" s="4"/>
      <c r="J183" s="4"/>
      <c r="K183" s="4">
        <v>-232</v>
      </c>
      <c r="L183" s="4">
        <v>15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/>
    </row>
    <row r="184" spans="1:23" x14ac:dyDescent="0.2">
      <c r="A184" s="4">
        <v>50</v>
      </c>
      <c r="B184" s="4">
        <v>0</v>
      </c>
      <c r="C184" s="4">
        <v>0</v>
      </c>
      <c r="D184" s="4">
        <v>1</v>
      </c>
      <c r="E184" s="4">
        <v>214</v>
      </c>
      <c r="F184" s="4">
        <f>ROUND(Source!AS167,O184)</f>
        <v>0</v>
      </c>
      <c r="G184" s="4" t="s">
        <v>73</v>
      </c>
      <c r="H184" s="4" t="s">
        <v>74</v>
      </c>
      <c r="I184" s="4"/>
      <c r="J184" s="4"/>
      <c r="K184" s="4">
        <v>-214</v>
      </c>
      <c r="L184" s="4">
        <v>16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/>
    </row>
    <row r="185" spans="1:23" x14ac:dyDescent="0.2">
      <c r="A185" s="4">
        <v>50</v>
      </c>
      <c r="B185" s="4">
        <v>0</v>
      </c>
      <c r="C185" s="4">
        <v>0</v>
      </c>
      <c r="D185" s="4">
        <v>1</v>
      </c>
      <c r="E185" s="4">
        <v>215</v>
      </c>
      <c r="F185" s="4">
        <f>ROUND(Source!AT167,O185)</f>
        <v>0</v>
      </c>
      <c r="G185" s="4" t="s">
        <v>75</v>
      </c>
      <c r="H185" s="4" t="s">
        <v>76</v>
      </c>
      <c r="I185" s="4"/>
      <c r="J185" s="4"/>
      <c r="K185" s="4">
        <v>-215</v>
      </c>
      <c r="L185" s="4">
        <v>17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/>
    </row>
    <row r="186" spans="1:23" x14ac:dyDescent="0.2">
      <c r="A186" s="4">
        <v>50</v>
      </c>
      <c r="B186" s="4">
        <v>0</v>
      </c>
      <c r="C186" s="4">
        <v>0</v>
      </c>
      <c r="D186" s="4">
        <v>1</v>
      </c>
      <c r="E186" s="4">
        <v>217</v>
      </c>
      <c r="F186" s="4">
        <f>ROUND(Source!AU167,O186)</f>
        <v>629506.77</v>
      </c>
      <c r="G186" s="4" t="s">
        <v>77</v>
      </c>
      <c r="H186" s="4" t="s">
        <v>78</v>
      </c>
      <c r="I186" s="4"/>
      <c r="J186" s="4"/>
      <c r="K186" s="4">
        <v>-217</v>
      </c>
      <c r="L186" s="4">
        <v>18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/>
    </row>
    <row r="187" spans="1:23" x14ac:dyDescent="0.2">
      <c r="A187" s="4">
        <v>50</v>
      </c>
      <c r="B187" s="4">
        <v>0</v>
      </c>
      <c r="C187" s="4">
        <v>0</v>
      </c>
      <c r="D187" s="4">
        <v>1</v>
      </c>
      <c r="E187" s="4">
        <v>230</v>
      </c>
      <c r="F187" s="4">
        <f>ROUND(Source!BA167,O187)</f>
        <v>0</v>
      </c>
      <c r="G187" s="4" t="s">
        <v>79</v>
      </c>
      <c r="H187" s="4" t="s">
        <v>80</v>
      </c>
      <c r="I187" s="4"/>
      <c r="J187" s="4"/>
      <c r="K187" s="4">
        <v>-230</v>
      </c>
      <c r="L187" s="4">
        <v>19</v>
      </c>
      <c r="M187" s="4">
        <v>3</v>
      </c>
      <c r="N187" s="4" t="s">
        <v>3</v>
      </c>
      <c r="O187" s="4">
        <v>2</v>
      </c>
      <c r="P187" s="4"/>
      <c r="Q187" s="4"/>
      <c r="R187" s="4"/>
      <c r="S187" s="4"/>
      <c r="T187" s="4"/>
      <c r="U187" s="4"/>
      <c r="V187" s="4"/>
      <c r="W187" s="4"/>
    </row>
    <row r="188" spans="1:23" x14ac:dyDescent="0.2">
      <c r="A188" s="4">
        <v>50</v>
      </c>
      <c r="B188" s="4">
        <v>0</v>
      </c>
      <c r="C188" s="4">
        <v>0</v>
      </c>
      <c r="D188" s="4">
        <v>1</v>
      </c>
      <c r="E188" s="4">
        <v>206</v>
      </c>
      <c r="F188" s="4">
        <f>ROUND(Source!T167,O188)</f>
        <v>0</v>
      </c>
      <c r="G188" s="4" t="s">
        <v>81</v>
      </c>
      <c r="H188" s="4" t="s">
        <v>82</v>
      </c>
      <c r="I188" s="4"/>
      <c r="J188" s="4"/>
      <c r="K188" s="4">
        <v>-206</v>
      </c>
      <c r="L188" s="4">
        <v>20</v>
      </c>
      <c r="M188" s="4">
        <v>3</v>
      </c>
      <c r="N188" s="4" t="s">
        <v>3</v>
      </c>
      <c r="O188" s="4">
        <v>2</v>
      </c>
      <c r="P188" s="4"/>
      <c r="Q188" s="4"/>
      <c r="R188" s="4"/>
      <c r="S188" s="4"/>
      <c r="T188" s="4"/>
      <c r="U188" s="4"/>
      <c r="V188" s="4"/>
      <c r="W188" s="4"/>
    </row>
    <row r="189" spans="1:23" x14ac:dyDescent="0.2">
      <c r="A189" s="4">
        <v>50</v>
      </c>
      <c r="B189" s="4">
        <v>0</v>
      </c>
      <c r="C189" s="4">
        <v>0</v>
      </c>
      <c r="D189" s="4">
        <v>1</v>
      </c>
      <c r="E189" s="4">
        <v>207</v>
      </c>
      <c r="F189" s="4">
        <f>Source!U167</f>
        <v>408.84979999999996</v>
      </c>
      <c r="G189" s="4" t="s">
        <v>83</v>
      </c>
      <c r="H189" s="4" t="s">
        <v>84</v>
      </c>
      <c r="I189" s="4"/>
      <c r="J189" s="4"/>
      <c r="K189" s="4">
        <v>-207</v>
      </c>
      <c r="L189" s="4">
        <v>21</v>
      </c>
      <c r="M189" s="4">
        <v>3</v>
      </c>
      <c r="N189" s="4" t="s">
        <v>3</v>
      </c>
      <c r="O189" s="4">
        <v>-1</v>
      </c>
      <c r="P189" s="4"/>
      <c r="Q189" s="4"/>
      <c r="R189" s="4"/>
      <c r="S189" s="4"/>
      <c r="T189" s="4"/>
      <c r="U189" s="4"/>
      <c r="V189" s="4"/>
      <c r="W189" s="4"/>
    </row>
    <row r="190" spans="1:23" x14ac:dyDescent="0.2">
      <c r="A190" s="4">
        <v>50</v>
      </c>
      <c r="B190" s="4">
        <v>0</v>
      </c>
      <c r="C190" s="4">
        <v>0</v>
      </c>
      <c r="D190" s="4">
        <v>1</v>
      </c>
      <c r="E190" s="4">
        <v>208</v>
      </c>
      <c r="F190" s="4">
        <f>Source!V167</f>
        <v>0</v>
      </c>
      <c r="G190" s="4" t="s">
        <v>85</v>
      </c>
      <c r="H190" s="4" t="s">
        <v>86</v>
      </c>
      <c r="I190" s="4"/>
      <c r="J190" s="4"/>
      <c r="K190" s="4">
        <v>-208</v>
      </c>
      <c r="L190" s="4">
        <v>22</v>
      </c>
      <c r="M190" s="4">
        <v>3</v>
      </c>
      <c r="N190" s="4" t="s">
        <v>3</v>
      </c>
      <c r="O190" s="4">
        <v>-1</v>
      </c>
      <c r="P190" s="4"/>
      <c r="Q190" s="4"/>
      <c r="R190" s="4"/>
      <c r="S190" s="4"/>
      <c r="T190" s="4"/>
      <c r="U190" s="4"/>
      <c r="V190" s="4"/>
      <c r="W190" s="4"/>
    </row>
    <row r="191" spans="1:23" x14ac:dyDescent="0.2">
      <c r="A191" s="4">
        <v>50</v>
      </c>
      <c r="B191" s="4">
        <v>0</v>
      </c>
      <c r="C191" s="4">
        <v>0</v>
      </c>
      <c r="D191" s="4">
        <v>1</v>
      </c>
      <c r="E191" s="4">
        <v>209</v>
      </c>
      <c r="F191" s="4">
        <f>ROUND(Source!W167,O191)</f>
        <v>0</v>
      </c>
      <c r="G191" s="4" t="s">
        <v>87</v>
      </c>
      <c r="H191" s="4" t="s">
        <v>88</v>
      </c>
      <c r="I191" s="4"/>
      <c r="J191" s="4"/>
      <c r="K191" s="4">
        <v>-209</v>
      </c>
      <c r="L191" s="4">
        <v>23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/>
    </row>
    <row r="192" spans="1:23" x14ac:dyDescent="0.2">
      <c r="A192" s="4">
        <v>50</v>
      </c>
      <c r="B192" s="4">
        <v>0</v>
      </c>
      <c r="C192" s="4">
        <v>0</v>
      </c>
      <c r="D192" s="4">
        <v>1</v>
      </c>
      <c r="E192" s="4">
        <v>210</v>
      </c>
      <c r="F192" s="4">
        <f>ROUND(Source!X167,O192)</f>
        <v>52055.38</v>
      </c>
      <c r="G192" s="4" t="s">
        <v>89</v>
      </c>
      <c r="H192" s="4" t="s">
        <v>90</v>
      </c>
      <c r="I192" s="4"/>
      <c r="J192" s="4"/>
      <c r="K192" s="4">
        <v>-210</v>
      </c>
      <c r="L192" s="4">
        <v>24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/>
    </row>
    <row r="193" spans="1:245" x14ac:dyDescent="0.2">
      <c r="A193" s="4">
        <v>50</v>
      </c>
      <c r="B193" s="4">
        <v>0</v>
      </c>
      <c r="C193" s="4">
        <v>0</v>
      </c>
      <c r="D193" s="4">
        <v>1</v>
      </c>
      <c r="E193" s="4">
        <v>211</v>
      </c>
      <c r="F193" s="4">
        <f>ROUND(Source!Y167,O193)</f>
        <v>7436.48</v>
      </c>
      <c r="G193" s="4" t="s">
        <v>91</v>
      </c>
      <c r="H193" s="4" t="s">
        <v>92</v>
      </c>
      <c r="I193" s="4"/>
      <c r="J193" s="4"/>
      <c r="K193" s="4">
        <v>-211</v>
      </c>
      <c r="L193" s="4">
        <v>25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/>
    </row>
    <row r="194" spans="1:245" x14ac:dyDescent="0.2">
      <c r="A194" s="4">
        <v>50</v>
      </c>
      <c r="B194" s="4">
        <v>0</v>
      </c>
      <c r="C194" s="4">
        <v>0</v>
      </c>
      <c r="D194" s="4">
        <v>1</v>
      </c>
      <c r="E194" s="4">
        <v>0</v>
      </c>
      <c r="F194" s="4">
        <f>ROUND(Source!AR167,O194)</f>
        <v>629506.77</v>
      </c>
      <c r="G194" s="4" t="s">
        <v>93</v>
      </c>
      <c r="H194" s="4" t="s">
        <v>94</v>
      </c>
      <c r="I194" s="4"/>
      <c r="J194" s="4"/>
      <c r="K194" s="4">
        <v>-224</v>
      </c>
      <c r="L194" s="4">
        <v>26</v>
      </c>
      <c r="M194" s="4">
        <v>3</v>
      </c>
      <c r="N194" s="4" t="s">
        <v>3</v>
      </c>
      <c r="O194" s="4">
        <v>2</v>
      </c>
      <c r="P194" s="4"/>
      <c r="Q194" s="4"/>
      <c r="R194" s="4"/>
      <c r="S194" s="4"/>
      <c r="T194" s="4"/>
      <c r="U194" s="4"/>
      <c r="V194" s="4"/>
      <c r="W194" s="4"/>
    </row>
    <row r="195" spans="1:245" x14ac:dyDescent="0.2">
      <c r="A195" s="4">
        <v>50</v>
      </c>
      <c r="B195" s="4">
        <v>0</v>
      </c>
      <c r="C195" s="4">
        <v>0</v>
      </c>
      <c r="D195" s="4">
        <v>2</v>
      </c>
      <c r="E195" s="4">
        <v>0</v>
      </c>
      <c r="F195" s="4">
        <f>ROUND(F194,O195)</f>
        <v>629506.77</v>
      </c>
      <c r="G195" s="4" t="s">
        <v>95</v>
      </c>
      <c r="H195" s="4" t="s">
        <v>96</v>
      </c>
      <c r="I195" s="4"/>
      <c r="J195" s="4"/>
      <c r="K195" s="4">
        <v>212</v>
      </c>
      <c r="L195" s="4">
        <v>27</v>
      </c>
      <c r="M195" s="4">
        <v>0</v>
      </c>
      <c r="N195" s="4" t="s">
        <v>3</v>
      </c>
      <c r="O195" s="4">
        <v>2</v>
      </c>
      <c r="P195" s="4"/>
      <c r="Q195" s="4"/>
      <c r="R195" s="4"/>
      <c r="S195" s="4"/>
      <c r="T195" s="4"/>
      <c r="U195" s="4"/>
      <c r="V195" s="4"/>
      <c r="W195" s="4"/>
    </row>
    <row r="196" spans="1:245" x14ac:dyDescent="0.2">
      <c r="A196" s="4">
        <v>50</v>
      </c>
      <c r="B196" s="4">
        <v>0</v>
      </c>
      <c r="C196" s="4">
        <v>0</v>
      </c>
      <c r="D196" s="4">
        <v>2</v>
      </c>
      <c r="E196" s="4">
        <v>0</v>
      </c>
      <c r="F196" s="4">
        <f>ROUND(F195*0.18,O196)</f>
        <v>113311.22</v>
      </c>
      <c r="G196" s="4" t="s">
        <v>97</v>
      </c>
      <c r="H196" s="4" t="s">
        <v>98</v>
      </c>
      <c r="I196" s="4"/>
      <c r="J196" s="4"/>
      <c r="K196" s="4">
        <v>212</v>
      </c>
      <c r="L196" s="4">
        <v>28</v>
      </c>
      <c r="M196" s="4">
        <v>0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/>
    </row>
    <row r="197" spans="1:245" x14ac:dyDescent="0.2">
      <c r="A197" s="4">
        <v>50</v>
      </c>
      <c r="B197" s="4">
        <v>0</v>
      </c>
      <c r="C197" s="4">
        <v>0</v>
      </c>
      <c r="D197" s="4">
        <v>2</v>
      </c>
      <c r="E197" s="4">
        <v>224</v>
      </c>
      <c r="F197" s="4">
        <f>ROUND(F195+F196,O197)</f>
        <v>742817.99</v>
      </c>
      <c r="G197" s="4" t="s">
        <v>99</v>
      </c>
      <c r="H197" s="4" t="s">
        <v>100</v>
      </c>
      <c r="I197" s="4"/>
      <c r="J197" s="4"/>
      <c r="K197" s="4">
        <v>212</v>
      </c>
      <c r="L197" s="4">
        <v>29</v>
      </c>
      <c r="M197" s="4">
        <v>0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/>
    </row>
    <row r="198" spans="1:245" x14ac:dyDescent="0.2">
      <c r="A198" s="4">
        <v>50</v>
      </c>
      <c r="B198" s="4">
        <v>0</v>
      </c>
      <c r="C198" s="4">
        <v>0</v>
      </c>
      <c r="D198" s="4">
        <v>2</v>
      </c>
      <c r="E198" s="4">
        <v>213</v>
      </c>
      <c r="F198" s="4">
        <f>ROUND(F197*0.95,O198)</f>
        <v>705677.09</v>
      </c>
      <c r="G198" s="4" t="s">
        <v>101</v>
      </c>
      <c r="H198" s="4" t="s">
        <v>102</v>
      </c>
      <c r="I198" s="4"/>
      <c r="J198" s="4"/>
      <c r="K198" s="4">
        <v>212</v>
      </c>
      <c r="L198" s="4">
        <v>30</v>
      </c>
      <c r="M198" s="4">
        <v>0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/>
    </row>
    <row r="200" spans="1:245" x14ac:dyDescent="0.2">
      <c r="A200" s="1">
        <v>4</v>
      </c>
      <c r="B200" s="1">
        <v>0</v>
      </c>
      <c r="C200" s="1"/>
      <c r="D200" s="1">
        <f>ROW(A214)</f>
        <v>214</v>
      </c>
      <c r="E200" s="1"/>
      <c r="F200" s="1" t="s">
        <v>38</v>
      </c>
      <c r="G200" s="1" t="s">
        <v>184</v>
      </c>
      <c r="H200" s="1" t="s">
        <v>3</v>
      </c>
      <c r="I200" s="1">
        <v>0</v>
      </c>
      <c r="J200" s="1"/>
      <c r="K200" s="1">
        <v>-1</v>
      </c>
      <c r="L200" s="1"/>
      <c r="M200" s="1"/>
      <c r="N200" s="1"/>
      <c r="O200" s="1"/>
      <c r="P200" s="1"/>
      <c r="Q200" s="1"/>
      <c r="R200" s="1"/>
      <c r="S200" s="1"/>
      <c r="T200" s="1"/>
      <c r="U200" s="1" t="s">
        <v>3</v>
      </c>
      <c r="V200" s="1">
        <v>0</v>
      </c>
      <c r="W200" s="1"/>
      <c r="X200" s="1"/>
      <c r="Y200" s="1"/>
      <c r="Z200" s="1"/>
      <c r="AA200" s="1"/>
      <c r="AB200" s="1" t="s">
        <v>3</v>
      </c>
      <c r="AC200" s="1" t="s">
        <v>3</v>
      </c>
      <c r="AD200" s="1" t="s">
        <v>3</v>
      </c>
      <c r="AE200" s="1" t="s">
        <v>3</v>
      </c>
      <c r="AF200" s="1" t="s">
        <v>3</v>
      </c>
      <c r="AG200" s="1" t="s">
        <v>3</v>
      </c>
      <c r="AH200" s="1"/>
      <c r="AI200" s="1"/>
      <c r="AJ200" s="1"/>
      <c r="AK200" s="1"/>
      <c r="AL200" s="1"/>
      <c r="AM200" s="1"/>
      <c r="AN200" s="1"/>
      <c r="AO200" s="1"/>
      <c r="AP200" s="1" t="s">
        <v>3</v>
      </c>
      <c r="AQ200" s="1" t="s">
        <v>3</v>
      </c>
      <c r="AR200" s="1" t="s">
        <v>3</v>
      </c>
      <c r="AS200" s="1"/>
      <c r="AT200" s="1"/>
      <c r="AU200" s="1"/>
      <c r="AV200" s="1"/>
      <c r="AW200" s="1"/>
      <c r="AX200" s="1"/>
      <c r="AY200" s="1"/>
      <c r="AZ200" s="1" t="s">
        <v>3</v>
      </c>
      <c r="BA200" s="1"/>
      <c r="BB200" s="1" t="s">
        <v>3</v>
      </c>
      <c r="BC200" s="1" t="s">
        <v>3</v>
      </c>
      <c r="BD200" s="1" t="s">
        <v>3</v>
      </c>
      <c r="BE200" s="1" t="s">
        <v>3</v>
      </c>
      <c r="BF200" s="1" t="s">
        <v>3</v>
      </c>
      <c r="BG200" s="1" t="s">
        <v>3</v>
      </c>
      <c r="BH200" s="1" t="s">
        <v>3</v>
      </c>
      <c r="BI200" s="1" t="s">
        <v>3</v>
      </c>
      <c r="BJ200" s="1" t="s">
        <v>3</v>
      </c>
      <c r="BK200" s="1" t="s">
        <v>3</v>
      </c>
      <c r="BL200" s="1" t="s">
        <v>3</v>
      </c>
      <c r="BM200" s="1" t="s">
        <v>3</v>
      </c>
      <c r="BN200" s="1" t="s">
        <v>3</v>
      </c>
      <c r="BO200" s="1" t="s">
        <v>3</v>
      </c>
      <c r="BP200" s="1" t="s">
        <v>3</v>
      </c>
      <c r="BQ200" s="1"/>
      <c r="BR200" s="1"/>
      <c r="BS200" s="1"/>
      <c r="BT200" s="1"/>
      <c r="BU200" s="1"/>
      <c r="BV200" s="1"/>
      <c r="BW200" s="1"/>
      <c r="BX200" s="1">
        <v>0</v>
      </c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>
        <v>0</v>
      </c>
    </row>
    <row r="202" spans="1:245" x14ac:dyDescent="0.2">
      <c r="A202" s="2">
        <v>52</v>
      </c>
      <c r="B202" s="2">
        <f t="shared" ref="B202:G202" si="90">B214</f>
        <v>0</v>
      </c>
      <c r="C202" s="2">
        <f t="shared" si="90"/>
        <v>4</v>
      </c>
      <c r="D202" s="2">
        <f t="shared" si="90"/>
        <v>200</v>
      </c>
      <c r="E202" s="2">
        <f t="shared" si="90"/>
        <v>0</v>
      </c>
      <c r="F202" s="2" t="str">
        <f t="shared" si="90"/>
        <v>4</v>
      </c>
      <c r="G202" s="2" t="str">
        <f t="shared" si="90"/>
        <v>Ремонт асфальтобетонного покрытия ДТС-345,0м2 ул Профсоюзная д 37-95м2,Севастопольский пр 44 к5-250м2</v>
      </c>
      <c r="H202" s="2"/>
      <c r="I202" s="2"/>
      <c r="J202" s="2"/>
      <c r="K202" s="2"/>
      <c r="L202" s="2"/>
      <c r="M202" s="2"/>
      <c r="N202" s="2"/>
      <c r="O202" s="2">
        <f t="shared" ref="O202:AT202" si="91">O214</f>
        <v>270886.8</v>
      </c>
      <c r="P202" s="2">
        <f t="shared" si="91"/>
        <v>198654.2</v>
      </c>
      <c r="Q202" s="2">
        <f t="shared" si="91"/>
        <v>34469.160000000003</v>
      </c>
      <c r="R202" s="2">
        <f t="shared" si="91"/>
        <v>19209.84</v>
      </c>
      <c r="S202" s="2">
        <f t="shared" si="91"/>
        <v>37763.440000000002</v>
      </c>
      <c r="T202" s="2">
        <f t="shared" si="91"/>
        <v>0</v>
      </c>
      <c r="U202" s="2">
        <f t="shared" si="91"/>
        <v>198.315</v>
      </c>
      <c r="V202" s="2">
        <f t="shared" si="91"/>
        <v>0</v>
      </c>
      <c r="W202" s="2">
        <f t="shared" si="91"/>
        <v>0</v>
      </c>
      <c r="X202" s="2">
        <f t="shared" si="91"/>
        <v>26434.41</v>
      </c>
      <c r="Y202" s="2">
        <f t="shared" si="91"/>
        <v>3776.35</v>
      </c>
      <c r="Z202" s="2">
        <f t="shared" si="91"/>
        <v>0</v>
      </c>
      <c r="AA202" s="2">
        <f t="shared" si="91"/>
        <v>0</v>
      </c>
      <c r="AB202" s="2">
        <f t="shared" si="91"/>
        <v>270886.8</v>
      </c>
      <c r="AC202" s="2">
        <f t="shared" si="91"/>
        <v>198654.2</v>
      </c>
      <c r="AD202" s="2">
        <f t="shared" si="91"/>
        <v>34469.160000000003</v>
      </c>
      <c r="AE202" s="2">
        <f t="shared" si="91"/>
        <v>19209.84</v>
      </c>
      <c r="AF202" s="2">
        <f t="shared" si="91"/>
        <v>37763.440000000002</v>
      </c>
      <c r="AG202" s="2">
        <f t="shared" si="91"/>
        <v>0</v>
      </c>
      <c r="AH202" s="2">
        <f t="shared" si="91"/>
        <v>198.315</v>
      </c>
      <c r="AI202" s="2">
        <f t="shared" si="91"/>
        <v>0</v>
      </c>
      <c r="AJ202" s="2">
        <f t="shared" si="91"/>
        <v>0</v>
      </c>
      <c r="AK202" s="2">
        <f t="shared" si="91"/>
        <v>26434.41</v>
      </c>
      <c r="AL202" s="2">
        <f t="shared" si="91"/>
        <v>3776.35</v>
      </c>
      <c r="AM202" s="2">
        <f t="shared" si="91"/>
        <v>0</v>
      </c>
      <c r="AN202" s="2">
        <f t="shared" si="91"/>
        <v>0</v>
      </c>
      <c r="AO202" s="2">
        <f t="shared" si="91"/>
        <v>0</v>
      </c>
      <c r="AP202" s="2">
        <f t="shared" si="91"/>
        <v>0</v>
      </c>
      <c r="AQ202" s="2">
        <f t="shared" si="91"/>
        <v>0</v>
      </c>
      <c r="AR202" s="2">
        <f t="shared" si="91"/>
        <v>317502.76</v>
      </c>
      <c r="AS202" s="2">
        <f t="shared" si="91"/>
        <v>77484.58</v>
      </c>
      <c r="AT202" s="2">
        <f t="shared" si="91"/>
        <v>0</v>
      </c>
      <c r="AU202" s="2">
        <f t="shared" ref="AU202:BZ202" si="92">AU214</f>
        <v>240018.18</v>
      </c>
      <c r="AV202" s="2">
        <f t="shared" si="92"/>
        <v>198654.2</v>
      </c>
      <c r="AW202" s="2">
        <f t="shared" si="92"/>
        <v>198654.2</v>
      </c>
      <c r="AX202" s="2">
        <f t="shared" si="92"/>
        <v>0</v>
      </c>
      <c r="AY202" s="2">
        <f t="shared" si="92"/>
        <v>198654.2</v>
      </c>
      <c r="AZ202" s="2">
        <f t="shared" si="92"/>
        <v>0</v>
      </c>
      <c r="BA202" s="2">
        <f t="shared" si="92"/>
        <v>0</v>
      </c>
      <c r="BB202" s="2">
        <f t="shared" si="92"/>
        <v>0</v>
      </c>
      <c r="BC202" s="2">
        <f t="shared" si="92"/>
        <v>0</v>
      </c>
      <c r="BD202" s="2">
        <f t="shared" si="92"/>
        <v>0</v>
      </c>
      <c r="BE202" s="2">
        <f t="shared" si="92"/>
        <v>0</v>
      </c>
      <c r="BF202" s="2">
        <f t="shared" si="92"/>
        <v>0</v>
      </c>
      <c r="BG202" s="2">
        <f t="shared" si="92"/>
        <v>0</v>
      </c>
      <c r="BH202" s="2">
        <f t="shared" si="92"/>
        <v>0</v>
      </c>
      <c r="BI202" s="2">
        <f t="shared" si="92"/>
        <v>0</v>
      </c>
      <c r="BJ202" s="2">
        <f t="shared" si="92"/>
        <v>0</v>
      </c>
      <c r="BK202" s="2">
        <f t="shared" si="92"/>
        <v>0</v>
      </c>
      <c r="BL202" s="2">
        <f t="shared" si="92"/>
        <v>0</v>
      </c>
      <c r="BM202" s="2">
        <f t="shared" si="92"/>
        <v>0</v>
      </c>
      <c r="BN202" s="2">
        <f t="shared" si="92"/>
        <v>0</v>
      </c>
      <c r="BO202" s="2">
        <f t="shared" si="92"/>
        <v>0</v>
      </c>
      <c r="BP202" s="2">
        <f t="shared" si="92"/>
        <v>0</v>
      </c>
      <c r="BQ202" s="2">
        <f t="shared" si="92"/>
        <v>0</v>
      </c>
      <c r="BR202" s="2">
        <f t="shared" si="92"/>
        <v>0</v>
      </c>
      <c r="BS202" s="2">
        <f t="shared" si="92"/>
        <v>0</v>
      </c>
      <c r="BT202" s="2">
        <f t="shared" si="92"/>
        <v>0</v>
      </c>
      <c r="BU202" s="2">
        <f t="shared" si="92"/>
        <v>0</v>
      </c>
      <c r="BV202" s="2">
        <f t="shared" si="92"/>
        <v>0</v>
      </c>
      <c r="BW202" s="2">
        <f t="shared" si="92"/>
        <v>0</v>
      </c>
      <c r="BX202" s="2">
        <f t="shared" si="92"/>
        <v>0</v>
      </c>
      <c r="BY202" s="2">
        <f t="shared" si="92"/>
        <v>0</v>
      </c>
      <c r="BZ202" s="2">
        <f t="shared" si="92"/>
        <v>0</v>
      </c>
      <c r="CA202" s="2">
        <f t="shared" ref="CA202:DF202" si="93">CA214</f>
        <v>317502.76</v>
      </c>
      <c r="CB202" s="2">
        <f t="shared" si="93"/>
        <v>77484.58</v>
      </c>
      <c r="CC202" s="2">
        <f t="shared" si="93"/>
        <v>0</v>
      </c>
      <c r="CD202" s="2">
        <f t="shared" si="93"/>
        <v>240018.18</v>
      </c>
      <c r="CE202" s="2">
        <f t="shared" si="93"/>
        <v>198654.2</v>
      </c>
      <c r="CF202" s="2">
        <f t="shared" si="93"/>
        <v>198654.2</v>
      </c>
      <c r="CG202" s="2">
        <f t="shared" si="93"/>
        <v>0</v>
      </c>
      <c r="CH202" s="2">
        <f t="shared" si="93"/>
        <v>198654.2</v>
      </c>
      <c r="CI202" s="2">
        <f t="shared" si="93"/>
        <v>0</v>
      </c>
      <c r="CJ202" s="2">
        <f t="shared" si="93"/>
        <v>0</v>
      </c>
      <c r="CK202" s="2">
        <f t="shared" si="93"/>
        <v>0</v>
      </c>
      <c r="CL202" s="2">
        <f t="shared" si="93"/>
        <v>0</v>
      </c>
      <c r="CM202" s="2">
        <f t="shared" si="93"/>
        <v>0</v>
      </c>
      <c r="CN202" s="2">
        <f t="shared" si="93"/>
        <v>0</v>
      </c>
      <c r="CO202" s="2">
        <f t="shared" si="93"/>
        <v>0</v>
      </c>
      <c r="CP202" s="2">
        <f t="shared" si="93"/>
        <v>0</v>
      </c>
      <c r="CQ202" s="2">
        <f t="shared" si="93"/>
        <v>0</v>
      </c>
      <c r="CR202" s="2">
        <f t="shared" si="93"/>
        <v>0</v>
      </c>
      <c r="CS202" s="2">
        <f t="shared" si="93"/>
        <v>0</v>
      </c>
      <c r="CT202" s="2">
        <f t="shared" si="93"/>
        <v>0</v>
      </c>
      <c r="CU202" s="2">
        <f t="shared" si="93"/>
        <v>0</v>
      </c>
      <c r="CV202" s="2">
        <f t="shared" si="93"/>
        <v>0</v>
      </c>
      <c r="CW202" s="2">
        <f t="shared" si="93"/>
        <v>0</v>
      </c>
      <c r="CX202" s="2">
        <f t="shared" si="93"/>
        <v>0</v>
      </c>
      <c r="CY202" s="2">
        <f t="shared" si="93"/>
        <v>0</v>
      </c>
      <c r="CZ202" s="2">
        <f t="shared" si="93"/>
        <v>0</v>
      </c>
      <c r="DA202" s="2">
        <f t="shared" si="93"/>
        <v>0</v>
      </c>
      <c r="DB202" s="2">
        <f t="shared" si="93"/>
        <v>0</v>
      </c>
      <c r="DC202" s="2">
        <f t="shared" si="93"/>
        <v>0</v>
      </c>
      <c r="DD202" s="2">
        <f t="shared" si="93"/>
        <v>0</v>
      </c>
      <c r="DE202" s="2">
        <f t="shared" si="93"/>
        <v>0</v>
      </c>
      <c r="DF202" s="2">
        <f t="shared" si="93"/>
        <v>0</v>
      </c>
      <c r="DG202" s="3">
        <f t="shared" ref="DG202:EL202" si="94">DG214</f>
        <v>0</v>
      </c>
      <c r="DH202" s="3">
        <f t="shared" si="94"/>
        <v>0</v>
      </c>
      <c r="DI202" s="3">
        <f t="shared" si="94"/>
        <v>0</v>
      </c>
      <c r="DJ202" s="3">
        <f t="shared" si="94"/>
        <v>0</v>
      </c>
      <c r="DK202" s="3">
        <f t="shared" si="94"/>
        <v>0</v>
      </c>
      <c r="DL202" s="3">
        <f t="shared" si="94"/>
        <v>0</v>
      </c>
      <c r="DM202" s="3">
        <f t="shared" si="94"/>
        <v>0</v>
      </c>
      <c r="DN202" s="3">
        <f t="shared" si="94"/>
        <v>0</v>
      </c>
      <c r="DO202" s="3">
        <f t="shared" si="94"/>
        <v>0</v>
      </c>
      <c r="DP202" s="3">
        <f t="shared" si="94"/>
        <v>0</v>
      </c>
      <c r="DQ202" s="3">
        <f t="shared" si="94"/>
        <v>0</v>
      </c>
      <c r="DR202" s="3">
        <f t="shared" si="94"/>
        <v>0</v>
      </c>
      <c r="DS202" s="3">
        <f t="shared" si="94"/>
        <v>0</v>
      </c>
      <c r="DT202" s="3">
        <f t="shared" si="94"/>
        <v>0</v>
      </c>
      <c r="DU202" s="3">
        <f t="shared" si="94"/>
        <v>0</v>
      </c>
      <c r="DV202" s="3">
        <f t="shared" si="94"/>
        <v>0</v>
      </c>
      <c r="DW202" s="3">
        <f t="shared" si="94"/>
        <v>0</v>
      </c>
      <c r="DX202" s="3">
        <f t="shared" si="94"/>
        <v>0</v>
      </c>
      <c r="DY202" s="3">
        <f t="shared" si="94"/>
        <v>0</v>
      </c>
      <c r="DZ202" s="3">
        <f t="shared" si="94"/>
        <v>0</v>
      </c>
      <c r="EA202" s="3">
        <f t="shared" si="94"/>
        <v>0</v>
      </c>
      <c r="EB202" s="3">
        <f t="shared" si="94"/>
        <v>0</v>
      </c>
      <c r="EC202" s="3">
        <f t="shared" si="94"/>
        <v>0</v>
      </c>
      <c r="ED202" s="3">
        <f t="shared" si="94"/>
        <v>0</v>
      </c>
      <c r="EE202" s="3">
        <f t="shared" si="94"/>
        <v>0</v>
      </c>
      <c r="EF202" s="3">
        <f t="shared" si="94"/>
        <v>0</v>
      </c>
      <c r="EG202" s="3">
        <f t="shared" si="94"/>
        <v>0</v>
      </c>
      <c r="EH202" s="3">
        <f t="shared" si="94"/>
        <v>0</v>
      </c>
      <c r="EI202" s="3">
        <f t="shared" si="94"/>
        <v>0</v>
      </c>
      <c r="EJ202" s="3">
        <f t="shared" si="94"/>
        <v>0</v>
      </c>
      <c r="EK202" s="3">
        <f t="shared" si="94"/>
        <v>0</v>
      </c>
      <c r="EL202" s="3">
        <f t="shared" si="94"/>
        <v>0</v>
      </c>
      <c r="EM202" s="3">
        <f t="shared" ref="EM202:FR202" si="95">EM214</f>
        <v>0</v>
      </c>
      <c r="EN202" s="3">
        <f t="shared" si="95"/>
        <v>0</v>
      </c>
      <c r="EO202" s="3">
        <f t="shared" si="95"/>
        <v>0</v>
      </c>
      <c r="EP202" s="3">
        <f t="shared" si="95"/>
        <v>0</v>
      </c>
      <c r="EQ202" s="3">
        <f t="shared" si="95"/>
        <v>0</v>
      </c>
      <c r="ER202" s="3">
        <f t="shared" si="95"/>
        <v>0</v>
      </c>
      <c r="ES202" s="3">
        <f t="shared" si="95"/>
        <v>0</v>
      </c>
      <c r="ET202" s="3">
        <f t="shared" si="95"/>
        <v>0</v>
      </c>
      <c r="EU202" s="3">
        <f t="shared" si="95"/>
        <v>0</v>
      </c>
      <c r="EV202" s="3">
        <f t="shared" si="95"/>
        <v>0</v>
      </c>
      <c r="EW202" s="3">
        <f t="shared" si="95"/>
        <v>0</v>
      </c>
      <c r="EX202" s="3">
        <f t="shared" si="95"/>
        <v>0</v>
      </c>
      <c r="EY202" s="3">
        <f t="shared" si="95"/>
        <v>0</v>
      </c>
      <c r="EZ202" s="3">
        <f t="shared" si="95"/>
        <v>0</v>
      </c>
      <c r="FA202" s="3">
        <f t="shared" si="95"/>
        <v>0</v>
      </c>
      <c r="FB202" s="3">
        <f t="shared" si="95"/>
        <v>0</v>
      </c>
      <c r="FC202" s="3">
        <f t="shared" si="95"/>
        <v>0</v>
      </c>
      <c r="FD202" s="3">
        <f t="shared" si="95"/>
        <v>0</v>
      </c>
      <c r="FE202" s="3">
        <f t="shared" si="95"/>
        <v>0</v>
      </c>
      <c r="FF202" s="3">
        <f t="shared" si="95"/>
        <v>0</v>
      </c>
      <c r="FG202" s="3">
        <f t="shared" si="95"/>
        <v>0</v>
      </c>
      <c r="FH202" s="3">
        <f t="shared" si="95"/>
        <v>0</v>
      </c>
      <c r="FI202" s="3">
        <f t="shared" si="95"/>
        <v>0</v>
      </c>
      <c r="FJ202" s="3">
        <f t="shared" si="95"/>
        <v>0</v>
      </c>
      <c r="FK202" s="3">
        <f t="shared" si="95"/>
        <v>0</v>
      </c>
      <c r="FL202" s="3">
        <f t="shared" si="95"/>
        <v>0</v>
      </c>
      <c r="FM202" s="3">
        <f t="shared" si="95"/>
        <v>0</v>
      </c>
      <c r="FN202" s="3">
        <f t="shared" si="95"/>
        <v>0</v>
      </c>
      <c r="FO202" s="3">
        <f t="shared" si="95"/>
        <v>0</v>
      </c>
      <c r="FP202" s="3">
        <f t="shared" si="95"/>
        <v>0</v>
      </c>
      <c r="FQ202" s="3">
        <f t="shared" si="95"/>
        <v>0</v>
      </c>
      <c r="FR202" s="3">
        <f t="shared" si="95"/>
        <v>0</v>
      </c>
      <c r="FS202" s="3">
        <f t="shared" ref="FS202:GX202" si="96">FS214</f>
        <v>0</v>
      </c>
      <c r="FT202" s="3">
        <f t="shared" si="96"/>
        <v>0</v>
      </c>
      <c r="FU202" s="3">
        <f t="shared" si="96"/>
        <v>0</v>
      </c>
      <c r="FV202" s="3">
        <f t="shared" si="96"/>
        <v>0</v>
      </c>
      <c r="FW202" s="3">
        <f t="shared" si="96"/>
        <v>0</v>
      </c>
      <c r="FX202" s="3">
        <f t="shared" si="96"/>
        <v>0</v>
      </c>
      <c r="FY202" s="3">
        <f t="shared" si="96"/>
        <v>0</v>
      </c>
      <c r="FZ202" s="3">
        <f t="shared" si="96"/>
        <v>0</v>
      </c>
      <c r="GA202" s="3">
        <f t="shared" si="96"/>
        <v>0</v>
      </c>
      <c r="GB202" s="3">
        <f t="shared" si="96"/>
        <v>0</v>
      </c>
      <c r="GC202" s="3">
        <f t="shared" si="96"/>
        <v>0</v>
      </c>
      <c r="GD202" s="3">
        <f t="shared" si="96"/>
        <v>0</v>
      </c>
      <c r="GE202" s="3">
        <f t="shared" si="96"/>
        <v>0</v>
      </c>
      <c r="GF202" s="3">
        <f t="shared" si="96"/>
        <v>0</v>
      </c>
      <c r="GG202" s="3">
        <f t="shared" si="96"/>
        <v>0</v>
      </c>
      <c r="GH202" s="3">
        <f t="shared" si="96"/>
        <v>0</v>
      </c>
      <c r="GI202" s="3">
        <f t="shared" si="96"/>
        <v>0</v>
      </c>
      <c r="GJ202" s="3">
        <f t="shared" si="96"/>
        <v>0</v>
      </c>
      <c r="GK202" s="3">
        <f t="shared" si="96"/>
        <v>0</v>
      </c>
      <c r="GL202" s="3">
        <f t="shared" si="96"/>
        <v>0</v>
      </c>
      <c r="GM202" s="3">
        <f t="shared" si="96"/>
        <v>0</v>
      </c>
      <c r="GN202" s="3">
        <f t="shared" si="96"/>
        <v>0</v>
      </c>
      <c r="GO202" s="3">
        <f t="shared" si="96"/>
        <v>0</v>
      </c>
      <c r="GP202" s="3">
        <f t="shared" si="96"/>
        <v>0</v>
      </c>
      <c r="GQ202" s="3">
        <f t="shared" si="96"/>
        <v>0</v>
      </c>
      <c r="GR202" s="3">
        <f t="shared" si="96"/>
        <v>0</v>
      </c>
      <c r="GS202" s="3">
        <f t="shared" si="96"/>
        <v>0</v>
      </c>
      <c r="GT202" s="3">
        <f t="shared" si="96"/>
        <v>0</v>
      </c>
      <c r="GU202" s="3">
        <f t="shared" si="96"/>
        <v>0</v>
      </c>
      <c r="GV202" s="3">
        <f t="shared" si="96"/>
        <v>0</v>
      </c>
      <c r="GW202" s="3">
        <f t="shared" si="96"/>
        <v>0</v>
      </c>
      <c r="GX202" s="3">
        <f t="shared" si="96"/>
        <v>0</v>
      </c>
    </row>
    <row r="204" spans="1:245" x14ac:dyDescent="0.2">
      <c r="A204">
        <v>19</v>
      </c>
      <c r="B204">
        <v>0</v>
      </c>
      <c r="F204" t="s">
        <v>3</v>
      </c>
      <c r="G204" t="s">
        <v>185</v>
      </c>
      <c r="H204" t="s">
        <v>3</v>
      </c>
      <c r="AA204">
        <v>1</v>
      </c>
      <c r="IK204">
        <v>0</v>
      </c>
    </row>
    <row r="205" spans="1:245" x14ac:dyDescent="0.2">
      <c r="A205">
        <v>17</v>
      </c>
      <c r="B205">
        <v>0</v>
      </c>
      <c r="C205">
        <f>ROW(SmtRes!A89)</f>
        <v>89</v>
      </c>
      <c r="D205">
        <f>ROW(EtalonRes!A89)</f>
        <v>89</v>
      </c>
      <c r="E205" t="s">
        <v>186</v>
      </c>
      <c r="F205" t="s">
        <v>187</v>
      </c>
      <c r="G205" t="s">
        <v>188</v>
      </c>
      <c r="H205" t="s">
        <v>173</v>
      </c>
      <c r="I205">
        <v>3.45</v>
      </c>
      <c r="J205">
        <v>0</v>
      </c>
      <c r="O205">
        <f t="shared" ref="O205:O212" si="97">ROUND(CP205,2)</f>
        <v>71971.31</v>
      </c>
      <c r="P205">
        <f t="shared" ref="P205:P212" si="98">ROUND(CQ205*I205,2)</f>
        <v>60635.75</v>
      </c>
      <c r="Q205">
        <f t="shared" ref="Q205:Q212" si="99">ROUND(CR205*I205,2)</f>
        <v>0</v>
      </c>
      <c r="R205">
        <f t="shared" ref="R205:R212" si="100">ROUND(CS205*I205,2)</f>
        <v>0</v>
      </c>
      <c r="S205">
        <f t="shared" ref="S205:S212" si="101">ROUND(CT205*I205,2)</f>
        <v>11335.56</v>
      </c>
      <c r="T205">
        <f t="shared" ref="T205:T212" si="102">ROUND(CU205*I205,2)</f>
        <v>0</v>
      </c>
      <c r="U205">
        <f t="shared" ref="U205:U212" si="103">CV205*I205</f>
        <v>57.131999999999998</v>
      </c>
      <c r="V205">
        <f t="shared" ref="V205:V212" si="104">CW205*I205</f>
        <v>0</v>
      </c>
      <c r="W205">
        <f t="shared" ref="W205:W212" si="105">ROUND(CX205*I205,2)</f>
        <v>0</v>
      </c>
      <c r="X205">
        <f t="shared" ref="X205:Y212" si="106">ROUND(CY205,2)</f>
        <v>7934.89</v>
      </c>
      <c r="Y205">
        <f t="shared" si="106"/>
        <v>1133.56</v>
      </c>
      <c r="AA205">
        <v>41650444</v>
      </c>
      <c r="AB205">
        <f t="shared" ref="AB205:AB212" si="107">ROUND((AC205+AD205+AF205),2)</f>
        <v>20861.25</v>
      </c>
      <c r="AC205">
        <f>ROUND((ES205),2)</f>
        <v>17575.580000000002</v>
      </c>
      <c r="AD205">
        <f>ROUND((((ET205)-(EU205))+AE205),2)</f>
        <v>0</v>
      </c>
      <c r="AE205">
        <f>ROUND((EU205),2)</f>
        <v>0</v>
      </c>
      <c r="AF205">
        <f>ROUND((EV205),2)</f>
        <v>3285.67</v>
      </c>
      <c r="AG205">
        <f t="shared" ref="AG205:AG212" si="108">ROUND((AP205),2)</f>
        <v>0</v>
      </c>
      <c r="AH205">
        <f>(EW205)</f>
        <v>16.559999999999999</v>
      </c>
      <c r="AI205">
        <f>(EX205)</f>
        <v>0</v>
      </c>
      <c r="AJ205">
        <f t="shared" ref="AJ205:AJ212" si="109">ROUND((AS205),2)</f>
        <v>0</v>
      </c>
      <c r="AK205">
        <v>20861.25</v>
      </c>
      <c r="AL205">
        <v>17575.580000000002</v>
      </c>
      <c r="AM205">
        <v>0</v>
      </c>
      <c r="AN205">
        <v>0</v>
      </c>
      <c r="AO205">
        <v>3285.67</v>
      </c>
      <c r="AP205">
        <v>0</v>
      </c>
      <c r="AQ205">
        <v>16.559999999999999</v>
      </c>
      <c r="AR205">
        <v>0</v>
      </c>
      <c r="AS205">
        <v>0</v>
      </c>
      <c r="AT205">
        <v>70</v>
      </c>
      <c r="AU205">
        <v>10</v>
      </c>
      <c r="AV205">
        <v>1</v>
      </c>
      <c r="AW205">
        <v>1</v>
      </c>
      <c r="AZ205">
        <v>1</v>
      </c>
      <c r="BA205">
        <v>1</v>
      </c>
      <c r="BB205">
        <v>1</v>
      </c>
      <c r="BC205">
        <v>1</v>
      </c>
      <c r="BD205" t="s">
        <v>3</v>
      </c>
      <c r="BE205" t="s">
        <v>3</v>
      </c>
      <c r="BF205" t="s">
        <v>3</v>
      </c>
      <c r="BG205" t="s">
        <v>3</v>
      </c>
      <c r="BH205">
        <v>0</v>
      </c>
      <c r="BI205">
        <v>4</v>
      </c>
      <c r="BJ205" t="s">
        <v>189</v>
      </c>
      <c r="BM205">
        <v>0</v>
      </c>
      <c r="BN205">
        <v>0</v>
      </c>
      <c r="BO205" t="s">
        <v>3</v>
      </c>
      <c r="BP205">
        <v>0</v>
      </c>
      <c r="BQ205">
        <v>1</v>
      </c>
      <c r="BR205">
        <v>0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 t="s">
        <v>3</v>
      </c>
      <c r="BZ205">
        <v>70</v>
      </c>
      <c r="CA205">
        <v>10</v>
      </c>
      <c r="CF205">
        <v>0</v>
      </c>
      <c r="CG205">
        <v>0</v>
      </c>
      <c r="CM205">
        <v>0</v>
      </c>
      <c r="CN205" t="s">
        <v>3</v>
      </c>
      <c r="CO205">
        <v>0</v>
      </c>
      <c r="CP205">
        <f t="shared" ref="CP205:CP212" si="110">(P205+Q205+S205)</f>
        <v>71971.31</v>
      </c>
      <c r="CQ205">
        <f t="shared" ref="CQ205:CQ212" si="111">(AC205*BC205*AW205)</f>
        <v>17575.580000000002</v>
      </c>
      <c r="CR205">
        <f>((((ET205)*BB205-(EU205)*BS205)+AE205*BS205)*AV205)</f>
        <v>0</v>
      </c>
      <c r="CS205">
        <f t="shared" ref="CS205:CS212" si="112">(AE205*BS205*AV205)</f>
        <v>0</v>
      </c>
      <c r="CT205">
        <f t="shared" ref="CT205:CT212" si="113">(AF205*BA205*AV205)</f>
        <v>3285.67</v>
      </c>
      <c r="CU205">
        <f t="shared" ref="CU205:CU212" si="114">AG205</f>
        <v>0</v>
      </c>
      <c r="CV205">
        <f t="shared" ref="CV205:CV212" si="115">(AH205*AV205)</f>
        <v>16.559999999999999</v>
      </c>
      <c r="CW205">
        <f t="shared" ref="CW205:CX212" si="116">AI205</f>
        <v>0</v>
      </c>
      <c r="CX205">
        <f t="shared" si="116"/>
        <v>0</v>
      </c>
      <c r="CY205">
        <f t="shared" ref="CY205:CY212" si="117">((S205*BZ205)/100)</f>
        <v>7934.8919999999998</v>
      </c>
      <c r="CZ205">
        <f t="shared" ref="CZ205:CZ212" si="118">((S205*CA205)/100)</f>
        <v>1133.5559999999998</v>
      </c>
      <c r="DC205" t="s">
        <v>3</v>
      </c>
      <c r="DD205" t="s">
        <v>3</v>
      </c>
      <c r="DE205" t="s">
        <v>3</v>
      </c>
      <c r="DF205" t="s">
        <v>3</v>
      </c>
      <c r="DG205" t="s">
        <v>3</v>
      </c>
      <c r="DH205" t="s">
        <v>3</v>
      </c>
      <c r="DI205" t="s">
        <v>3</v>
      </c>
      <c r="DJ205" t="s">
        <v>3</v>
      </c>
      <c r="DK205" t="s">
        <v>3</v>
      </c>
      <c r="DL205" t="s">
        <v>3</v>
      </c>
      <c r="DM205" t="s">
        <v>3</v>
      </c>
      <c r="DN205">
        <v>0</v>
      </c>
      <c r="DO205">
        <v>0</v>
      </c>
      <c r="DP205">
        <v>1</v>
      </c>
      <c r="DQ205">
        <v>1</v>
      </c>
      <c r="DU205">
        <v>1005</v>
      </c>
      <c r="DV205" t="s">
        <v>173</v>
      </c>
      <c r="DW205" t="s">
        <v>173</v>
      </c>
      <c r="DX205">
        <v>100</v>
      </c>
      <c r="EE205">
        <v>41386449</v>
      </c>
      <c r="EF205">
        <v>1</v>
      </c>
      <c r="EG205" t="s">
        <v>24</v>
      </c>
      <c r="EH205">
        <v>0</v>
      </c>
      <c r="EI205" t="s">
        <v>3</v>
      </c>
      <c r="EJ205">
        <v>4</v>
      </c>
      <c r="EK205">
        <v>0</v>
      </c>
      <c r="EL205" t="s">
        <v>25</v>
      </c>
      <c r="EM205" t="s">
        <v>26</v>
      </c>
      <c r="EO205" t="s">
        <v>3</v>
      </c>
      <c r="EQ205">
        <v>0</v>
      </c>
      <c r="ER205">
        <v>20861.25</v>
      </c>
      <c r="ES205">
        <v>17575.580000000002</v>
      </c>
      <c r="ET205">
        <v>0</v>
      </c>
      <c r="EU205">
        <v>0</v>
      </c>
      <c r="EV205">
        <v>3285.67</v>
      </c>
      <c r="EW205">
        <v>16.559999999999999</v>
      </c>
      <c r="EX205">
        <v>0</v>
      </c>
      <c r="EY205">
        <v>0</v>
      </c>
      <c r="FQ205">
        <v>0</v>
      </c>
      <c r="FR205">
        <f t="shared" ref="FR205:FR212" si="119">ROUND(IF(AND(BH205=3,BI205=3),P205,0),2)</f>
        <v>0</v>
      </c>
      <c r="FS205">
        <v>0</v>
      </c>
      <c r="FX205">
        <v>70</v>
      </c>
      <c r="FY205">
        <v>10</v>
      </c>
      <c r="GA205" t="s">
        <v>3</v>
      </c>
      <c r="GD205">
        <v>0</v>
      </c>
      <c r="GF205">
        <v>1547416763</v>
      </c>
      <c r="GG205">
        <v>2</v>
      </c>
      <c r="GH205">
        <v>1</v>
      </c>
      <c r="GI205">
        <v>-2</v>
      </c>
      <c r="GJ205">
        <v>0</v>
      </c>
      <c r="GK205">
        <f>ROUND(R205*(R12)/100,2)</f>
        <v>0</v>
      </c>
      <c r="GL205">
        <f t="shared" ref="GL205:GL212" si="120">ROUND(IF(AND(BH205=3,BI205=3,FS205&lt;&gt;0),P205,0),2)</f>
        <v>0</v>
      </c>
      <c r="GM205">
        <f>ROUND(O205+X205+Y205+GK205,2)+GX205</f>
        <v>81039.759999999995</v>
      </c>
      <c r="GN205">
        <f>IF(OR(BI205=0,BI205=1),ROUND(O205+X205+Y205+GK205,2),0)</f>
        <v>0</v>
      </c>
      <c r="GO205">
        <f>IF(BI205=2,ROUND(O205+X205+Y205+GK205,2),0)</f>
        <v>0</v>
      </c>
      <c r="GP205">
        <f>IF(BI205=4,ROUND(O205+X205+Y205+GK205,2)+GX205,0)</f>
        <v>81039.759999999995</v>
      </c>
      <c r="GR205">
        <v>0</v>
      </c>
      <c r="GS205">
        <v>3</v>
      </c>
      <c r="GT205">
        <v>0</v>
      </c>
      <c r="GU205" t="s">
        <v>3</v>
      </c>
      <c r="GV205">
        <f>ROUND(GT205,2)</f>
        <v>0</v>
      </c>
      <c r="GW205">
        <v>1</v>
      </c>
      <c r="GX205">
        <f t="shared" ref="GX205:GX212" si="121">ROUND(GV205*GW205*I205,2)</f>
        <v>0</v>
      </c>
      <c r="HA205">
        <v>0</v>
      </c>
      <c r="HB205">
        <v>0</v>
      </c>
      <c r="IK205">
        <v>0</v>
      </c>
    </row>
    <row r="206" spans="1:245" x14ac:dyDescent="0.2">
      <c r="A206">
        <v>17</v>
      </c>
      <c r="B206">
        <v>0</v>
      </c>
      <c r="C206">
        <f>ROW(SmtRes!A91)</f>
        <v>91</v>
      </c>
      <c r="D206">
        <f>ROW(EtalonRes!A91)</f>
        <v>91</v>
      </c>
      <c r="E206" t="s">
        <v>190</v>
      </c>
      <c r="F206" t="s">
        <v>191</v>
      </c>
      <c r="G206" t="s">
        <v>192</v>
      </c>
      <c r="H206" t="s">
        <v>173</v>
      </c>
      <c r="I206">
        <v>3.45</v>
      </c>
      <c r="J206">
        <v>0</v>
      </c>
      <c r="O206">
        <f t="shared" si="97"/>
        <v>22777.599999999999</v>
      </c>
      <c r="P206">
        <f t="shared" si="98"/>
        <v>19122.32</v>
      </c>
      <c r="Q206">
        <f t="shared" si="99"/>
        <v>0</v>
      </c>
      <c r="R206">
        <f t="shared" si="100"/>
        <v>0</v>
      </c>
      <c r="S206">
        <f t="shared" si="101"/>
        <v>3655.28</v>
      </c>
      <c r="T206">
        <f t="shared" si="102"/>
        <v>0</v>
      </c>
      <c r="U206">
        <f t="shared" si="103"/>
        <v>18.423000000000002</v>
      </c>
      <c r="V206">
        <f t="shared" si="104"/>
        <v>0</v>
      </c>
      <c r="W206">
        <f t="shared" si="105"/>
        <v>0</v>
      </c>
      <c r="X206">
        <f t="shared" si="106"/>
        <v>2558.6999999999998</v>
      </c>
      <c r="Y206">
        <f t="shared" si="106"/>
        <v>365.53</v>
      </c>
      <c r="AA206">
        <v>41650444</v>
      </c>
      <c r="AB206">
        <f t="shared" si="107"/>
        <v>6602.2</v>
      </c>
      <c r="AC206">
        <f>ROUND(((ES206*2)),2)</f>
        <v>5542.7</v>
      </c>
      <c r="AD206">
        <f>ROUND(((((ET206*2))-((EU206*2)))+AE206),2)</f>
        <v>0</v>
      </c>
      <c r="AE206">
        <f>ROUND(((EU206*2)),2)</f>
        <v>0</v>
      </c>
      <c r="AF206">
        <f>ROUND(((EV206*2)),2)</f>
        <v>1059.5</v>
      </c>
      <c r="AG206">
        <f t="shared" si="108"/>
        <v>0</v>
      </c>
      <c r="AH206">
        <f>((EW206*2))</f>
        <v>5.34</v>
      </c>
      <c r="AI206">
        <f>((EX206*2))</f>
        <v>0</v>
      </c>
      <c r="AJ206">
        <f t="shared" si="109"/>
        <v>0</v>
      </c>
      <c r="AK206">
        <v>3301.1</v>
      </c>
      <c r="AL206">
        <v>2771.35</v>
      </c>
      <c r="AM206">
        <v>0</v>
      </c>
      <c r="AN206">
        <v>0</v>
      </c>
      <c r="AO206">
        <v>529.75</v>
      </c>
      <c r="AP206">
        <v>0</v>
      </c>
      <c r="AQ206">
        <v>2.67</v>
      </c>
      <c r="AR206">
        <v>0</v>
      </c>
      <c r="AS206">
        <v>0</v>
      </c>
      <c r="AT206">
        <v>70</v>
      </c>
      <c r="AU206">
        <v>10</v>
      </c>
      <c r="AV206">
        <v>1</v>
      </c>
      <c r="AW206">
        <v>1</v>
      </c>
      <c r="AZ206">
        <v>1</v>
      </c>
      <c r="BA206">
        <v>1</v>
      </c>
      <c r="BB206">
        <v>1</v>
      </c>
      <c r="BC206">
        <v>1</v>
      </c>
      <c r="BD206" t="s">
        <v>3</v>
      </c>
      <c r="BE206" t="s">
        <v>3</v>
      </c>
      <c r="BF206" t="s">
        <v>3</v>
      </c>
      <c r="BG206" t="s">
        <v>3</v>
      </c>
      <c r="BH206">
        <v>0</v>
      </c>
      <c r="BI206">
        <v>4</v>
      </c>
      <c r="BJ206" t="s">
        <v>193</v>
      </c>
      <c r="BM206">
        <v>0</v>
      </c>
      <c r="BN206">
        <v>0</v>
      </c>
      <c r="BO206" t="s">
        <v>3</v>
      </c>
      <c r="BP206">
        <v>0</v>
      </c>
      <c r="BQ206">
        <v>1</v>
      </c>
      <c r="BR206">
        <v>0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 t="s">
        <v>3</v>
      </c>
      <c r="BZ206">
        <v>70</v>
      </c>
      <c r="CA206">
        <v>10</v>
      </c>
      <c r="CF206">
        <v>0</v>
      </c>
      <c r="CG206">
        <v>0</v>
      </c>
      <c r="CM206">
        <v>0</v>
      </c>
      <c r="CN206" t="s">
        <v>3</v>
      </c>
      <c r="CO206">
        <v>0</v>
      </c>
      <c r="CP206">
        <f t="shared" si="110"/>
        <v>22777.599999999999</v>
      </c>
      <c r="CQ206">
        <f t="shared" si="111"/>
        <v>5542.7</v>
      </c>
      <c r="CR206">
        <f>(((((ET206*2))*BB206-((EU206*2))*BS206)+AE206*BS206)*AV206)</f>
        <v>0</v>
      </c>
      <c r="CS206">
        <f t="shared" si="112"/>
        <v>0</v>
      </c>
      <c r="CT206">
        <f t="shared" si="113"/>
        <v>1059.5</v>
      </c>
      <c r="CU206">
        <f t="shared" si="114"/>
        <v>0</v>
      </c>
      <c r="CV206">
        <f t="shared" si="115"/>
        <v>5.34</v>
      </c>
      <c r="CW206">
        <f t="shared" si="116"/>
        <v>0</v>
      </c>
      <c r="CX206">
        <f t="shared" si="116"/>
        <v>0</v>
      </c>
      <c r="CY206">
        <f t="shared" si="117"/>
        <v>2558.6959999999999</v>
      </c>
      <c r="CZ206">
        <f t="shared" si="118"/>
        <v>365.52800000000002</v>
      </c>
      <c r="DC206" t="s">
        <v>3</v>
      </c>
      <c r="DD206" t="s">
        <v>194</v>
      </c>
      <c r="DE206" t="s">
        <v>194</v>
      </c>
      <c r="DF206" t="s">
        <v>194</v>
      </c>
      <c r="DG206" t="s">
        <v>194</v>
      </c>
      <c r="DH206" t="s">
        <v>3</v>
      </c>
      <c r="DI206" t="s">
        <v>194</v>
      </c>
      <c r="DJ206" t="s">
        <v>194</v>
      </c>
      <c r="DK206" t="s">
        <v>3</v>
      </c>
      <c r="DL206" t="s">
        <v>3</v>
      </c>
      <c r="DM206" t="s">
        <v>3</v>
      </c>
      <c r="DN206">
        <v>0</v>
      </c>
      <c r="DO206">
        <v>0</v>
      </c>
      <c r="DP206">
        <v>1</v>
      </c>
      <c r="DQ206">
        <v>1</v>
      </c>
      <c r="DU206">
        <v>1005</v>
      </c>
      <c r="DV206" t="s">
        <v>173</v>
      </c>
      <c r="DW206" t="s">
        <v>173</v>
      </c>
      <c r="DX206">
        <v>100</v>
      </c>
      <c r="EE206">
        <v>41386449</v>
      </c>
      <c r="EF206">
        <v>1</v>
      </c>
      <c r="EG206" t="s">
        <v>24</v>
      </c>
      <c r="EH206">
        <v>0</v>
      </c>
      <c r="EI206" t="s">
        <v>3</v>
      </c>
      <c r="EJ206">
        <v>4</v>
      </c>
      <c r="EK206">
        <v>0</v>
      </c>
      <c r="EL206" t="s">
        <v>25</v>
      </c>
      <c r="EM206" t="s">
        <v>26</v>
      </c>
      <c r="EO206" t="s">
        <v>3</v>
      </c>
      <c r="EQ206">
        <v>0</v>
      </c>
      <c r="ER206">
        <v>3301.1</v>
      </c>
      <c r="ES206">
        <v>2771.35</v>
      </c>
      <c r="ET206">
        <v>0</v>
      </c>
      <c r="EU206">
        <v>0</v>
      </c>
      <c r="EV206">
        <v>529.75</v>
      </c>
      <c r="EW206">
        <v>2.67</v>
      </c>
      <c r="EX206">
        <v>0</v>
      </c>
      <c r="EY206">
        <v>0</v>
      </c>
      <c r="FQ206">
        <v>0</v>
      </c>
      <c r="FR206">
        <f t="shared" si="119"/>
        <v>0</v>
      </c>
      <c r="FS206">
        <v>0</v>
      </c>
      <c r="FX206">
        <v>70</v>
      </c>
      <c r="FY206">
        <v>10</v>
      </c>
      <c r="GA206" t="s">
        <v>3</v>
      </c>
      <c r="GD206">
        <v>0</v>
      </c>
      <c r="GF206">
        <v>1078142213</v>
      </c>
      <c r="GG206">
        <v>2</v>
      </c>
      <c r="GH206">
        <v>1</v>
      </c>
      <c r="GI206">
        <v>-2</v>
      </c>
      <c r="GJ206">
        <v>0</v>
      </c>
      <c r="GK206">
        <f>ROUND(R206*(R12)/100,2)</f>
        <v>0</v>
      </c>
      <c r="GL206">
        <f t="shared" si="120"/>
        <v>0</v>
      </c>
      <c r="GM206">
        <f>ROUND(O206+X206+Y206+GK206,2)+GX206</f>
        <v>25701.83</v>
      </c>
      <c r="GN206">
        <f>IF(OR(BI206=0,BI206=1),ROUND(O206+X206+Y206+GK206,2),0)</f>
        <v>0</v>
      </c>
      <c r="GO206">
        <f>IF(BI206=2,ROUND(O206+X206+Y206+GK206,2),0)</f>
        <v>0</v>
      </c>
      <c r="GP206">
        <f>IF(BI206=4,ROUND(O206+X206+Y206+GK206,2)+GX206,0)</f>
        <v>25701.83</v>
      </c>
      <c r="GR206">
        <v>0</v>
      </c>
      <c r="GS206">
        <v>3</v>
      </c>
      <c r="GT206">
        <v>0</v>
      </c>
      <c r="GU206" t="s">
        <v>3</v>
      </c>
      <c r="GV206">
        <f>ROUND(GT206,2)</f>
        <v>0</v>
      </c>
      <c r="GW206">
        <v>1</v>
      </c>
      <c r="GX206">
        <f t="shared" si="121"/>
        <v>0</v>
      </c>
      <c r="HA206">
        <v>0</v>
      </c>
      <c r="HB206">
        <v>0</v>
      </c>
      <c r="IK206">
        <v>0</v>
      </c>
    </row>
    <row r="207" spans="1:245" x14ac:dyDescent="0.2">
      <c r="A207">
        <v>17</v>
      </c>
      <c r="B207">
        <v>0</v>
      </c>
      <c r="C207">
        <f>ROW(SmtRes!A92)</f>
        <v>92</v>
      </c>
      <c r="D207">
        <f>ROW(EtalonRes!A92)</f>
        <v>92</v>
      </c>
      <c r="E207" t="s">
        <v>195</v>
      </c>
      <c r="F207" t="s">
        <v>39</v>
      </c>
      <c r="G207" t="s">
        <v>40</v>
      </c>
      <c r="H207" t="s">
        <v>35</v>
      </c>
      <c r="I207">
        <v>32</v>
      </c>
      <c r="J207">
        <v>0</v>
      </c>
      <c r="O207">
        <f t="shared" si="97"/>
        <v>2264.64</v>
      </c>
      <c r="P207">
        <f t="shared" si="98"/>
        <v>0</v>
      </c>
      <c r="Q207">
        <f t="shared" si="99"/>
        <v>2264.64</v>
      </c>
      <c r="R207">
        <f t="shared" si="100"/>
        <v>1709.44</v>
      </c>
      <c r="S207">
        <f t="shared" si="101"/>
        <v>0</v>
      </c>
      <c r="T207">
        <f t="shared" si="102"/>
        <v>0</v>
      </c>
      <c r="U207">
        <f t="shared" si="103"/>
        <v>0</v>
      </c>
      <c r="V207">
        <f t="shared" si="104"/>
        <v>0</v>
      </c>
      <c r="W207">
        <f t="shared" si="105"/>
        <v>0</v>
      </c>
      <c r="X207">
        <f t="shared" si="106"/>
        <v>0</v>
      </c>
      <c r="Y207">
        <f t="shared" si="106"/>
        <v>0</v>
      </c>
      <c r="AA207">
        <v>41650444</v>
      </c>
      <c r="AB207">
        <f t="shared" si="107"/>
        <v>70.77</v>
      </c>
      <c r="AC207">
        <f>ROUND((ES207),2)</f>
        <v>0</v>
      </c>
      <c r="AD207">
        <f>ROUND((((ET207)-(EU207))+AE207),2)</f>
        <v>70.77</v>
      </c>
      <c r="AE207">
        <f>ROUND((EU207),2)</f>
        <v>53.42</v>
      </c>
      <c r="AF207">
        <f>ROUND((EV207),2)</f>
        <v>0</v>
      </c>
      <c r="AG207">
        <f t="shared" si="108"/>
        <v>0</v>
      </c>
      <c r="AH207">
        <f>(EW207)</f>
        <v>0</v>
      </c>
      <c r="AI207">
        <f>(EX207)</f>
        <v>0</v>
      </c>
      <c r="AJ207">
        <f t="shared" si="109"/>
        <v>0</v>
      </c>
      <c r="AK207">
        <v>70.77</v>
      </c>
      <c r="AL207">
        <v>0</v>
      </c>
      <c r="AM207">
        <v>70.77</v>
      </c>
      <c r="AN207">
        <v>53.42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</v>
      </c>
      <c r="AW207">
        <v>1</v>
      </c>
      <c r="AZ207">
        <v>1</v>
      </c>
      <c r="BA207">
        <v>1</v>
      </c>
      <c r="BB207">
        <v>1</v>
      </c>
      <c r="BC207">
        <v>1</v>
      </c>
      <c r="BD207" t="s">
        <v>3</v>
      </c>
      <c r="BE207" t="s">
        <v>3</v>
      </c>
      <c r="BF207" t="s">
        <v>3</v>
      </c>
      <c r="BG207" t="s">
        <v>3</v>
      </c>
      <c r="BH207">
        <v>0</v>
      </c>
      <c r="BI207">
        <v>4</v>
      </c>
      <c r="BJ207" t="s">
        <v>41</v>
      </c>
      <c r="BM207">
        <v>1</v>
      </c>
      <c r="BN207">
        <v>0</v>
      </c>
      <c r="BO207" t="s">
        <v>3</v>
      </c>
      <c r="BP207">
        <v>0</v>
      </c>
      <c r="BQ207">
        <v>1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0</v>
      </c>
      <c r="CA207">
        <v>0</v>
      </c>
      <c r="CF207">
        <v>0</v>
      </c>
      <c r="CG207">
        <v>0</v>
      </c>
      <c r="CM207">
        <v>0</v>
      </c>
      <c r="CN207" t="s">
        <v>3</v>
      </c>
      <c r="CO207">
        <v>0</v>
      </c>
      <c r="CP207">
        <f t="shared" si="110"/>
        <v>2264.64</v>
      </c>
      <c r="CQ207">
        <f t="shared" si="111"/>
        <v>0</v>
      </c>
      <c r="CR207">
        <f>((((ET207)*BB207-(EU207)*BS207)+AE207*BS207)*AV207)</f>
        <v>70.77</v>
      </c>
      <c r="CS207">
        <f t="shared" si="112"/>
        <v>53.42</v>
      </c>
      <c r="CT207">
        <f t="shared" si="113"/>
        <v>0</v>
      </c>
      <c r="CU207">
        <f t="shared" si="114"/>
        <v>0</v>
      </c>
      <c r="CV207">
        <f t="shared" si="115"/>
        <v>0</v>
      </c>
      <c r="CW207">
        <f t="shared" si="116"/>
        <v>0</v>
      </c>
      <c r="CX207">
        <f t="shared" si="116"/>
        <v>0</v>
      </c>
      <c r="CY207">
        <f t="shared" si="117"/>
        <v>0</v>
      </c>
      <c r="CZ207">
        <f t="shared" si="118"/>
        <v>0</v>
      </c>
      <c r="DC207" t="s">
        <v>3</v>
      </c>
      <c r="DD207" t="s">
        <v>3</v>
      </c>
      <c r="DE207" t="s">
        <v>3</v>
      </c>
      <c r="DF207" t="s">
        <v>3</v>
      </c>
      <c r="DG207" t="s">
        <v>3</v>
      </c>
      <c r="DH207" t="s">
        <v>3</v>
      </c>
      <c r="DI207" t="s">
        <v>3</v>
      </c>
      <c r="DJ207" t="s">
        <v>3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1009</v>
      </c>
      <c r="DV207" t="s">
        <v>35</v>
      </c>
      <c r="DW207" t="s">
        <v>35</v>
      </c>
      <c r="DX207">
        <v>1000</v>
      </c>
      <c r="EE207">
        <v>41386452</v>
      </c>
      <c r="EF207">
        <v>1</v>
      </c>
      <c r="EG207" t="s">
        <v>24</v>
      </c>
      <c r="EH207">
        <v>0</v>
      </c>
      <c r="EI207" t="s">
        <v>3</v>
      </c>
      <c r="EJ207">
        <v>4</v>
      </c>
      <c r="EK207">
        <v>1</v>
      </c>
      <c r="EL207" t="s">
        <v>37</v>
      </c>
      <c r="EM207" t="s">
        <v>26</v>
      </c>
      <c r="EO207" t="s">
        <v>3</v>
      </c>
      <c r="EQ207">
        <v>256</v>
      </c>
      <c r="ER207">
        <v>70.77</v>
      </c>
      <c r="ES207">
        <v>0</v>
      </c>
      <c r="ET207">
        <v>70.77</v>
      </c>
      <c r="EU207">
        <v>53.42</v>
      </c>
      <c r="EV207">
        <v>0</v>
      </c>
      <c r="EW207">
        <v>0</v>
      </c>
      <c r="EX207">
        <v>0</v>
      </c>
      <c r="EY207">
        <v>0</v>
      </c>
      <c r="FQ207">
        <v>0</v>
      </c>
      <c r="FR207">
        <f t="shared" si="119"/>
        <v>0</v>
      </c>
      <c r="FS207">
        <v>0</v>
      </c>
      <c r="FX207">
        <v>0</v>
      </c>
      <c r="FY207">
        <v>0</v>
      </c>
      <c r="GA207" t="s">
        <v>3</v>
      </c>
      <c r="GD207">
        <v>1</v>
      </c>
      <c r="GF207">
        <v>-753514840</v>
      </c>
      <c r="GG207">
        <v>2</v>
      </c>
      <c r="GH207">
        <v>1</v>
      </c>
      <c r="GI207">
        <v>-2</v>
      </c>
      <c r="GJ207">
        <v>0</v>
      </c>
      <c r="GK207">
        <v>0</v>
      </c>
      <c r="GL207">
        <f t="shared" si="120"/>
        <v>0</v>
      </c>
      <c r="GM207">
        <f>ROUND(O207+X207+Y207,2)+GX207</f>
        <v>2264.64</v>
      </c>
      <c r="GN207">
        <f>IF(OR(BI207=0,BI207=1),ROUND(O207+X207+Y207,2),0)</f>
        <v>0</v>
      </c>
      <c r="GO207">
        <f>IF(BI207=2,ROUND(O207+X207+Y207,2),0)</f>
        <v>0</v>
      </c>
      <c r="GP207">
        <f>IF(BI207=4,ROUND(O207+X207+Y207,2)+GX207,0)</f>
        <v>2264.64</v>
      </c>
      <c r="GR207">
        <v>0</v>
      </c>
      <c r="GS207">
        <v>3</v>
      </c>
      <c r="GT207">
        <v>0</v>
      </c>
      <c r="GU207" t="s">
        <v>3</v>
      </c>
      <c r="GV207">
        <f>ROUND(GT207,2)</f>
        <v>0</v>
      </c>
      <c r="GW207">
        <v>1</v>
      </c>
      <c r="GX207">
        <f t="shared" si="121"/>
        <v>0</v>
      </c>
      <c r="HA207">
        <v>0</v>
      </c>
      <c r="HB207">
        <v>0</v>
      </c>
      <c r="IK207">
        <v>0</v>
      </c>
    </row>
    <row r="208" spans="1:245" x14ac:dyDescent="0.2">
      <c r="A208">
        <v>17</v>
      </c>
      <c r="B208">
        <v>0</v>
      </c>
      <c r="C208">
        <f>ROW(SmtRes!A93)</f>
        <v>93</v>
      </c>
      <c r="D208">
        <f>ROW(EtalonRes!A93)</f>
        <v>93</v>
      </c>
      <c r="E208" t="s">
        <v>196</v>
      </c>
      <c r="F208" t="s">
        <v>33</v>
      </c>
      <c r="G208" t="s">
        <v>34</v>
      </c>
      <c r="H208" t="s">
        <v>35</v>
      </c>
      <c r="I208">
        <v>32</v>
      </c>
      <c r="J208">
        <v>0</v>
      </c>
      <c r="O208">
        <f t="shared" si="97"/>
        <v>3060.8</v>
      </c>
      <c r="P208">
        <f t="shared" si="98"/>
        <v>0</v>
      </c>
      <c r="Q208">
        <f t="shared" si="99"/>
        <v>3060.8</v>
      </c>
      <c r="R208">
        <f t="shared" si="100"/>
        <v>2310.4</v>
      </c>
      <c r="S208">
        <f t="shared" si="101"/>
        <v>0</v>
      </c>
      <c r="T208">
        <f t="shared" si="102"/>
        <v>0</v>
      </c>
      <c r="U208">
        <f t="shared" si="103"/>
        <v>0</v>
      </c>
      <c r="V208">
        <f t="shared" si="104"/>
        <v>0</v>
      </c>
      <c r="W208">
        <f t="shared" si="105"/>
        <v>0</v>
      </c>
      <c r="X208">
        <f t="shared" si="106"/>
        <v>0</v>
      </c>
      <c r="Y208">
        <f t="shared" si="106"/>
        <v>0</v>
      </c>
      <c r="AA208">
        <v>41650444</v>
      </c>
      <c r="AB208">
        <f t="shared" si="107"/>
        <v>95.65</v>
      </c>
      <c r="AC208">
        <f>ROUND((ES208),2)</f>
        <v>0</v>
      </c>
      <c r="AD208">
        <f>ROUND(((((ET208*5))-((EU208*5)))+AE208),2)</f>
        <v>95.65</v>
      </c>
      <c r="AE208">
        <f>ROUND(((EU208*5)),2)</f>
        <v>72.2</v>
      </c>
      <c r="AF208">
        <f>ROUND(((EV208*5)),2)</f>
        <v>0</v>
      </c>
      <c r="AG208">
        <f t="shared" si="108"/>
        <v>0</v>
      </c>
      <c r="AH208">
        <f>((EW208*5))</f>
        <v>0</v>
      </c>
      <c r="AI208">
        <f>((EX208*5))</f>
        <v>0</v>
      </c>
      <c r="AJ208">
        <f t="shared" si="109"/>
        <v>0</v>
      </c>
      <c r="AK208">
        <v>19.13</v>
      </c>
      <c r="AL208">
        <v>0</v>
      </c>
      <c r="AM208">
        <v>19.13</v>
      </c>
      <c r="AN208">
        <v>14.44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1</v>
      </c>
      <c r="AW208">
        <v>1</v>
      </c>
      <c r="AZ208">
        <v>1</v>
      </c>
      <c r="BA208">
        <v>1</v>
      </c>
      <c r="BB208">
        <v>1</v>
      </c>
      <c r="BC208">
        <v>1</v>
      </c>
      <c r="BD208" t="s">
        <v>3</v>
      </c>
      <c r="BE208" t="s">
        <v>3</v>
      </c>
      <c r="BF208" t="s">
        <v>3</v>
      </c>
      <c r="BG208" t="s">
        <v>3</v>
      </c>
      <c r="BH208">
        <v>0</v>
      </c>
      <c r="BI208">
        <v>4</v>
      </c>
      <c r="BJ208" t="s">
        <v>36</v>
      </c>
      <c r="BM208">
        <v>1</v>
      </c>
      <c r="BN208">
        <v>0</v>
      </c>
      <c r="BO208" t="s">
        <v>3</v>
      </c>
      <c r="BP208">
        <v>0</v>
      </c>
      <c r="BQ208">
        <v>1</v>
      </c>
      <c r="BR208">
        <v>0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 t="s">
        <v>3</v>
      </c>
      <c r="BZ208">
        <v>0</v>
      </c>
      <c r="CA208">
        <v>0</v>
      </c>
      <c r="CF208">
        <v>0</v>
      </c>
      <c r="CG208">
        <v>0</v>
      </c>
      <c r="CM208">
        <v>0</v>
      </c>
      <c r="CN208" t="s">
        <v>3</v>
      </c>
      <c r="CO208">
        <v>0</v>
      </c>
      <c r="CP208">
        <f t="shared" si="110"/>
        <v>3060.8</v>
      </c>
      <c r="CQ208">
        <f t="shared" si="111"/>
        <v>0</v>
      </c>
      <c r="CR208">
        <f>(((((ET208*5))*BB208-((EU208*5))*BS208)+AE208*BS208)*AV208)</f>
        <v>95.649999999999991</v>
      </c>
      <c r="CS208">
        <f t="shared" si="112"/>
        <v>72.2</v>
      </c>
      <c r="CT208">
        <f t="shared" si="113"/>
        <v>0</v>
      </c>
      <c r="CU208">
        <f t="shared" si="114"/>
        <v>0</v>
      </c>
      <c r="CV208">
        <f t="shared" si="115"/>
        <v>0</v>
      </c>
      <c r="CW208">
        <f t="shared" si="116"/>
        <v>0</v>
      </c>
      <c r="CX208">
        <f t="shared" si="116"/>
        <v>0</v>
      </c>
      <c r="CY208">
        <f t="shared" si="117"/>
        <v>0</v>
      </c>
      <c r="CZ208">
        <f t="shared" si="118"/>
        <v>0</v>
      </c>
      <c r="DC208" t="s">
        <v>3</v>
      </c>
      <c r="DD208" t="s">
        <v>3</v>
      </c>
      <c r="DE208" t="s">
        <v>197</v>
      </c>
      <c r="DF208" t="s">
        <v>197</v>
      </c>
      <c r="DG208" t="s">
        <v>197</v>
      </c>
      <c r="DH208" t="s">
        <v>3</v>
      </c>
      <c r="DI208" t="s">
        <v>197</v>
      </c>
      <c r="DJ208" t="s">
        <v>197</v>
      </c>
      <c r="DK208" t="s">
        <v>3</v>
      </c>
      <c r="DL208" t="s">
        <v>3</v>
      </c>
      <c r="DM208" t="s">
        <v>3</v>
      </c>
      <c r="DN208">
        <v>0</v>
      </c>
      <c r="DO208">
        <v>0</v>
      </c>
      <c r="DP208">
        <v>1</v>
      </c>
      <c r="DQ208">
        <v>1</v>
      </c>
      <c r="DU208">
        <v>1009</v>
      </c>
      <c r="DV208" t="s">
        <v>35</v>
      </c>
      <c r="DW208" t="s">
        <v>35</v>
      </c>
      <c r="DX208">
        <v>1000</v>
      </c>
      <c r="EE208">
        <v>41386452</v>
      </c>
      <c r="EF208">
        <v>1</v>
      </c>
      <c r="EG208" t="s">
        <v>24</v>
      </c>
      <c r="EH208">
        <v>0</v>
      </c>
      <c r="EI208" t="s">
        <v>3</v>
      </c>
      <c r="EJ208">
        <v>4</v>
      </c>
      <c r="EK208">
        <v>1</v>
      </c>
      <c r="EL208" t="s">
        <v>37</v>
      </c>
      <c r="EM208" t="s">
        <v>26</v>
      </c>
      <c r="EO208" t="s">
        <v>3</v>
      </c>
      <c r="EQ208">
        <v>0</v>
      </c>
      <c r="ER208">
        <v>19.13</v>
      </c>
      <c r="ES208">
        <v>0</v>
      </c>
      <c r="ET208">
        <v>19.13</v>
      </c>
      <c r="EU208">
        <v>14.44</v>
      </c>
      <c r="EV208">
        <v>0</v>
      </c>
      <c r="EW208">
        <v>0</v>
      </c>
      <c r="EX208">
        <v>0</v>
      </c>
      <c r="EY208">
        <v>0</v>
      </c>
      <c r="FQ208">
        <v>0</v>
      </c>
      <c r="FR208">
        <f t="shared" si="119"/>
        <v>0</v>
      </c>
      <c r="FS208">
        <v>0</v>
      </c>
      <c r="FX208">
        <v>0</v>
      </c>
      <c r="FY208">
        <v>0</v>
      </c>
      <c r="GA208" t="s">
        <v>3</v>
      </c>
      <c r="GD208">
        <v>1</v>
      </c>
      <c r="GF208">
        <v>281872877</v>
      </c>
      <c r="GG208">
        <v>2</v>
      </c>
      <c r="GH208">
        <v>1</v>
      </c>
      <c r="GI208">
        <v>-2</v>
      </c>
      <c r="GJ208">
        <v>0</v>
      </c>
      <c r="GK208">
        <v>0</v>
      </c>
      <c r="GL208">
        <f t="shared" si="120"/>
        <v>0</v>
      </c>
      <c r="GM208">
        <f>ROUND(O208+X208+Y208,2)+GX208</f>
        <v>3060.8</v>
      </c>
      <c r="GN208">
        <f>IF(OR(BI208=0,BI208=1),ROUND(O208+X208+Y208,2),0)</f>
        <v>0</v>
      </c>
      <c r="GO208">
        <f>IF(BI208=2,ROUND(O208+X208+Y208,2),0)</f>
        <v>0</v>
      </c>
      <c r="GP208">
        <f>IF(BI208=4,ROUND(O208+X208+Y208,2)+GX208,0)</f>
        <v>3060.8</v>
      </c>
      <c r="GR208">
        <v>0</v>
      </c>
      <c r="GS208">
        <v>3</v>
      </c>
      <c r="GT208">
        <v>0</v>
      </c>
      <c r="GU208" t="s">
        <v>3</v>
      </c>
      <c r="GV208">
        <f>ROUND(GT208,2)</f>
        <v>0</v>
      </c>
      <c r="GW208">
        <v>1</v>
      </c>
      <c r="GX208">
        <f t="shared" si="121"/>
        <v>0</v>
      </c>
      <c r="HA208">
        <v>0</v>
      </c>
      <c r="HB208">
        <v>0</v>
      </c>
      <c r="IK208">
        <v>0</v>
      </c>
    </row>
    <row r="209" spans="1:245" x14ac:dyDescent="0.2">
      <c r="A209">
        <v>17</v>
      </c>
      <c r="B209">
        <v>0</v>
      </c>
      <c r="C209">
        <f>ROW(SmtRes!A103)</f>
        <v>103</v>
      </c>
      <c r="D209">
        <f>ROW(EtalonRes!A102)</f>
        <v>102</v>
      </c>
      <c r="E209" t="s">
        <v>198</v>
      </c>
      <c r="F209" t="s">
        <v>199</v>
      </c>
      <c r="G209" t="s">
        <v>200</v>
      </c>
      <c r="H209" t="s">
        <v>201</v>
      </c>
      <c r="I209">
        <v>620</v>
      </c>
      <c r="J209">
        <v>0</v>
      </c>
      <c r="O209">
        <f t="shared" si="97"/>
        <v>146453.92000000001</v>
      </c>
      <c r="P209">
        <f t="shared" si="98"/>
        <v>94537.600000000006</v>
      </c>
      <c r="Q209">
        <f t="shared" si="99"/>
        <v>29143.72</v>
      </c>
      <c r="R209">
        <f t="shared" si="100"/>
        <v>15190</v>
      </c>
      <c r="S209">
        <f t="shared" si="101"/>
        <v>22772.6</v>
      </c>
      <c r="T209">
        <f t="shared" si="102"/>
        <v>0</v>
      </c>
      <c r="U209">
        <f t="shared" si="103"/>
        <v>122.76</v>
      </c>
      <c r="V209">
        <f t="shared" si="104"/>
        <v>0</v>
      </c>
      <c r="W209">
        <f t="shared" si="105"/>
        <v>0</v>
      </c>
      <c r="X209">
        <f t="shared" si="106"/>
        <v>15940.82</v>
      </c>
      <c r="Y209">
        <f t="shared" si="106"/>
        <v>2277.2600000000002</v>
      </c>
      <c r="AA209">
        <v>41650444</v>
      </c>
      <c r="AB209">
        <f t="shared" si="107"/>
        <v>236.22</v>
      </c>
      <c r="AC209">
        <f>ROUND(((ES209*0.3)),2)</f>
        <v>152.47999999999999</v>
      </c>
      <c r="AD209">
        <f>ROUND(((((ET209*0.3))-((EU209*0.3)))+AE209),2)</f>
        <v>47.01</v>
      </c>
      <c r="AE209">
        <f>ROUND(((EU209*0.3)),2)</f>
        <v>24.5</v>
      </c>
      <c r="AF209">
        <f>ROUND(((EV209*0.3)),2)</f>
        <v>36.729999999999997</v>
      </c>
      <c r="AG209">
        <f t="shared" si="108"/>
        <v>0</v>
      </c>
      <c r="AH209">
        <f>((EW209*0.3))</f>
        <v>0.19800000000000001</v>
      </c>
      <c r="AI209">
        <f>((EX209*0.3))</f>
        <v>0</v>
      </c>
      <c r="AJ209">
        <f t="shared" si="109"/>
        <v>0</v>
      </c>
      <c r="AK209">
        <v>787.37</v>
      </c>
      <c r="AL209">
        <v>508.26</v>
      </c>
      <c r="AM209">
        <v>156.68</v>
      </c>
      <c r="AN209">
        <v>81.66</v>
      </c>
      <c r="AO209">
        <v>122.43</v>
      </c>
      <c r="AP209">
        <v>0</v>
      </c>
      <c r="AQ209">
        <v>0.66</v>
      </c>
      <c r="AR209">
        <v>0</v>
      </c>
      <c r="AS209">
        <v>0</v>
      </c>
      <c r="AT209">
        <v>70</v>
      </c>
      <c r="AU209">
        <v>10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1</v>
      </c>
      <c r="BD209" t="s">
        <v>3</v>
      </c>
      <c r="BE209" t="s">
        <v>3</v>
      </c>
      <c r="BF209" t="s">
        <v>3</v>
      </c>
      <c r="BG209" t="s">
        <v>3</v>
      </c>
      <c r="BH209">
        <v>0</v>
      </c>
      <c r="BI209">
        <v>4</v>
      </c>
      <c r="BJ209" t="s">
        <v>202</v>
      </c>
      <c r="BM209">
        <v>0</v>
      </c>
      <c r="BN209">
        <v>0</v>
      </c>
      <c r="BO209" t="s">
        <v>3</v>
      </c>
      <c r="BP209">
        <v>0</v>
      </c>
      <c r="BQ209">
        <v>1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70</v>
      </c>
      <c r="CA209">
        <v>10</v>
      </c>
      <c r="CF209">
        <v>0</v>
      </c>
      <c r="CG209">
        <v>0</v>
      </c>
      <c r="CM209">
        <v>0</v>
      </c>
      <c r="CN209" t="s">
        <v>3</v>
      </c>
      <c r="CO209">
        <v>0</v>
      </c>
      <c r="CP209">
        <f t="shared" si="110"/>
        <v>146453.92000000001</v>
      </c>
      <c r="CQ209">
        <f t="shared" si="111"/>
        <v>152.47999999999999</v>
      </c>
      <c r="CR209">
        <f>(((((ET209*0.3))*BB209-((EU209*0.3))*BS209)+AE209*BS209)*AV209)</f>
        <v>47.006</v>
      </c>
      <c r="CS209">
        <f t="shared" si="112"/>
        <v>24.5</v>
      </c>
      <c r="CT209">
        <f t="shared" si="113"/>
        <v>36.729999999999997</v>
      </c>
      <c r="CU209">
        <f t="shared" si="114"/>
        <v>0</v>
      </c>
      <c r="CV209">
        <f t="shared" si="115"/>
        <v>0.19800000000000001</v>
      </c>
      <c r="CW209">
        <f t="shared" si="116"/>
        <v>0</v>
      </c>
      <c r="CX209">
        <f t="shared" si="116"/>
        <v>0</v>
      </c>
      <c r="CY209">
        <f t="shared" si="117"/>
        <v>15940.82</v>
      </c>
      <c r="CZ209">
        <f t="shared" si="118"/>
        <v>2277.2600000000002</v>
      </c>
      <c r="DC209" t="s">
        <v>3</v>
      </c>
      <c r="DD209" t="s">
        <v>203</v>
      </c>
      <c r="DE209" t="s">
        <v>203</v>
      </c>
      <c r="DF209" t="s">
        <v>203</v>
      </c>
      <c r="DG209" t="s">
        <v>203</v>
      </c>
      <c r="DH209" t="s">
        <v>3</v>
      </c>
      <c r="DI209" t="s">
        <v>203</v>
      </c>
      <c r="DJ209" t="s">
        <v>203</v>
      </c>
      <c r="DK209" t="s">
        <v>3</v>
      </c>
      <c r="DL209" t="s">
        <v>3</v>
      </c>
      <c r="DM209" t="s">
        <v>3</v>
      </c>
      <c r="DN209">
        <v>0</v>
      </c>
      <c r="DO209">
        <v>0</v>
      </c>
      <c r="DP209">
        <v>1</v>
      </c>
      <c r="DQ209">
        <v>1</v>
      </c>
      <c r="DU209">
        <v>1003</v>
      </c>
      <c r="DV209" t="s">
        <v>201</v>
      </c>
      <c r="DW209" t="s">
        <v>201</v>
      </c>
      <c r="DX209">
        <v>1</v>
      </c>
      <c r="EE209">
        <v>41386449</v>
      </c>
      <c r="EF209">
        <v>1</v>
      </c>
      <c r="EG209" t="s">
        <v>24</v>
      </c>
      <c r="EH209">
        <v>0</v>
      </c>
      <c r="EI209" t="s">
        <v>3</v>
      </c>
      <c r="EJ209">
        <v>4</v>
      </c>
      <c r="EK209">
        <v>0</v>
      </c>
      <c r="EL209" t="s">
        <v>25</v>
      </c>
      <c r="EM209" t="s">
        <v>26</v>
      </c>
      <c r="EO209" t="s">
        <v>3</v>
      </c>
      <c r="EQ209">
        <v>0</v>
      </c>
      <c r="ER209">
        <v>787.37</v>
      </c>
      <c r="ES209">
        <v>508.26</v>
      </c>
      <c r="ET209">
        <v>156.68</v>
      </c>
      <c r="EU209">
        <v>81.66</v>
      </c>
      <c r="EV209">
        <v>122.43</v>
      </c>
      <c r="EW209">
        <v>0.66</v>
      </c>
      <c r="EX209">
        <v>0</v>
      </c>
      <c r="EY209">
        <v>0</v>
      </c>
      <c r="FQ209">
        <v>0</v>
      </c>
      <c r="FR209">
        <f t="shared" si="119"/>
        <v>0</v>
      </c>
      <c r="FS209">
        <v>0</v>
      </c>
      <c r="FX209">
        <v>70</v>
      </c>
      <c r="FY209">
        <v>10</v>
      </c>
      <c r="GA209" t="s">
        <v>3</v>
      </c>
      <c r="GD209">
        <v>0</v>
      </c>
      <c r="GF209">
        <v>2066691256</v>
      </c>
      <c r="GG209">
        <v>2</v>
      </c>
      <c r="GH209">
        <v>1</v>
      </c>
      <c r="GI209">
        <v>-2</v>
      </c>
      <c r="GJ209">
        <v>0</v>
      </c>
      <c r="GK209">
        <f>ROUND(R209*(R12)/100,2)</f>
        <v>16405.2</v>
      </c>
      <c r="GL209">
        <f t="shared" si="120"/>
        <v>0</v>
      </c>
      <c r="GM209">
        <f>ROUND(O209+X209+Y209+GK209,2)+GX209</f>
        <v>181077.2</v>
      </c>
      <c r="GN209">
        <f>IF(OR(BI209=0,BI209=1),ROUND(O209+X209+Y209+GK209,2),0)</f>
        <v>0</v>
      </c>
      <c r="GO209">
        <f>IF(BI209=2,ROUND(O209+X209+Y209+GK209,2),0)</f>
        <v>0</v>
      </c>
      <c r="GP209">
        <f>IF(BI209=4,ROUND(O209+X209+Y209+GK209,2)+GX209,0)</f>
        <v>181077.2</v>
      </c>
      <c r="GR209">
        <v>0</v>
      </c>
      <c r="GS209">
        <v>3</v>
      </c>
      <c r="GT209">
        <v>0</v>
      </c>
      <c r="GU209" t="s">
        <v>203</v>
      </c>
      <c r="GV209">
        <f>ROUND((GT209*0.3),2)</f>
        <v>0</v>
      </c>
      <c r="GW209">
        <v>1</v>
      </c>
      <c r="GX209">
        <f t="shared" si="121"/>
        <v>0</v>
      </c>
      <c r="HA209">
        <v>0</v>
      </c>
      <c r="HB209">
        <v>0</v>
      </c>
      <c r="IK209">
        <v>0</v>
      </c>
    </row>
    <row r="210" spans="1:245" x14ac:dyDescent="0.2">
      <c r="A210">
        <v>18</v>
      </c>
      <c r="B210">
        <v>0</v>
      </c>
      <c r="C210">
        <v>103</v>
      </c>
      <c r="E210" t="s">
        <v>204</v>
      </c>
      <c r="F210" t="s">
        <v>125</v>
      </c>
      <c r="G210" t="s">
        <v>205</v>
      </c>
      <c r="H210" t="s">
        <v>201</v>
      </c>
      <c r="I210">
        <f>I209*J210</f>
        <v>616.91542300000003</v>
      </c>
      <c r="J210">
        <v>0.99502487580645171</v>
      </c>
      <c r="O210">
        <f t="shared" si="97"/>
        <v>77484.58</v>
      </c>
      <c r="P210">
        <f t="shared" si="98"/>
        <v>77484.58</v>
      </c>
      <c r="Q210">
        <f t="shared" si="99"/>
        <v>0</v>
      </c>
      <c r="R210">
        <f t="shared" si="100"/>
        <v>0</v>
      </c>
      <c r="S210">
        <f t="shared" si="101"/>
        <v>0</v>
      </c>
      <c r="T210">
        <f t="shared" si="102"/>
        <v>0</v>
      </c>
      <c r="U210">
        <f t="shared" si="103"/>
        <v>0</v>
      </c>
      <c r="V210">
        <f t="shared" si="104"/>
        <v>0</v>
      </c>
      <c r="W210">
        <f t="shared" si="105"/>
        <v>0</v>
      </c>
      <c r="X210">
        <f t="shared" si="106"/>
        <v>0</v>
      </c>
      <c r="Y210">
        <f t="shared" si="106"/>
        <v>0</v>
      </c>
      <c r="AA210">
        <v>41650444</v>
      </c>
      <c r="AB210">
        <f t="shared" si="107"/>
        <v>125.6</v>
      </c>
      <c r="AC210">
        <f>ROUND((ES210),2)</f>
        <v>125.6</v>
      </c>
      <c r="AD210">
        <f>ROUND((((ET210)-(EU210))+AE210),2)</f>
        <v>0</v>
      </c>
      <c r="AE210">
        <f t="shared" ref="AE210:AF212" si="122">ROUND((EU210),2)</f>
        <v>0</v>
      </c>
      <c r="AF210">
        <f t="shared" si="122"/>
        <v>0</v>
      </c>
      <c r="AG210">
        <f t="shared" si="108"/>
        <v>0</v>
      </c>
      <c r="AH210">
        <f t="shared" ref="AH210:AI212" si="123">(EW210)</f>
        <v>0</v>
      </c>
      <c r="AI210">
        <f t="shared" si="123"/>
        <v>0</v>
      </c>
      <c r="AJ210">
        <f t="shared" si="109"/>
        <v>0</v>
      </c>
      <c r="AK210">
        <v>125.6</v>
      </c>
      <c r="AL210">
        <v>125.6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1</v>
      </c>
      <c r="AW210">
        <v>1</v>
      </c>
      <c r="AZ210">
        <v>1</v>
      </c>
      <c r="BA210">
        <v>1</v>
      </c>
      <c r="BB210">
        <v>1</v>
      </c>
      <c r="BC210">
        <v>1</v>
      </c>
      <c r="BD210" t="s">
        <v>3</v>
      </c>
      <c r="BE210" t="s">
        <v>3</v>
      </c>
      <c r="BF210" t="s">
        <v>3</v>
      </c>
      <c r="BG210" t="s">
        <v>3</v>
      </c>
      <c r="BH210">
        <v>3</v>
      </c>
      <c r="BI210">
        <v>1</v>
      </c>
      <c r="BJ210" t="s">
        <v>3</v>
      </c>
      <c r="BM210">
        <v>6001</v>
      </c>
      <c r="BN210">
        <v>0</v>
      </c>
      <c r="BO210" t="s">
        <v>3</v>
      </c>
      <c r="BP210">
        <v>0</v>
      </c>
      <c r="BQ210">
        <v>1</v>
      </c>
      <c r="BR210">
        <v>0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 t="s">
        <v>3</v>
      </c>
      <c r="BZ210">
        <v>0</v>
      </c>
      <c r="CA210">
        <v>0</v>
      </c>
      <c r="CF210">
        <v>0</v>
      </c>
      <c r="CG210">
        <v>0</v>
      </c>
      <c r="CM210">
        <v>0</v>
      </c>
      <c r="CN210" t="s">
        <v>3</v>
      </c>
      <c r="CO210">
        <v>0</v>
      </c>
      <c r="CP210">
        <f t="shared" si="110"/>
        <v>77484.58</v>
      </c>
      <c r="CQ210">
        <f t="shared" si="111"/>
        <v>125.6</v>
      </c>
      <c r="CR210">
        <f>((((ET210)*BB210-(EU210)*BS210)+AE210*BS210)*AV210)</f>
        <v>0</v>
      </c>
      <c r="CS210">
        <f t="shared" si="112"/>
        <v>0</v>
      </c>
      <c r="CT210">
        <f t="shared" si="113"/>
        <v>0</v>
      </c>
      <c r="CU210">
        <f t="shared" si="114"/>
        <v>0</v>
      </c>
      <c r="CV210">
        <f t="shared" si="115"/>
        <v>0</v>
      </c>
      <c r="CW210">
        <f t="shared" si="116"/>
        <v>0</v>
      </c>
      <c r="CX210">
        <f t="shared" si="116"/>
        <v>0</v>
      </c>
      <c r="CY210">
        <f t="shared" si="117"/>
        <v>0</v>
      </c>
      <c r="CZ210">
        <f t="shared" si="118"/>
        <v>0</v>
      </c>
      <c r="DC210" t="s">
        <v>3</v>
      </c>
      <c r="DD210" t="s">
        <v>3</v>
      </c>
      <c r="DE210" t="s">
        <v>3</v>
      </c>
      <c r="DF210" t="s">
        <v>3</v>
      </c>
      <c r="DG210" t="s">
        <v>3</v>
      </c>
      <c r="DH210" t="s">
        <v>3</v>
      </c>
      <c r="DI210" t="s">
        <v>3</v>
      </c>
      <c r="DJ210" t="s">
        <v>3</v>
      </c>
      <c r="DK210" t="s">
        <v>3</v>
      </c>
      <c r="DL210" t="s">
        <v>3</v>
      </c>
      <c r="DM210" t="s">
        <v>3</v>
      </c>
      <c r="DN210">
        <v>0</v>
      </c>
      <c r="DO210">
        <v>0</v>
      </c>
      <c r="DP210">
        <v>1</v>
      </c>
      <c r="DQ210">
        <v>1</v>
      </c>
      <c r="DU210">
        <v>1003</v>
      </c>
      <c r="DV210" t="s">
        <v>201</v>
      </c>
      <c r="DW210" t="s">
        <v>201</v>
      </c>
      <c r="DX210">
        <v>1</v>
      </c>
      <c r="EE210">
        <v>41625971</v>
      </c>
      <c r="EF210">
        <v>0</v>
      </c>
      <c r="EG210" t="s">
        <v>128</v>
      </c>
      <c r="EH210">
        <v>0</v>
      </c>
      <c r="EI210" t="s">
        <v>3</v>
      </c>
      <c r="EJ210">
        <v>1</v>
      </c>
      <c r="EK210">
        <v>6001</v>
      </c>
      <c r="EL210" t="s">
        <v>129</v>
      </c>
      <c r="EM210" t="s">
        <v>128</v>
      </c>
      <c r="EO210" t="s">
        <v>3</v>
      </c>
      <c r="EQ210">
        <v>0</v>
      </c>
      <c r="ER210">
        <v>125.6</v>
      </c>
      <c r="ES210">
        <v>125.6</v>
      </c>
      <c r="ET210">
        <v>0</v>
      </c>
      <c r="EU210">
        <v>0</v>
      </c>
      <c r="EV210">
        <v>0</v>
      </c>
      <c r="EW210">
        <v>0</v>
      </c>
      <c r="EX210">
        <v>0</v>
      </c>
      <c r="EZ210">
        <v>5</v>
      </c>
      <c r="FC210">
        <v>0</v>
      </c>
      <c r="FD210">
        <v>18</v>
      </c>
      <c r="FF210">
        <v>125.6</v>
      </c>
      <c r="FQ210">
        <v>0</v>
      </c>
      <c r="FR210">
        <f t="shared" si="119"/>
        <v>0</v>
      </c>
      <c r="FS210">
        <v>0</v>
      </c>
      <c r="FX210">
        <v>0</v>
      </c>
      <c r="FY210">
        <v>0</v>
      </c>
      <c r="GA210" t="s">
        <v>206</v>
      </c>
      <c r="GD210">
        <v>0</v>
      </c>
      <c r="GF210">
        <v>591646380</v>
      </c>
      <c r="GG210">
        <v>2</v>
      </c>
      <c r="GH210">
        <v>3</v>
      </c>
      <c r="GI210">
        <v>-2</v>
      </c>
      <c r="GJ210">
        <v>0</v>
      </c>
      <c r="GK210">
        <f>ROUND(R210*(R12)/100,2)</f>
        <v>0</v>
      </c>
      <c r="GL210">
        <f t="shared" si="120"/>
        <v>0</v>
      </c>
      <c r="GM210">
        <f>ROUND(O210+X210+Y210+GK210,2)+GX210</f>
        <v>77484.58</v>
      </c>
      <c r="GN210">
        <f>IF(OR(BI210=0,BI210=1),ROUND(O210+X210+Y210+GK210,2),0)</f>
        <v>77484.58</v>
      </c>
      <c r="GO210">
        <f>IF(BI210=2,ROUND(O210+X210+Y210+GK210,2),0)</f>
        <v>0</v>
      </c>
      <c r="GP210">
        <f>IF(BI210=4,ROUND(O210+X210+Y210+GK210,2)+GX210,0)</f>
        <v>0</v>
      </c>
      <c r="GR210">
        <v>1</v>
      </c>
      <c r="GS210">
        <v>1</v>
      </c>
      <c r="GT210">
        <v>0</v>
      </c>
      <c r="GU210" t="s">
        <v>3</v>
      </c>
      <c r="GV210">
        <f>ROUND(GT210,2)</f>
        <v>0</v>
      </c>
      <c r="GW210">
        <v>1</v>
      </c>
      <c r="GX210">
        <f t="shared" si="121"/>
        <v>0</v>
      </c>
      <c r="HA210">
        <v>0</v>
      </c>
      <c r="HB210">
        <v>0</v>
      </c>
      <c r="IK210">
        <v>0</v>
      </c>
    </row>
    <row r="211" spans="1:245" x14ac:dyDescent="0.2">
      <c r="A211">
        <v>18</v>
      </c>
      <c r="B211">
        <v>0</v>
      </c>
      <c r="C211">
        <v>101</v>
      </c>
      <c r="E211" t="s">
        <v>207</v>
      </c>
      <c r="F211" t="s">
        <v>208</v>
      </c>
      <c r="G211" t="s">
        <v>209</v>
      </c>
      <c r="H211" t="s">
        <v>149</v>
      </c>
      <c r="I211">
        <f>I209*J211</f>
        <v>-8.1096000000000004</v>
      </c>
      <c r="J211">
        <v>-1.3080000000000001E-2</v>
      </c>
      <c r="O211">
        <f t="shared" si="97"/>
        <v>-49828.3</v>
      </c>
      <c r="P211">
        <f t="shared" si="98"/>
        <v>-49828.3</v>
      </c>
      <c r="Q211">
        <f t="shared" si="99"/>
        <v>0</v>
      </c>
      <c r="R211">
        <f t="shared" si="100"/>
        <v>0</v>
      </c>
      <c r="S211">
        <f t="shared" si="101"/>
        <v>0</v>
      </c>
      <c r="T211">
        <f t="shared" si="102"/>
        <v>0</v>
      </c>
      <c r="U211">
        <f t="shared" si="103"/>
        <v>0</v>
      </c>
      <c r="V211">
        <f t="shared" si="104"/>
        <v>0</v>
      </c>
      <c r="W211">
        <f t="shared" si="105"/>
        <v>0</v>
      </c>
      <c r="X211">
        <f t="shared" si="106"/>
        <v>0</v>
      </c>
      <c r="Y211">
        <f t="shared" si="106"/>
        <v>0</v>
      </c>
      <c r="AA211">
        <v>41650444</v>
      </c>
      <c r="AB211">
        <f t="shared" si="107"/>
        <v>6144.36</v>
      </c>
      <c r="AC211">
        <f>ROUND((ES211),2)</f>
        <v>6144.36</v>
      </c>
      <c r="AD211">
        <f>ROUND((((ET211)-(EU211))+AE211),2)</f>
        <v>0</v>
      </c>
      <c r="AE211">
        <f t="shared" si="122"/>
        <v>0</v>
      </c>
      <c r="AF211">
        <f t="shared" si="122"/>
        <v>0</v>
      </c>
      <c r="AG211">
        <f t="shared" si="108"/>
        <v>0</v>
      </c>
      <c r="AH211">
        <f t="shared" si="123"/>
        <v>0</v>
      </c>
      <c r="AI211">
        <f t="shared" si="123"/>
        <v>0</v>
      </c>
      <c r="AJ211">
        <f t="shared" si="109"/>
        <v>0</v>
      </c>
      <c r="AK211">
        <v>6144.36</v>
      </c>
      <c r="AL211">
        <v>6144.36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70</v>
      </c>
      <c r="AU211">
        <v>10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1</v>
      </c>
      <c r="BD211" t="s">
        <v>3</v>
      </c>
      <c r="BE211" t="s">
        <v>3</v>
      </c>
      <c r="BF211" t="s">
        <v>3</v>
      </c>
      <c r="BG211" t="s">
        <v>3</v>
      </c>
      <c r="BH211">
        <v>3</v>
      </c>
      <c r="BI211">
        <v>4</v>
      </c>
      <c r="BJ211" t="s">
        <v>210</v>
      </c>
      <c r="BM211">
        <v>0</v>
      </c>
      <c r="BN211">
        <v>0</v>
      </c>
      <c r="BO211" t="s">
        <v>3</v>
      </c>
      <c r="BP211">
        <v>0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70</v>
      </c>
      <c r="CA211">
        <v>10</v>
      </c>
      <c r="CF211">
        <v>0</v>
      </c>
      <c r="CG211">
        <v>0</v>
      </c>
      <c r="CM211">
        <v>0</v>
      </c>
      <c r="CN211" t="s">
        <v>3</v>
      </c>
      <c r="CO211">
        <v>0</v>
      </c>
      <c r="CP211">
        <f t="shared" si="110"/>
        <v>-49828.3</v>
      </c>
      <c r="CQ211">
        <f t="shared" si="111"/>
        <v>6144.36</v>
      </c>
      <c r="CR211">
        <f>((((ET211)*BB211-(EU211)*BS211)+AE211*BS211)*AV211)</f>
        <v>0</v>
      </c>
      <c r="CS211">
        <f t="shared" si="112"/>
        <v>0</v>
      </c>
      <c r="CT211">
        <f t="shared" si="113"/>
        <v>0</v>
      </c>
      <c r="CU211">
        <f t="shared" si="114"/>
        <v>0</v>
      </c>
      <c r="CV211">
        <f t="shared" si="115"/>
        <v>0</v>
      </c>
      <c r="CW211">
        <f t="shared" si="116"/>
        <v>0</v>
      </c>
      <c r="CX211">
        <f t="shared" si="116"/>
        <v>0</v>
      </c>
      <c r="CY211">
        <f t="shared" si="117"/>
        <v>0</v>
      </c>
      <c r="CZ211">
        <f t="shared" si="118"/>
        <v>0</v>
      </c>
      <c r="DC211" t="s">
        <v>3</v>
      </c>
      <c r="DD211" t="s">
        <v>3</v>
      </c>
      <c r="DE211" t="s">
        <v>3</v>
      </c>
      <c r="DF211" t="s">
        <v>3</v>
      </c>
      <c r="DG211" t="s">
        <v>3</v>
      </c>
      <c r="DH211" t="s">
        <v>3</v>
      </c>
      <c r="DI211" t="s">
        <v>3</v>
      </c>
      <c r="DJ211" t="s">
        <v>3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1007</v>
      </c>
      <c r="DV211" t="s">
        <v>149</v>
      </c>
      <c r="DW211" t="s">
        <v>149</v>
      </c>
      <c r="DX211">
        <v>1</v>
      </c>
      <c r="EE211">
        <v>41386449</v>
      </c>
      <c r="EF211">
        <v>1</v>
      </c>
      <c r="EG211" t="s">
        <v>24</v>
      </c>
      <c r="EH211">
        <v>0</v>
      </c>
      <c r="EI211" t="s">
        <v>3</v>
      </c>
      <c r="EJ211">
        <v>4</v>
      </c>
      <c r="EK211">
        <v>0</v>
      </c>
      <c r="EL211" t="s">
        <v>25</v>
      </c>
      <c r="EM211" t="s">
        <v>26</v>
      </c>
      <c r="EO211" t="s">
        <v>3</v>
      </c>
      <c r="EQ211">
        <v>0</v>
      </c>
      <c r="ER211">
        <v>6144.36</v>
      </c>
      <c r="ES211">
        <v>6144.36</v>
      </c>
      <c r="ET211">
        <v>0</v>
      </c>
      <c r="EU211">
        <v>0</v>
      </c>
      <c r="EV211">
        <v>0</v>
      </c>
      <c r="EW211">
        <v>0</v>
      </c>
      <c r="EX211">
        <v>0</v>
      </c>
      <c r="FQ211">
        <v>0</v>
      </c>
      <c r="FR211">
        <f t="shared" si="119"/>
        <v>0</v>
      </c>
      <c r="FS211">
        <v>0</v>
      </c>
      <c r="FX211">
        <v>70</v>
      </c>
      <c r="FY211">
        <v>10</v>
      </c>
      <c r="GA211" t="s">
        <v>3</v>
      </c>
      <c r="GD211">
        <v>0</v>
      </c>
      <c r="GF211">
        <v>1245325798</v>
      </c>
      <c r="GG211">
        <v>2</v>
      </c>
      <c r="GH211">
        <v>1</v>
      </c>
      <c r="GI211">
        <v>-2</v>
      </c>
      <c r="GJ211">
        <v>0</v>
      </c>
      <c r="GK211">
        <f>ROUND(R211*(R12)/100,2)</f>
        <v>0</v>
      </c>
      <c r="GL211">
        <f t="shared" si="120"/>
        <v>0</v>
      </c>
      <c r="GM211">
        <f>ROUND(O211+X211+Y211+GK211,2)+GX211</f>
        <v>-49828.3</v>
      </c>
      <c r="GN211">
        <f>IF(OR(BI211=0,BI211=1),ROUND(O211+X211+Y211+GK211,2),0)</f>
        <v>0</v>
      </c>
      <c r="GO211">
        <f>IF(BI211=2,ROUND(O211+X211+Y211+GK211,2),0)</f>
        <v>0</v>
      </c>
      <c r="GP211">
        <f>IF(BI211=4,ROUND(O211+X211+Y211+GK211,2)+GX211,0)</f>
        <v>-49828.3</v>
      </c>
      <c r="GR211">
        <v>0</v>
      </c>
      <c r="GS211">
        <v>3</v>
      </c>
      <c r="GT211">
        <v>0</v>
      </c>
      <c r="GU211" t="s">
        <v>3</v>
      </c>
      <c r="GV211">
        <f>ROUND(GT211,2)</f>
        <v>0</v>
      </c>
      <c r="GW211">
        <v>1</v>
      </c>
      <c r="GX211">
        <f t="shared" si="121"/>
        <v>0</v>
      </c>
      <c r="HA211">
        <v>0</v>
      </c>
      <c r="HB211">
        <v>0</v>
      </c>
      <c r="IK211">
        <v>0</v>
      </c>
    </row>
    <row r="212" spans="1:245" x14ac:dyDescent="0.2">
      <c r="A212">
        <v>18</v>
      </c>
      <c r="B212">
        <v>0</v>
      </c>
      <c r="C212">
        <v>100</v>
      </c>
      <c r="E212" t="s">
        <v>211</v>
      </c>
      <c r="F212" t="s">
        <v>212</v>
      </c>
      <c r="G212" t="s">
        <v>213</v>
      </c>
      <c r="H212" t="s">
        <v>149</v>
      </c>
      <c r="I212">
        <f>I209*J212</f>
        <v>-1.1160000000000001</v>
      </c>
      <c r="J212">
        <v>-1.8000000000000002E-3</v>
      </c>
      <c r="O212">
        <f t="shared" si="97"/>
        <v>-3297.75</v>
      </c>
      <c r="P212">
        <f t="shared" si="98"/>
        <v>-3297.75</v>
      </c>
      <c r="Q212">
        <f t="shared" si="99"/>
        <v>0</v>
      </c>
      <c r="R212">
        <f t="shared" si="100"/>
        <v>0</v>
      </c>
      <c r="S212">
        <f t="shared" si="101"/>
        <v>0</v>
      </c>
      <c r="T212">
        <f t="shared" si="102"/>
        <v>0</v>
      </c>
      <c r="U212">
        <f t="shared" si="103"/>
        <v>0</v>
      </c>
      <c r="V212">
        <f t="shared" si="104"/>
        <v>0</v>
      </c>
      <c r="W212">
        <f t="shared" si="105"/>
        <v>0</v>
      </c>
      <c r="X212">
        <f t="shared" si="106"/>
        <v>0</v>
      </c>
      <c r="Y212">
        <f t="shared" si="106"/>
        <v>0</v>
      </c>
      <c r="AA212">
        <v>41650444</v>
      </c>
      <c r="AB212">
        <f t="shared" si="107"/>
        <v>2954.97</v>
      </c>
      <c r="AC212">
        <f>ROUND((ES212),2)</f>
        <v>2954.97</v>
      </c>
      <c r="AD212">
        <f>ROUND((((ET212)-(EU212))+AE212),2)</f>
        <v>0</v>
      </c>
      <c r="AE212">
        <f t="shared" si="122"/>
        <v>0</v>
      </c>
      <c r="AF212">
        <f t="shared" si="122"/>
        <v>0</v>
      </c>
      <c r="AG212">
        <f t="shared" si="108"/>
        <v>0</v>
      </c>
      <c r="AH212">
        <f t="shared" si="123"/>
        <v>0</v>
      </c>
      <c r="AI212">
        <f t="shared" si="123"/>
        <v>0</v>
      </c>
      <c r="AJ212">
        <f t="shared" si="109"/>
        <v>0</v>
      </c>
      <c r="AK212">
        <v>2954.97</v>
      </c>
      <c r="AL212">
        <v>2954.97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70</v>
      </c>
      <c r="AU212">
        <v>10</v>
      </c>
      <c r="AV212">
        <v>1</v>
      </c>
      <c r="AW212">
        <v>1</v>
      </c>
      <c r="AZ212">
        <v>1</v>
      </c>
      <c r="BA212">
        <v>1</v>
      </c>
      <c r="BB212">
        <v>1</v>
      </c>
      <c r="BC212">
        <v>1</v>
      </c>
      <c r="BD212" t="s">
        <v>3</v>
      </c>
      <c r="BE212" t="s">
        <v>3</v>
      </c>
      <c r="BF212" t="s">
        <v>3</v>
      </c>
      <c r="BG212" t="s">
        <v>3</v>
      </c>
      <c r="BH212">
        <v>3</v>
      </c>
      <c r="BI212">
        <v>4</v>
      </c>
      <c r="BJ212" t="s">
        <v>214</v>
      </c>
      <c r="BM212">
        <v>0</v>
      </c>
      <c r="BN212">
        <v>0</v>
      </c>
      <c r="BO212" t="s">
        <v>3</v>
      </c>
      <c r="BP212">
        <v>0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 t="s">
        <v>3</v>
      </c>
      <c r="BZ212">
        <v>70</v>
      </c>
      <c r="CA212">
        <v>10</v>
      </c>
      <c r="CF212">
        <v>0</v>
      </c>
      <c r="CG212">
        <v>0</v>
      </c>
      <c r="CM212">
        <v>0</v>
      </c>
      <c r="CN212" t="s">
        <v>3</v>
      </c>
      <c r="CO212">
        <v>0</v>
      </c>
      <c r="CP212">
        <f t="shared" si="110"/>
        <v>-3297.75</v>
      </c>
      <c r="CQ212">
        <f t="shared" si="111"/>
        <v>2954.97</v>
      </c>
      <c r="CR212">
        <f>((((ET212)*BB212-(EU212)*BS212)+AE212*BS212)*AV212)</f>
        <v>0</v>
      </c>
      <c r="CS212">
        <f t="shared" si="112"/>
        <v>0</v>
      </c>
      <c r="CT212">
        <f t="shared" si="113"/>
        <v>0</v>
      </c>
      <c r="CU212">
        <f t="shared" si="114"/>
        <v>0</v>
      </c>
      <c r="CV212">
        <f t="shared" si="115"/>
        <v>0</v>
      </c>
      <c r="CW212">
        <f t="shared" si="116"/>
        <v>0</v>
      </c>
      <c r="CX212">
        <f t="shared" si="116"/>
        <v>0</v>
      </c>
      <c r="CY212">
        <f t="shared" si="117"/>
        <v>0</v>
      </c>
      <c r="CZ212">
        <f t="shared" si="118"/>
        <v>0</v>
      </c>
      <c r="DC212" t="s">
        <v>3</v>
      </c>
      <c r="DD212" t="s">
        <v>3</v>
      </c>
      <c r="DE212" t="s">
        <v>3</v>
      </c>
      <c r="DF212" t="s">
        <v>3</v>
      </c>
      <c r="DG212" t="s">
        <v>3</v>
      </c>
      <c r="DH212" t="s">
        <v>3</v>
      </c>
      <c r="DI212" t="s">
        <v>3</v>
      </c>
      <c r="DJ212" t="s">
        <v>3</v>
      </c>
      <c r="DK212" t="s">
        <v>3</v>
      </c>
      <c r="DL212" t="s">
        <v>3</v>
      </c>
      <c r="DM212" t="s">
        <v>3</v>
      </c>
      <c r="DN212">
        <v>0</v>
      </c>
      <c r="DO212">
        <v>0</v>
      </c>
      <c r="DP212">
        <v>1</v>
      </c>
      <c r="DQ212">
        <v>1</v>
      </c>
      <c r="DU212">
        <v>1007</v>
      </c>
      <c r="DV212" t="s">
        <v>149</v>
      </c>
      <c r="DW212" t="s">
        <v>149</v>
      </c>
      <c r="DX212">
        <v>1</v>
      </c>
      <c r="EE212">
        <v>41386449</v>
      </c>
      <c r="EF212">
        <v>1</v>
      </c>
      <c r="EG212" t="s">
        <v>24</v>
      </c>
      <c r="EH212">
        <v>0</v>
      </c>
      <c r="EI212" t="s">
        <v>3</v>
      </c>
      <c r="EJ212">
        <v>4</v>
      </c>
      <c r="EK212">
        <v>0</v>
      </c>
      <c r="EL212" t="s">
        <v>25</v>
      </c>
      <c r="EM212" t="s">
        <v>26</v>
      </c>
      <c r="EO212" t="s">
        <v>3</v>
      </c>
      <c r="EQ212">
        <v>0</v>
      </c>
      <c r="ER212">
        <v>2954.97</v>
      </c>
      <c r="ES212">
        <v>2954.97</v>
      </c>
      <c r="ET212">
        <v>0</v>
      </c>
      <c r="EU212">
        <v>0</v>
      </c>
      <c r="EV212">
        <v>0</v>
      </c>
      <c r="EW212">
        <v>0</v>
      </c>
      <c r="EX212">
        <v>0</v>
      </c>
      <c r="FQ212">
        <v>0</v>
      </c>
      <c r="FR212">
        <f t="shared" si="119"/>
        <v>0</v>
      </c>
      <c r="FS212">
        <v>0</v>
      </c>
      <c r="FX212">
        <v>70</v>
      </c>
      <c r="FY212">
        <v>10</v>
      </c>
      <c r="GA212" t="s">
        <v>3</v>
      </c>
      <c r="GD212">
        <v>0</v>
      </c>
      <c r="GF212">
        <v>-2047463617</v>
      </c>
      <c r="GG212">
        <v>2</v>
      </c>
      <c r="GH212">
        <v>1</v>
      </c>
      <c r="GI212">
        <v>-2</v>
      </c>
      <c r="GJ212">
        <v>0</v>
      </c>
      <c r="GK212">
        <f>ROUND(R212*(R12)/100,2)</f>
        <v>0</v>
      </c>
      <c r="GL212">
        <f t="shared" si="120"/>
        <v>0</v>
      </c>
      <c r="GM212">
        <f>ROUND(O212+X212+Y212+GK212,2)+GX212</f>
        <v>-3297.75</v>
      </c>
      <c r="GN212">
        <f>IF(OR(BI212=0,BI212=1),ROUND(O212+X212+Y212+GK212,2),0)</f>
        <v>0</v>
      </c>
      <c r="GO212">
        <f>IF(BI212=2,ROUND(O212+X212+Y212+GK212,2),0)</f>
        <v>0</v>
      </c>
      <c r="GP212">
        <f>IF(BI212=4,ROUND(O212+X212+Y212+GK212,2)+GX212,0)</f>
        <v>-3297.75</v>
      </c>
      <c r="GR212">
        <v>0</v>
      </c>
      <c r="GS212">
        <v>3</v>
      </c>
      <c r="GT212">
        <v>0</v>
      </c>
      <c r="GU212" t="s">
        <v>3</v>
      </c>
      <c r="GV212">
        <f>ROUND(GT212,2)</f>
        <v>0</v>
      </c>
      <c r="GW212">
        <v>1</v>
      </c>
      <c r="GX212">
        <f t="shared" si="121"/>
        <v>0</v>
      </c>
      <c r="HA212">
        <v>0</v>
      </c>
      <c r="HB212">
        <v>0</v>
      </c>
      <c r="IK212">
        <v>0</v>
      </c>
    </row>
    <row r="214" spans="1:245" x14ac:dyDescent="0.2">
      <c r="A214" s="2">
        <v>51</v>
      </c>
      <c r="B214" s="2">
        <f>B200</f>
        <v>0</v>
      </c>
      <c r="C214" s="2">
        <f>A200</f>
        <v>4</v>
      </c>
      <c r="D214" s="2">
        <f>ROW(A200)</f>
        <v>200</v>
      </c>
      <c r="E214" s="2"/>
      <c r="F214" s="2" t="str">
        <f>IF(F200&lt;&gt;"",F200,"")</f>
        <v>4</v>
      </c>
      <c r="G214" s="2" t="str">
        <f>IF(G200&lt;&gt;"",G200,"")</f>
        <v>Ремонт асфальтобетонного покрытия ДТС-345,0м2 ул Профсоюзная д 37-95м2,Севастопольский пр 44 к5-250м2</v>
      </c>
      <c r="H214" s="2">
        <v>0</v>
      </c>
      <c r="I214" s="2"/>
      <c r="J214" s="2"/>
      <c r="K214" s="2"/>
      <c r="L214" s="2"/>
      <c r="M214" s="2"/>
      <c r="N214" s="2"/>
      <c r="O214" s="2">
        <f t="shared" ref="O214:T214" si="124">ROUND(AB214,2)</f>
        <v>270886.8</v>
      </c>
      <c r="P214" s="2">
        <f t="shared" si="124"/>
        <v>198654.2</v>
      </c>
      <c r="Q214" s="2">
        <f t="shared" si="124"/>
        <v>34469.160000000003</v>
      </c>
      <c r="R214" s="2">
        <f t="shared" si="124"/>
        <v>19209.84</v>
      </c>
      <c r="S214" s="2">
        <f t="shared" si="124"/>
        <v>37763.440000000002</v>
      </c>
      <c r="T214" s="2">
        <f t="shared" si="124"/>
        <v>0</v>
      </c>
      <c r="U214" s="2">
        <f>AH214</f>
        <v>198.315</v>
      </c>
      <c r="V214" s="2">
        <f>AI214</f>
        <v>0</v>
      </c>
      <c r="W214" s="2">
        <f>ROUND(AJ214,2)</f>
        <v>0</v>
      </c>
      <c r="X214" s="2">
        <f>ROUND(AK214,2)</f>
        <v>26434.41</v>
      </c>
      <c r="Y214" s="2">
        <f>ROUND(AL214,2)</f>
        <v>3776.35</v>
      </c>
      <c r="Z214" s="2"/>
      <c r="AA214" s="2"/>
      <c r="AB214" s="2">
        <f>ROUND(SUMIF(AA204:AA212,"=41650444",O204:O212),2)</f>
        <v>270886.8</v>
      </c>
      <c r="AC214" s="2">
        <f>ROUND(SUMIF(AA204:AA212,"=41650444",P204:P212),2)</f>
        <v>198654.2</v>
      </c>
      <c r="AD214" s="2">
        <f>ROUND(SUMIF(AA204:AA212,"=41650444",Q204:Q212),2)</f>
        <v>34469.160000000003</v>
      </c>
      <c r="AE214" s="2">
        <f>ROUND(SUMIF(AA204:AA212,"=41650444",R204:R212),2)</f>
        <v>19209.84</v>
      </c>
      <c r="AF214" s="2">
        <f>ROUND(SUMIF(AA204:AA212,"=41650444",S204:S212),2)</f>
        <v>37763.440000000002</v>
      </c>
      <c r="AG214" s="2">
        <f>ROUND(SUMIF(AA204:AA212,"=41650444",T204:T212),2)</f>
        <v>0</v>
      </c>
      <c r="AH214" s="2">
        <f>SUMIF(AA204:AA212,"=41650444",U204:U212)</f>
        <v>198.315</v>
      </c>
      <c r="AI214" s="2">
        <f>SUMIF(AA204:AA212,"=41650444",V204:V212)</f>
        <v>0</v>
      </c>
      <c r="AJ214" s="2">
        <f>ROUND(SUMIF(AA204:AA212,"=41650444",W204:W212),2)</f>
        <v>0</v>
      </c>
      <c r="AK214" s="2">
        <f>ROUND(SUMIF(AA204:AA212,"=41650444",X204:X212),2)</f>
        <v>26434.41</v>
      </c>
      <c r="AL214" s="2">
        <f>ROUND(SUMIF(AA204:AA212,"=41650444",Y204:Y212),2)</f>
        <v>3776.35</v>
      </c>
      <c r="AM214" s="2"/>
      <c r="AN214" s="2"/>
      <c r="AO214" s="2">
        <f t="shared" ref="AO214:BC214" si="125">ROUND(BX214,2)</f>
        <v>0</v>
      </c>
      <c r="AP214" s="2">
        <f t="shared" si="125"/>
        <v>0</v>
      </c>
      <c r="AQ214" s="2">
        <f t="shared" si="125"/>
        <v>0</v>
      </c>
      <c r="AR214" s="2">
        <f t="shared" si="125"/>
        <v>317502.76</v>
      </c>
      <c r="AS214" s="2">
        <f t="shared" si="125"/>
        <v>77484.58</v>
      </c>
      <c r="AT214" s="2">
        <f t="shared" si="125"/>
        <v>0</v>
      </c>
      <c r="AU214" s="2">
        <f t="shared" si="125"/>
        <v>240018.18</v>
      </c>
      <c r="AV214" s="2">
        <f t="shared" si="125"/>
        <v>198654.2</v>
      </c>
      <c r="AW214" s="2">
        <f t="shared" si="125"/>
        <v>198654.2</v>
      </c>
      <c r="AX214" s="2">
        <f t="shared" si="125"/>
        <v>0</v>
      </c>
      <c r="AY214" s="2">
        <f t="shared" si="125"/>
        <v>198654.2</v>
      </c>
      <c r="AZ214" s="2">
        <f t="shared" si="125"/>
        <v>0</v>
      </c>
      <c r="BA214" s="2">
        <f t="shared" si="125"/>
        <v>0</v>
      </c>
      <c r="BB214" s="2">
        <f t="shared" si="125"/>
        <v>0</v>
      </c>
      <c r="BC214" s="2">
        <f t="shared" si="125"/>
        <v>0</v>
      </c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>
        <f>ROUND(SUMIF(AA204:AA212,"=41650444",FQ204:FQ212),2)</f>
        <v>0</v>
      </c>
      <c r="BY214" s="2">
        <f>ROUND(SUMIF(AA204:AA212,"=41650444",FR204:FR212),2)</f>
        <v>0</v>
      </c>
      <c r="BZ214" s="2">
        <f>ROUND(SUMIF(AA204:AA212,"=41650444",GL204:GL212),2)</f>
        <v>0</v>
      </c>
      <c r="CA214" s="2">
        <f>ROUND(SUMIF(AA204:AA212,"=41650444",GM204:GM212),2)</f>
        <v>317502.76</v>
      </c>
      <c r="CB214" s="2">
        <f>ROUND(SUMIF(AA204:AA212,"=41650444",GN204:GN212),2)</f>
        <v>77484.58</v>
      </c>
      <c r="CC214" s="2">
        <f>ROUND(SUMIF(AA204:AA212,"=41650444",GO204:GO212),2)</f>
        <v>0</v>
      </c>
      <c r="CD214" s="2">
        <f>ROUND(SUMIF(AA204:AA212,"=41650444",GP204:GP212),2)</f>
        <v>240018.18</v>
      </c>
      <c r="CE214" s="2">
        <f>AC214-BX214</f>
        <v>198654.2</v>
      </c>
      <c r="CF214" s="2">
        <f>AC214-BY214</f>
        <v>198654.2</v>
      </c>
      <c r="CG214" s="2">
        <f>BX214-BZ214</f>
        <v>0</v>
      </c>
      <c r="CH214" s="2">
        <f>AC214-BX214-BY214+BZ214</f>
        <v>198654.2</v>
      </c>
      <c r="CI214" s="2">
        <f>BY214-BZ214</f>
        <v>0</v>
      </c>
      <c r="CJ214" s="2">
        <f>ROUND(SUMIF(AA204:AA212,"=41650444",GX204:GX212),2)</f>
        <v>0</v>
      </c>
      <c r="CK214" s="2">
        <f>ROUND(SUMIF(AA204:AA212,"=41650444",GY204:GY212),2)</f>
        <v>0</v>
      </c>
      <c r="CL214" s="2">
        <f>ROUND(SUMIF(AA204:AA212,"=41650444",GZ204:GZ212),2)</f>
        <v>0</v>
      </c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>
        <v>0</v>
      </c>
    </row>
    <row r="216" spans="1:245" x14ac:dyDescent="0.2">
      <c r="A216" s="4">
        <v>50</v>
      </c>
      <c r="B216" s="4">
        <v>0</v>
      </c>
      <c r="C216" s="4">
        <v>0</v>
      </c>
      <c r="D216" s="4">
        <v>1</v>
      </c>
      <c r="E216" s="4">
        <v>201</v>
      </c>
      <c r="F216" s="4">
        <f>ROUND(Source!O214,O216)</f>
        <v>270886.8</v>
      </c>
      <c r="G216" s="4" t="s">
        <v>43</v>
      </c>
      <c r="H216" s="4" t="s">
        <v>44</v>
      </c>
      <c r="I216" s="4"/>
      <c r="J216" s="4"/>
      <c r="K216" s="4">
        <v>-201</v>
      </c>
      <c r="L216" s="4">
        <v>1</v>
      </c>
      <c r="M216" s="4">
        <v>3</v>
      </c>
      <c r="N216" s="4" t="s">
        <v>3</v>
      </c>
      <c r="O216" s="4">
        <v>2</v>
      </c>
      <c r="P216" s="4"/>
      <c r="Q216" s="4"/>
      <c r="R216" s="4"/>
      <c r="S216" s="4"/>
      <c r="T216" s="4"/>
      <c r="U216" s="4"/>
      <c r="V216" s="4"/>
      <c r="W216" s="4"/>
    </row>
    <row r="217" spans="1:245" x14ac:dyDescent="0.2">
      <c r="A217" s="4">
        <v>50</v>
      </c>
      <c r="B217" s="4">
        <v>0</v>
      </c>
      <c r="C217" s="4">
        <v>0</v>
      </c>
      <c r="D217" s="4">
        <v>1</v>
      </c>
      <c r="E217" s="4">
        <v>202</v>
      </c>
      <c r="F217" s="4">
        <f>ROUND(Source!P214,O217)</f>
        <v>198654.2</v>
      </c>
      <c r="G217" s="4" t="s">
        <v>45</v>
      </c>
      <c r="H217" s="4" t="s">
        <v>46</v>
      </c>
      <c r="I217" s="4"/>
      <c r="J217" s="4"/>
      <c r="K217" s="4">
        <v>-202</v>
      </c>
      <c r="L217" s="4">
        <v>2</v>
      </c>
      <c r="M217" s="4">
        <v>3</v>
      </c>
      <c r="N217" s="4" t="s">
        <v>3</v>
      </c>
      <c r="O217" s="4">
        <v>2</v>
      </c>
      <c r="P217" s="4"/>
      <c r="Q217" s="4"/>
      <c r="R217" s="4"/>
      <c r="S217" s="4"/>
      <c r="T217" s="4"/>
      <c r="U217" s="4"/>
      <c r="V217" s="4"/>
      <c r="W217" s="4"/>
    </row>
    <row r="218" spans="1:245" x14ac:dyDescent="0.2">
      <c r="A218" s="4">
        <v>50</v>
      </c>
      <c r="B218" s="4">
        <v>0</v>
      </c>
      <c r="C218" s="4">
        <v>0</v>
      </c>
      <c r="D218" s="4">
        <v>1</v>
      </c>
      <c r="E218" s="4">
        <v>222</v>
      </c>
      <c r="F218" s="4">
        <f>ROUND(Source!AO214,O218)</f>
        <v>0</v>
      </c>
      <c r="G218" s="4" t="s">
        <v>47</v>
      </c>
      <c r="H218" s="4" t="s">
        <v>48</v>
      </c>
      <c r="I218" s="4"/>
      <c r="J218" s="4"/>
      <c r="K218" s="4">
        <v>-222</v>
      </c>
      <c r="L218" s="4">
        <v>3</v>
      </c>
      <c r="M218" s="4">
        <v>3</v>
      </c>
      <c r="N218" s="4" t="s">
        <v>3</v>
      </c>
      <c r="O218" s="4">
        <v>2</v>
      </c>
      <c r="P218" s="4"/>
      <c r="Q218" s="4"/>
      <c r="R218" s="4"/>
      <c r="S218" s="4"/>
      <c r="T218" s="4"/>
      <c r="U218" s="4"/>
      <c r="V218" s="4"/>
      <c r="W218" s="4"/>
    </row>
    <row r="219" spans="1:245" x14ac:dyDescent="0.2">
      <c r="A219" s="4">
        <v>50</v>
      </c>
      <c r="B219" s="4">
        <v>0</v>
      </c>
      <c r="C219" s="4">
        <v>0</v>
      </c>
      <c r="D219" s="4">
        <v>1</v>
      </c>
      <c r="E219" s="4">
        <v>225</v>
      </c>
      <c r="F219" s="4">
        <f>ROUND(Source!AV214,O219)</f>
        <v>198654.2</v>
      </c>
      <c r="G219" s="4" t="s">
        <v>49</v>
      </c>
      <c r="H219" s="4" t="s">
        <v>50</v>
      </c>
      <c r="I219" s="4"/>
      <c r="J219" s="4"/>
      <c r="K219" s="4">
        <v>-225</v>
      </c>
      <c r="L219" s="4">
        <v>4</v>
      </c>
      <c r="M219" s="4">
        <v>3</v>
      </c>
      <c r="N219" s="4" t="s">
        <v>3</v>
      </c>
      <c r="O219" s="4">
        <v>2</v>
      </c>
      <c r="P219" s="4"/>
      <c r="Q219" s="4"/>
      <c r="R219" s="4"/>
      <c r="S219" s="4"/>
      <c r="T219" s="4"/>
      <c r="U219" s="4"/>
      <c r="V219" s="4"/>
      <c r="W219" s="4"/>
    </row>
    <row r="220" spans="1:245" x14ac:dyDescent="0.2">
      <c r="A220" s="4">
        <v>50</v>
      </c>
      <c r="B220" s="4">
        <v>0</v>
      </c>
      <c r="C220" s="4">
        <v>0</v>
      </c>
      <c r="D220" s="4">
        <v>1</v>
      </c>
      <c r="E220" s="4">
        <v>226</v>
      </c>
      <c r="F220" s="4">
        <f>ROUND(Source!AW214,O220)</f>
        <v>198654.2</v>
      </c>
      <c r="G220" s="4" t="s">
        <v>51</v>
      </c>
      <c r="H220" s="4" t="s">
        <v>52</v>
      </c>
      <c r="I220" s="4"/>
      <c r="J220" s="4"/>
      <c r="K220" s="4">
        <v>-226</v>
      </c>
      <c r="L220" s="4">
        <v>5</v>
      </c>
      <c r="M220" s="4">
        <v>3</v>
      </c>
      <c r="N220" s="4" t="s">
        <v>3</v>
      </c>
      <c r="O220" s="4">
        <v>2</v>
      </c>
      <c r="P220" s="4"/>
      <c r="Q220" s="4"/>
      <c r="R220" s="4"/>
      <c r="S220" s="4"/>
      <c r="T220" s="4"/>
      <c r="U220" s="4"/>
      <c r="V220" s="4"/>
      <c r="W220" s="4"/>
    </row>
    <row r="221" spans="1:245" x14ac:dyDescent="0.2">
      <c r="A221" s="4">
        <v>50</v>
      </c>
      <c r="B221" s="4">
        <v>0</v>
      </c>
      <c r="C221" s="4">
        <v>0</v>
      </c>
      <c r="D221" s="4">
        <v>1</v>
      </c>
      <c r="E221" s="4">
        <v>227</v>
      </c>
      <c r="F221" s="4">
        <f>ROUND(Source!AX214,O221)</f>
        <v>0</v>
      </c>
      <c r="G221" s="4" t="s">
        <v>53</v>
      </c>
      <c r="H221" s="4" t="s">
        <v>54</v>
      </c>
      <c r="I221" s="4"/>
      <c r="J221" s="4"/>
      <c r="K221" s="4">
        <v>-227</v>
      </c>
      <c r="L221" s="4">
        <v>6</v>
      </c>
      <c r="M221" s="4">
        <v>3</v>
      </c>
      <c r="N221" s="4" t="s">
        <v>3</v>
      </c>
      <c r="O221" s="4">
        <v>2</v>
      </c>
      <c r="P221" s="4"/>
      <c r="Q221" s="4"/>
      <c r="R221" s="4"/>
      <c r="S221" s="4"/>
      <c r="T221" s="4"/>
      <c r="U221" s="4"/>
      <c r="V221" s="4"/>
      <c r="W221" s="4"/>
    </row>
    <row r="222" spans="1:245" x14ac:dyDescent="0.2">
      <c r="A222" s="4">
        <v>50</v>
      </c>
      <c r="B222" s="4">
        <v>0</v>
      </c>
      <c r="C222" s="4">
        <v>0</v>
      </c>
      <c r="D222" s="4">
        <v>1</v>
      </c>
      <c r="E222" s="4">
        <v>228</v>
      </c>
      <c r="F222" s="4">
        <f>ROUND(Source!AY214,O222)</f>
        <v>198654.2</v>
      </c>
      <c r="G222" s="4" t="s">
        <v>55</v>
      </c>
      <c r="H222" s="4" t="s">
        <v>56</v>
      </c>
      <c r="I222" s="4"/>
      <c r="J222" s="4"/>
      <c r="K222" s="4">
        <v>-228</v>
      </c>
      <c r="L222" s="4">
        <v>7</v>
      </c>
      <c r="M222" s="4">
        <v>3</v>
      </c>
      <c r="N222" s="4" t="s">
        <v>3</v>
      </c>
      <c r="O222" s="4">
        <v>2</v>
      </c>
      <c r="P222" s="4"/>
      <c r="Q222" s="4"/>
      <c r="R222" s="4"/>
      <c r="S222" s="4"/>
      <c r="T222" s="4"/>
      <c r="U222" s="4"/>
      <c r="V222" s="4"/>
      <c r="W222" s="4"/>
    </row>
    <row r="223" spans="1:245" x14ac:dyDescent="0.2">
      <c r="A223" s="4">
        <v>50</v>
      </c>
      <c r="B223" s="4">
        <v>0</v>
      </c>
      <c r="C223" s="4">
        <v>0</v>
      </c>
      <c r="D223" s="4">
        <v>1</v>
      </c>
      <c r="E223" s="4">
        <v>216</v>
      </c>
      <c r="F223" s="4">
        <f>ROUND(Source!AP214,O223)</f>
        <v>0</v>
      </c>
      <c r="G223" s="4" t="s">
        <v>57</v>
      </c>
      <c r="H223" s="4" t="s">
        <v>58</v>
      </c>
      <c r="I223" s="4"/>
      <c r="J223" s="4"/>
      <c r="K223" s="4">
        <v>-216</v>
      </c>
      <c r="L223" s="4">
        <v>8</v>
      </c>
      <c r="M223" s="4">
        <v>3</v>
      </c>
      <c r="N223" s="4" t="s">
        <v>3</v>
      </c>
      <c r="O223" s="4">
        <v>2</v>
      </c>
      <c r="P223" s="4"/>
      <c r="Q223" s="4"/>
      <c r="R223" s="4"/>
      <c r="S223" s="4"/>
      <c r="T223" s="4"/>
      <c r="U223" s="4"/>
      <c r="V223" s="4"/>
      <c r="W223" s="4"/>
    </row>
    <row r="224" spans="1:245" x14ac:dyDescent="0.2">
      <c r="A224" s="4">
        <v>50</v>
      </c>
      <c r="B224" s="4">
        <v>0</v>
      </c>
      <c r="C224" s="4">
        <v>0</v>
      </c>
      <c r="D224" s="4">
        <v>1</v>
      </c>
      <c r="E224" s="4">
        <v>223</v>
      </c>
      <c r="F224" s="4">
        <f>ROUND(Source!AQ214,O224)</f>
        <v>0</v>
      </c>
      <c r="G224" s="4" t="s">
        <v>59</v>
      </c>
      <c r="H224" s="4" t="s">
        <v>60</v>
      </c>
      <c r="I224" s="4"/>
      <c r="J224" s="4"/>
      <c r="K224" s="4">
        <v>-223</v>
      </c>
      <c r="L224" s="4">
        <v>9</v>
      </c>
      <c r="M224" s="4">
        <v>3</v>
      </c>
      <c r="N224" s="4" t="s">
        <v>3</v>
      </c>
      <c r="O224" s="4">
        <v>2</v>
      </c>
      <c r="P224" s="4"/>
      <c r="Q224" s="4"/>
      <c r="R224" s="4"/>
      <c r="S224" s="4"/>
      <c r="T224" s="4"/>
      <c r="U224" s="4"/>
      <c r="V224" s="4"/>
      <c r="W224" s="4"/>
    </row>
    <row r="225" spans="1:23" x14ac:dyDescent="0.2">
      <c r="A225" s="4">
        <v>50</v>
      </c>
      <c r="B225" s="4">
        <v>0</v>
      </c>
      <c r="C225" s="4">
        <v>0</v>
      </c>
      <c r="D225" s="4">
        <v>1</v>
      </c>
      <c r="E225" s="4">
        <v>229</v>
      </c>
      <c r="F225" s="4">
        <f>ROUND(Source!AZ214,O225)</f>
        <v>0</v>
      </c>
      <c r="G225" s="4" t="s">
        <v>61</v>
      </c>
      <c r="H225" s="4" t="s">
        <v>62</v>
      </c>
      <c r="I225" s="4"/>
      <c r="J225" s="4"/>
      <c r="K225" s="4">
        <v>-229</v>
      </c>
      <c r="L225" s="4">
        <v>10</v>
      </c>
      <c r="M225" s="4">
        <v>3</v>
      </c>
      <c r="N225" s="4" t="s">
        <v>3</v>
      </c>
      <c r="O225" s="4">
        <v>2</v>
      </c>
      <c r="P225" s="4"/>
      <c r="Q225" s="4"/>
      <c r="R225" s="4"/>
      <c r="S225" s="4"/>
      <c r="T225" s="4"/>
      <c r="U225" s="4"/>
      <c r="V225" s="4"/>
      <c r="W225" s="4"/>
    </row>
    <row r="226" spans="1:23" x14ac:dyDescent="0.2">
      <c r="A226" s="4">
        <v>50</v>
      </c>
      <c r="B226" s="4">
        <v>0</v>
      </c>
      <c r="C226" s="4">
        <v>0</v>
      </c>
      <c r="D226" s="4">
        <v>1</v>
      </c>
      <c r="E226" s="4">
        <v>203</v>
      </c>
      <c r="F226" s="4">
        <f>ROUND(Source!Q214,O226)</f>
        <v>34469.160000000003</v>
      </c>
      <c r="G226" s="4" t="s">
        <v>63</v>
      </c>
      <c r="H226" s="4" t="s">
        <v>64</v>
      </c>
      <c r="I226" s="4"/>
      <c r="J226" s="4"/>
      <c r="K226" s="4">
        <v>-203</v>
      </c>
      <c r="L226" s="4">
        <v>11</v>
      </c>
      <c r="M226" s="4">
        <v>3</v>
      </c>
      <c r="N226" s="4" t="s">
        <v>3</v>
      </c>
      <c r="O226" s="4">
        <v>2</v>
      </c>
      <c r="P226" s="4"/>
      <c r="Q226" s="4"/>
      <c r="R226" s="4"/>
      <c r="S226" s="4"/>
      <c r="T226" s="4"/>
      <c r="U226" s="4"/>
      <c r="V226" s="4"/>
      <c r="W226" s="4"/>
    </row>
    <row r="227" spans="1:23" x14ac:dyDescent="0.2">
      <c r="A227" s="4">
        <v>50</v>
      </c>
      <c r="B227" s="4">
        <v>0</v>
      </c>
      <c r="C227" s="4">
        <v>0</v>
      </c>
      <c r="D227" s="4">
        <v>1</v>
      </c>
      <c r="E227" s="4">
        <v>231</v>
      </c>
      <c r="F227" s="4">
        <f>ROUND(Source!BB214,O227)</f>
        <v>0</v>
      </c>
      <c r="G227" s="4" t="s">
        <v>65</v>
      </c>
      <c r="H227" s="4" t="s">
        <v>66</v>
      </c>
      <c r="I227" s="4"/>
      <c r="J227" s="4"/>
      <c r="K227" s="4">
        <v>-231</v>
      </c>
      <c r="L227" s="4">
        <v>12</v>
      </c>
      <c r="M227" s="4">
        <v>3</v>
      </c>
      <c r="N227" s="4" t="s">
        <v>3</v>
      </c>
      <c r="O227" s="4">
        <v>2</v>
      </c>
      <c r="P227" s="4"/>
      <c r="Q227" s="4"/>
      <c r="R227" s="4"/>
      <c r="S227" s="4"/>
      <c r="T227" s="4"/>
      <c r="U227" s="4"/>
      <c r="V227" s="4"/>
      <c r="W227" s="4"/>
    </row>
    <row r="228" spans="1:23" x14ac:dyDescent="0.2">
      <c r="A228" s="4">
        <v>50</v>
      </c>
      <c r="B228" s="4">
        <v>0</v>
      </c>
      <c r="C228" s="4">
        <v>0</v>
      </c>
      <c r="D228" s="4">
        <v>1</v>
      </c>
      <c r="E228" s="4">
        <v>204</v>
      </c>
      <c r="F228" s="4">
        <f>ROUND(Source!R214,O228)</f>
        <v>19209.84</v>
      </c>
      <c r="G228" s="4" t="s">
        <v>67</v>
      </c>
      <c r="H228" s="4" t="s">
        <v>68</v>
      </c>
      <c r="I228" s="4"/>
      <c r="J228" s="4"/>
      <c r="K228" s="4">
        <v>-204</v>
      </c>
      <c r="L228" s="4">
        <v>13</v>
      </c>
      <c r="M228" s="4">
        <v>3</v>
      </c>
      <c r="N228" s="4" t="s">
        <v>3</v>
      </c>
      <c r="O228" s="4">
        <v>2</v>
      </c>
      <c r="P228" s="4"/>
      <c r="Q228" s="4"/>
      <c r="R228" s="4"/>
      <c r="S228" s="4"/>
      <c r="T228" s="4"/>
      <c r="U228" s="4"/>
      <c r="V228" s="4"/>
      <c r="W228" s="4"/>
    </row>
    <row r="229" spans="1:23" x14ac:dyDescent="0.2">
      <c r="A229" s="4">
        <v>50</v>
      </c>
      <c r="B229" s="4">
        <v>0</v>
      </c>
      <c r="C229" s="4">
        <v>0</v>
      </c>
      <c r="D229" s="4">
        <v>1</v>
      </c>
      <c r="E229" s="4">
        <v>205</v>
      </c>
      <c r="F229" s="4">
        <f>ROUND(Source!S214,O229)</f>
        <v>37763.440000000002</v>
      </c>
      <c r="G229" s="4" t="s">
        <v>69</v>
      </c>
      <c r="H229" s="4" t="s">
        <v>70</v>
      </c>
      <c r="I229" s="4"/>
      <c r="J229" s="4"/>
      <c r="K229" s="4">
        <v>-205</v>
      </c>
      <c r="L229" s="4">
        <v>14</v>
      </c>
      <c r="M229" s="4">
        <v>3</v>
      </c>
      <c r="N229" s="4" t="s">
        <v>3</v>
      </c>
      <c r="O229" s="4">
        <v>2</v>
      </c>
      <c r="P229" s="4"/>
      <c r="Q229" s="4"/>
      <c r="R229" s="4"/>
      <c r="S229" s="4"/>
      <c r="T229" s="4"/>
      <c r="U229" s="4"/>
      <c r="V229" s="4"/>
      <c r="W229" s="4"/>
    </row>
    <row r="230" spans="1:23" x14ac:dyDescent="0.2">
      <c r="A230" s="4">
        <v>50</v>
      </c>
      <c r="B230" s="4">
        <v>0</v>
      </c>
      <c r="C230" s="4">
        <v>0</v>
      </c>
      <c r="D230" s="4">
        <v>1</v>
      </c>
      <c r="E230" s="4">
        <v>232</v>
      </c>
      <c r="F230" s="4">
        <f>ROUND(Source!BC214,O230)</f>
        <v>0</v>
      </c>
      <c r="G230" s="4" t="s">
        <v>71</v>
      </c>
      <c r="H230" s="4" t="s">
        <v>72</v>
      </c>
      <c r="I230" s="4"/>
      <c r="J230" s="4"/>
      <c r="K230" s="4">
        <v>-232</v>
      </c>
      <c r="L230" s="4">
        <v>15</v>
      </c>
      <c r="M230" s="4">
        <v>3</v>
      </c>
      <c r="N230" s="4" t="s">
        <v>3</v>
      </c>
      <c r="O230" s="4">
        <v>2</v>
      </c>
      <c r="P230" s="4"/>
      <c r="Q230" s="4"/>
      <c r="R230" s="4"/>
      <c r="S230" s="4"/>
      <c r="T230" s="4"/>
      <c r="U230" s="4"/>
      <c r="V230" s="4"/>
      <c r="W230" s="4"/>
    </row>
    <row r="231" spans="1:23" x14ac:dyDescent="0.2">
      <c r="A231" s="4">
        <v>50</v>
      </c>
      <c r="B231" s="4">
        <v>0</v>
      </c>
      <c r="C231" s="4">
        <v>0</v>
      </c>
      <c r="D231" s="4">
        <v>1</v>
      </c>
      <c r="E231" s="4">
        <v>214</v>
      </c>
      <c r="F231" s="4">
        <f>ROUND(Source!AS214,O231)</f>
        <v>77484.58</v>
      </c>
      <c r="G231" s="4" t="s">
        <v>73</v>
      </c>
      <c r="H231" s="4" t="s">
        <v>74</v>
      </c>
      <c r="I231" s="4"/>
      <c r="J231" s="4"/>
      <c r="K231" s="4">
        <v>-214</v>
      </c>
      <c r="L231" s="4">
        <v>16</v>
      </c>
      <c r="M231" s="4">
        <v>3</v>
      </c>
      <c r="N231" s="4" t="s">
        <v>3</v>
      </c>
      <c r="O231" s="4">
        <v>2</v>
      </c>
      <c r="P231" s="4"/>
      <c r="Q231" s="4"/>
      <c r="R231" s="4"/>
      <c r="S231" s="4"/>
      <c r="T231" s="4"/>
      <c r="U231" s="4"/>
      <c r="V231" s="4"/>
      <c r="W231" s="4"/>
    </row>
    <row r="232" spans="1:23" x14ac:dyDescent="0.2">
      <c r="A232" s="4">
        <v>50</v>
      </c>
      <c r="B232" s="4">
        <v>0</v>
      </c>
      <c r="C232" s="4">
        <v>0</v>
      </c>
      <c r="D232" s="4">
        <v>1</v>
      </c>
      <c r="E232" s="4">
        <v>215</v>
      </c>
      <c r="F232" s="4">
        <f>ROUND(Source!AT214,O232)</f>
        <v>0</v>
      </c>
      <c r="G232" s="4" t="s">
        <v>75</v>
      </c>
      <c r="H232" s="4" t="s">
        <v>76</v>
      </c>
      <c r="I232" s="4"/>
      <c r="J232" s="4"/>
      <c r="K232" s="4">
        <v>-215</v>
      </c>
      <c r="L232" s="4">
        <v>17</v>
      </c>
      <c r="M232" s="4">
        <v>3</v>
      </c>
      <c r="N232" s="4" t="s">
        <v>3</v>
      </c>
      <c r="O232" s="4">
        <v>2</v>
      </c>
      <c r="P232" s="4"/>
      <c r="Q232" s="4"/>
      <c r="R232" s="4"/>
      <c r="S232" s="4"/>
      <c r="T232" s="4"/>
      <c r="U232" s="4"/>
      <c r="V232" s="4"/>
      <c r="W232" s="4"/>
    </row>
    <row r="233" spans="1:23" x14ac:dyDescent="0.2">
      <c r="A233" s="4">
        <v>50</v>
      </c>
      <c r="B233" s="4">
        <v>0</v>
      </c>
      <c r="C233" s="4">
        <v>0</v>
      </c>
      <c r="D233" s="4">
        <v>1</v>
      </c>
      <c r="E233" s="4">
        <v>217</v>
      </c>
      <c r="F233" s="4">
        <f>ROUND(Source!AU214,O233)</f>
        <v>240018.18</v>
      </c>
      <c r="G233" s="4" t="s">
        <v>77</v>
      </c>
      <c r="H233" s="4" t="s">
        <v>78</v>
      </c>
      <c r="I233" s="4"/>
      <c r="J233" s="4"/>
      <c r="K233" s="4">
        <v>-217</v>
      </c>
      <c r="L233" s="4">
        <v>18</v>
      </c>
      <c r="M233" s="4">
        <v>3</v>
      </c>
      <c r="N233" s="4" t="s">
        <v>3</v>
      </c>
      <c r="O233" s="4">
        <v>2</v>
      </c>
      <c r="P233" s="4"/>
      <c r="Q233" s="4"/>
      <c r="R233" s="4"/>
      <c r="S233" s="4"/>
      <c r="T233" s="4"/>
      <c r="U233" s="4"/>
      <c r="V233" s="4"/>
      <c r="W233" s="4"/>
    </row>
    <row r="234" spans="1:23" x14ac:dyDescent="0.2">
      <c r="A234" s="4">
        <v>50</v>
      </c>
      <c r="B234" s="4">
        <v>0</v>
      </c>
      <c r="C234" s="4">
        <v>0</v>
      </c>
      <c r="D234" s="4">
        <v>1</v>
      </c>
      <c r="E234" s="4">
        <v>230</v>
      </c>
      <c r="F234" s="4">
        <f>ROUND(Source!BA214,O234)</f>
        <v>0</v>
      </c>
      <c r="G234" s="4" t="s">
        <v>79</v>
      </c>
      <c r="H234" s="4" t="s">
        <v>80</v>
      </c>
      <c r="I234" s="4"/>
      <c r="J234" s="4"/>
      <c r="K234" s="4">
        <v>-230</v>
      </c>
      <c r="L234" s="4">
        <v>19</v>
      </c>
      <c r="M234" s="4">
        <v>3</v>
      </c>
      <c r="N234" s="4" t="s">
        <v>3</v>
      </c>
      <c r="O234" s="4">
        <v>2</v>
      </c>
      <c r="P234" s="4"/>
      <c r="Q234" s="4"/>
      <c r="R234" s="4"/>
      <c r="S234" s="4"/>
      <c r="T234" s="4"/>
      <c r="U234" s="4"/>
      <c r="V234" s="4"/>
      <c r="W234" s="4"/>
    </row>
    <row r="235" spans="1:23" x14ac:dyDescent="0.2">
      <c r="A235" s="4">
        <v>50</v>
      </c>
      <c r="B235" s="4">
        <v>0</v>
      </c>
      <c r="C235" s="4">
        <v>0</v>
      </c>
      <c r="D235" s="4">
        <v>1</v>
      </c>
      <c r="E235" s="4">
        <v>206</v>
      </c>
      <c r="F235" s="4">
        <f>ROUND(Source!T214,O235)</f>
        <v>0</v>
      </c>
      <c r="G235" s="4" t="s">
        <v>81</v>
      </c>
      <c r="H235" s="4" t="s">
        <v>82</v>
      </c>
      <c r="I235" s="4"/>
      <c r="J235" s="4"/>
      <c r="K235" s="4">
        <v>-206</v>
      </c>
      <c r="L235" s="4">
        <v>20</v>
      </c>
      <c r="M235" s="4">
        <v>3</v>
      </c>
      <c r="N235" s="4" t="s">
        <v>3</v>
      </c>
      <c r="O235" s="4">
        <v>2</v>
      </c>
      <c r="P235" s="4"/>
      <c r="Q235" s="4"/>
      <c r="R235" s="4"/>
      <c r="S235" s="4"/>
      <c r="T235" s="4"/>
      <c r="U235" s="4"/>
      <c r="V235" s="4"/>
      <c r="W235" s="4"/>
    </row>
    <row r="236" spans="1:23" x14ac:dyDescent="0.2">
      <c r="A236" s="4">
        <v>50</v>
      </c>
      <c r="B236" s="4">
        <v>0</v>
      </c>
      <c r="C236" s="4">
        <v>0</v>
      </c>
      <c r="D236" s="4">
        <v>1</v>
      </c>
      <c r="E236" s="4">
        <v>207</v>
      </c>
      <c r="F236" s="4">
        <f>Source!U214</f>
        <v>198.315</v>
      </c>
      <c r="G236" s="4" t="s">
        <v>83</v>
      </c>
      <c r="H236" s="4" t="s">
        <v>84</v>
      </c>
      <c r="I236" s="4"/>
      <c r="J236" s="4"/>
      <c r="K236" s="4">
        <v>-207</v>
      </c>
      <c r="L236" s="4">
        <v>21</v>
      </c>
      <c r="M236" s="4">
        <v>3</v>
      </c>
      <c r="N236" s="4" t="s">
        <v>3</v>
      </c>
      <c r="O236" s="4">
        <v>-1</v>
      </c>
      <c r="P236" s="4"/>
      <c r="Q236" s="4"/>
      <c r="R236" s="4"/>
      <c r="S236" s="4"/>
      <c r="T236" s="4"/>
      <c r="U236" s="4"/>
      <c r="V236" s="4"/>
      <c r="W236" s="4"/>
    </row>
    <row r="237" spans="1:23" x14ac:dyDescent="0.2">
      <c r="A237" s="4">
        <v>50</v>
      </c>
      <c r="B237" s="4">
        <v>0</v>
      </c>
      <c r="C237" s="4">
        <v>0</v>
      </c>
      <c r="D237" s="4">
        <v>1</v>
      </c>
      <c r="E237" s="4">
        <v>208</v>
      </c>
      <c r="F237" s="4">
        <f>Source!V214</f>
        <v>0</v>
      </c>
      <c r="G237" s="4" t="s">
        <v>85</v>
      </c>
      <c r="H237" s="4" t="s">
        <v>86</v>
      </c>
      <c r="I237" s="4"/>
      <c r="J237" s="4"/>
      <c r="K237" s="4">
        <v>-208</v>
      </c>
      <c r="L237" s="4">
        <v>22</v>
      </c>
      <c r="M237" s="4">
        <v>3</v>
      </c>
      <c r="N237" s="4" t="s">
        <v>3</v>
      </c>
      <c r="O237" s="4">
        <v>-1</v>
      </c>
      <c r="P237" s="4"/>
      <c r="Q237" s="4"/>
      <c r="R237" s="4"/>
      <c r="S237" s="4"/>
      <c r="T237" s="4"/>
      <c r="U237" s="4"/>
      <c r="V237" s="4"/>
      <c r="W237" s="4"/>
    </row>
    <row r="238" spans="1:23" x14ac:dyDescent="0.2">
      <c r="A238" s="4">
        <v>50</v>
      </c>
      <c r="B238" s="4">
        <v>0</v>
      </c>
      <c r="C238" s="4">
        <v>0</v>
      </c>
      <c r="D238" s="4">
        <v>1</v>
      </c>
      <c r="E238" s="4">
        <v>209</v>
      </c>
      <c r="F238" s="4">
        <f>ROUND(Source!W214,O238)</f>
        <v>0</v>
      </c>
      <c r="G238" s="4" t="s">
        <v>87</v>
      </c>
      <c r="H238" s="4" t="s">
        <v>88</v>
      </c>
      <c r="I238" s="4"/>
      <c r="J238" s="4"/>
      <c r="K238" s="4">
        <v>-209</v>
      </c>
      <c r="L238" s="4">
        <v>23</v>
      </c>
      <c r="M238" s="4">
        <v>3</v>
      </c>
      <c r="N238" s="4" t="s">
        <v>3</v>
      </c>
      <c r="O238" s="4">
        <v>2</v>
      </c>
      <c r="P238" s="4"/>
      <c r="Q238" s="4"/>
      <c r="R238" s="4"/>
      <c r="S238" s="4"/>
      <c r="T238" s="4"/>
      <c r="U238" s="4"/>
      <c r="V238" s="4"/>
      <c r="W238" s="4"/>
    </row>
    <row r="239" spans="1:23" x14ac:dyDescent="0.2">
      <c r="A239" s="4">
        <v>50</v>
      </c>
      <c r="B239" s="4">
        <v>0</v>
      </c>
      <c r="C239" s="4">
        <v>0</v>
      </c>
      <c r="D239" s="4">
        <v>1</v>
      </c>
      <c r="E239" s="4">
        <v>210</v>
      </c>
      <c r="F239" s="4">
        <f>ROUND(Source!X214,O239)</f>
        <v>26434.41</v>
      </c>
      <c r="G239" s="4" t="s">
        <v>89</v>
      </c>
      <c r="H239" s="4" t="s">
        <v>90</v>
      </c>
      <c r="I239" s="4"/>
      <c r="J239" s="4"/>
      <c r="K239" s="4">
        <v>-210</v>
      </c>
      <c r="L239" s="4">
        <v>24</v>
      </c>
      <c r="M239" s="4">
        <v>3</v>
      </c>
      <c r="N239" s="4" t="s">
        <v>3</v>
      </c>
      <c r="O239" s="4">
        <v>2</v>
      </c>
      <c r="P239" s="4"/>
      <c r="Q239" s="4"/>
      <c r="R239" s="4"/>
      <c r="S239" s="4"/>
      <c r="T239" s="4"/>
      <c r="U239" s="4"/>
      <c r="V239" s="4"/>
      <c r="W239" s="4"/>
    </row>
    <row r="240" spans="1:23" x14ac:dyDescent="0.2">
      <c r="A240" s="4">
        <v>50</v>
      </c>
      <c r="B240" s="4">
        <v>0</v>
      </c>
      <c r="C240" s="4">
        <v>0</v>
      </c>
      <c r="D240" s="4">
        <v>1</v>
      </c>
      <c r="E240" s="4">
        <v>211</v>
      </c>
      <c r="F240" s="4">
        <f>ROUND(Source!Y214,O240)</f>
        <v>3776.35</v>
      </c>
      <c r="G240" s="4" t="s">
        <v>91</v>
      </c>
      <c r="H240" s="4" t="s">
        <v>92</v>
      </c>
      <c r="I240" s="4"/>
      <c r="J240" s="4"/>
      <c r="K240" s="4">
        <v>-211</v>
      </c>
      <c r="L240" s="4">
        <v>25</v>
      </c>
      <c r="M240" s="4">
        <v>3</v>
      </c>
      <c r="N240" s="4" t="s">
        <v>3</v>
      </c>
      <c r="O240" s="4">
        <v>2</v>
      </c>
      <c r="P240" s="4"/>
      <c r="Q240" s="4"/>
      <c r="R240" s="4"/>
      <c r="S240" s="4"/>
      <c r="T240" s="4"/>
      <c r="U240" s="4"/>
      <c r="V240" s="4"/>
      <c r="W240" s="4"/>
    </row>
    <row r="241" spans="1:245" x14ac:dyDescent="0.2">
      <c r="A241" s="4">
        <v>50</v>
      </c>
      <c r="B241" s="4">
        <v>0</v>
      </c>
      <c r="C241" s="4">
        <v>0</v>
      </c>
      <c r="D241" s="4">
        <v>1</v>
      </c>
      <c r="E241" s="4">
        <v>0</v>
      </c>
      <c r="F241" s="4">
        <f>ROUND(Source!AR214,O241)</f>
        <v>317502.76</v>
      </c>
      <c r="G241" s="4" t="s">
        <v>93</v>
      </c>
      <c r="H241" s="4" t="s">
        <v>94</v>
      </c>
      <c r="I241" s="4"/>
      <c r="J241" s="4"/>
      <c r="K241" s="4">
        <v>-224</v>
      </c>
      <c r="L241" s="4">
        <v>26</v>
      </c>
      <c r="M241" s="4">
        <v>3</v>
      </c>
      <c r="N241" s="4" t="s">
        <v>3</v>
      </c>
      <c r="O241" s="4">
        <v>2</v>
      </c>
      <c r="P241" s="4"/>
      <c r="Q241" s="4"/>
      <c r="R241" s="4"/>
      <c r="S241" s="4"/>
      <c r="T241" s="4"/>
      <c r="U241" s="4"/>
      <c r="V241" s="4"/>
      <c r="W241" s="4"/>
    </row>
    <row r="242" spans="1:245" x14ac:dyDescent="0.2">
      <c r="A242" s="4">
        <v>50</v>
      </c>
      <c r="B242" s="4">
        <v>0</v>
      </c>
      <c r="C242" s="4">
        <v>0</v>
      </c>
      <c r="D242" s="4">
        <v>2</v>
      </c>
      <c r="E242" s="4">
        <v>0</v>
      </c>
      <c r="F242" s="4">
        <f>ROUND(F241,O242)</f>
        <v>317502.76</v>
      </c>
      <c r="G242" s="4" t="s">
        <v>95</v>
      </c>
      <c r="H242" s="4" t="s">
        <v>96</v>
      </c>
      <c r="I242" s="4"/>
      <c r="J242" s="4"/>
      <c r="K242" s="4">
        <v>212</v>
      </c>
      <c r="L242" s="4">
        <v>27</v>
      </c>
      <c r="M242" s="4">
        <v>0</v>
      </c>
      <c r="N242" s="4" t="s">
        <v>3</v>
      </c>
      <c r="O242" s="4">
        <v>2</v>
      </c>
      <c r="P242" s="4"/>
      <c r="Q242" s="4"/>
      <c r="R242" s="4"/>
      <c r="S242" s="4"/>
      <c r="T242" s="4"/>
      <c r="U242" s="4"/>
      <c r="V242" s="4"/>
      <c r="W242" s="4"/>
    </row>
    <row r="243" spans="1:245" x14ac:dyDescent="0.2">
      <c r="A243" s="4">
        <v>50</v>
      </c>
      <c r="B243" s="4">
        <v>0</v>
      </c>
      <c r="C243" s="4">
        <v>0</v>
      </c>
      <c r="D243" s="4">
        <v>2</v>
      </c>
      <c r="E243" s="4">
        <v>0</v>
      </c>
      <c r="F243" s="4">
        <f>ROUND(F242*0.18,O243)</f>
        <v>57150.5</v>
      </c>
      <c r="G243" s="4" t="s">
        <v>97</v>
      </c>
      <c r="H243" s="4" t="s">
        <v>98</v>
      </c>
      <c r="I243" s="4"/>
      <c r="J243" s="4"/>
      <c r="K243" s="4">
        <v>212</v>
      </c>
      <c r="L243" s="4">
        <v>28</v>
      </c>
      <c r="M243" s="4">
        <v>0</v>
      </c>
      <c r="N243" s="4" t="s">
        <v>3</v>
      </c>
      <c r="O243" s="4">
        <v>2</v>
      </c>
      <c r="P243" s="4"/>
      <c r="Q243" s="4"/>
      <c r="R243" s="4"/>
      <c r="S243" s="4"/>
      <c r="T243" s="4"/>
      <c r="U243" s="4"/>
      <c r="V243" s="4"/>
      <c r="W243" s="4"/>
    </row>
    <row r="244" spans="1:245" x14ac:dyDescent="0.2">
      <c r="A244" s="4">
        <v>50</v>
      </c>
      <c r="B244" s="4">
        <v>0</v>
      </c>
      <c r="C244" s="4">
        <v>0</v>
      </c>
      <c r="D244" s="4">
        <v>2</v>
      </c>
      <c r="E244" s="4">
        <v>224</v>
      </c>
      <c r="F244" s="4">
        <f>ROUND(F242+F243,O244)</f>
        <v>374653.26</v>
      </c>
      <c r="G244" s="4" t="s">
        <v>99</v>
      </c>
      <c r="H244" s="4" t="s">
        <v>100</v>
      </c>
      <c r="I244" s="4"/>
      <c r="J244" s="4"/>
      <c r="K244" s="4">
        <v>212</v>
      </c>
      <c r="L244" s="4">
        <v>29</v>
      </c>
      <c r="M244" s="4">
        <v>0</v>
      </c>
      <c r="N244" s="4" t="s">
        <v>3</v>
      </c>
      <c r="O244" s="4">
        <v>2</v>
      </c>
      <c r="P244" s="4"/>
      <c r="Q244" s="4"/>
      <c r="R244" s="4"/>
      <c r="S244" s="4"/>
      <c r="T244" s="4"/>
      <c r="U244" s="4"/>
      <c r="V244" s="4"/>
      <c r="W244" s="4"/>
    </row>
    <row r="245" spans="1:245" x14ac:dyDescent="0.2">
      <c r="A245" s="4">
        <v>50</v>
      </c>
      <c r="B245" s="4">
        <v>0</v>
      </c>
      <c r="C245" s="4">
        <v>0</v>
      </c>
      <c r="D245" s="4">
        <v>2</v>
      </c>
      <c r="E245" s="4">
        <v>213</v>
      </c>
      <c r="F245" s="4">
        <f>ROUND(F244*0.95,O245)</f>
        <v>355920.6</v>
      </c>
      <c r="G245" s="4" t="s">
        <v>101</v>
      </c>
      <c r="H245" s="4" t="s">
        <v>102</v>
      </c>
      <c r="I245" s="4"/>
      <c r="J245" s="4"/>
      <c r="K245" s="4">
        <v>212</v>
      </c>
      <c r="L245" s="4">
        <v>30</v>
      </c>
      <c r="M245" s="4">
        <v>0</v>
      </c>
      <c r="N245" s="4" t="s">
        <v>3</v>
      </c>
      <c r="O245" s="4">
        <v>2</v>
      </c>
      <c r="P245" s="4"/>
      <c r="Q245" s="4"/>
      <c r="R245" s="4"/>
      <c r="S245" s="4"/>
      <c r="T245" s="4"/>
      <c r="U245" s="4"/>
      <c r="V245" s="4"/>
      <c r="W245" s="4"/>
    </row>
    <row r="247" spans="1:245" x14ac:dyDescent="0.2">
      <c r="A247" s="1">
        <v>4</v>
      </c>
      <c r="B247" s="1">
        <v>0</v>
      </c>
      <c r="C247" s="1"/>
      <c r="D247" s="1">
        <f>ROW(A261)</f>
        <v>261</v>
      </c>
      <c r="E247" s="1"/>
      <c r="F247" s="1" t="s">
        <v>103</v>
      </c>
      <c r="G247" s="1" t="s">
        <v>215</v>
      </c>
      <c r="H247" s="1" t="s">
        <v>3</v>
      </c>
      <c r="I247" s="1">
        <v>0</v>
      </c>
      <c r="J247" s="1"/>
      <c r="K247" s="1">
        <v>-1</v>
      </c>
      <c r="L247" s="1"/>
      <c r="M247" s="1"/>
      <c r="N247" s="1"/>
      <c r="O247" s="1"/>
      <c r="P247" s="1"/>
      <c r="Q247" s="1"/>
      <c r="R247" s="1"/>
      <c r="S247" s="1"/>
      <c r="T247" s="1"/>
      <c r="U247" s="1" t="s">
        <v>3</v>
      </c>
      <c r="V247" s="1">
        <v>0</v>
      </c>
      <c r="W247" s="1"/>
      <c r="X247" s="1"/>
      <c r="Y247" s="1"/>
      <c r="Z247" s="1"/>
      <c r="AA247" s="1"/>
      <c r="AB247" s="1" t="s">
        <v>3</v>
      </c>
      <c r="AC247" s="1" t="s">
        <v>3</v>
      </c>
      <c r="AD247" s="1" t="s">
        <v>3</v>
      </c>
      <c r="AE247" s="1" t="s">
        <v>3</v>
      </c>
      <c r="AF247" s="1" t="s">
        <v>3</v>
      </c>
      <c r="AG247" s="1" t="s">
        <v>3</v>
      </c>
      <c r="AH247" s="1"/>
      <c r="AI247" s="1"/>
      <c r="AJ247" s="1"/>
      <c r="AK247" s="1"/>
      <c r="AL247" s="1"/>
      <c r="AM247" s="1"/>
      <c r="AN247" s="1"/>
      <c r="AO247" s="1"/>
      <c r="AP247" s="1" t="s">
        <v>3</v>
      </c>
      <c r="AQ247" s="1" t="s">
        <v>3</v>
      </c>
      <c r="AR247" s="1" t="s">
        <v>3</v>
      </c>
      <c r="AS247" s="1"/>
      <c r="AT247" s="1"/>
      <c r="AU247" s="1"/>
      <c r="AV247" s="1"/>
      <c r="AW247" s="1"/>
      <c r="AX247" s="1"/>
      <c r="AY247" s="1"/>
      <c r="AZ247" s="1" t="s">
        <v>3</v>
      </c>
      <c r="BA247" s="1"/>
      <c r="BB247" s="1" t="s">
        <v>3</v>
      </c>
      <c r="BC247" s="1" t="s">
        <v>3</v>
      </c>
      <c r="BD247" s="1" t="s">
        <v>3</v>
      </c>
      <c r="BE247" s="1" t="s">
        <v>3</v>
      </c>
      <c r="BF247" s="1" t="s">
        <v>3</v>
      </c>
      <c r="BG247" s="1" t="s">
        <v>3</v>
      </c>
      <c r="BH247" s="1" t="s">
        <v>3</v>
      </c>
      <c r="BI247" s="1" t="s">
        <v>3</v>
      </c>
      <c r="BJ247" s="1" t="s">
        <v>3</v>
      </c>
      <c r="BK247" s="1" t="s">
        <v>3</v>
      </c>
      <c r="BL247" s="1" t="s">
        <v>3</v>
      </c>
      <c r="BM247" s="1" t="s">
        <v>3</v>
      </c>
      <c r="BN247" s="1" t="s">
        <v>3</v>
      </c>
      <c r="BO247" s="1" t="s">
        <v>3</v>
      </c>
      <c r="BP247" s="1" t="s">
        <v>3</v>
      </c>
      <c r="BQ247" s="1"/>
      <c r="BR247" s="1"/>
      <c r="BS247" s="1"/>
      <c r="BT247" s="1"/>
      <c r="BU247" s="1"/>
      <c r="BV247" s="1"/>
      <c r="BW247" s="1"/>
      <c r="BX247" s="1">
        <v>0</v>
      </c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>
        <v>0</v>
      </c>
    </row>
    <row r="249" spans="1:245" x14ac:dyDescent="0.2">
      <c r="A249" s="2">
        <v>52</v>
      </c>
      <c r="B249" s="2">
        <f t="shared" ref="B249:G249" si="126">B261</f>
        <v>0</v>
      </c>
      <c r="C249" s="2">
        <f t="shared" si="126"/>
        <v>4</v>
      </c>
      <c r="D249" s="2">
        <f t="shared" si="126"/>
        <v>247</v>
      </c>
      <c r="E249" s="2">
        <f t="shared" si="126"/>
        <v>0</v>
      </c>
      <c r="F249" s="2" t="str">
        <f t="shared" si="126"/>
        <v>Новый раздел</v>
      </c>
      <c r="G249" s="2" t="str">
        <f t="shared" si="126"/>
        <v>Устройство резинового покрытия -805м2  детской площадки ул Новочеремушкинская д 60-150м2 ул Новочеремушкинская д 59-220м2 ул Цюрупы д 16 к1-435м2</v>
      </c>
      <c r="H249" s="2"/>
      <c r="I249" s="2"/>
      <c r="J249" s="2"/>
      <c r="K249" s="2"/>
      <c r="L249" s="2"/>
      <c r="M249" s="2"/>
      <c r="N249" s="2"/>
      <c r="O249" s="2">
        <f t="shared" ref="O249:AT249" si="127">O261</f>
        <v>1667000.92</v>
      </c>
      <c r="P249" s="2">
        <f t="shared" si="127"/>
        <v>1546839.93</v>
      </c>
      <c r="Q249" s="2">
        <f t="shared" si="127"/>
        <v>28919.66</v>
      </c>
      <c r="R249" s="2">
        <f t="shared" si="127"/>
        <v>20085.95</v>
      </c>
      <c r="S249" s="2">
        <f t="shared" si="127"/>
        <v>91241.33</v>
      </c>
      <c r="T249" s="2">
        <f t="shared" si="127"/>
        <v>0</v>
      </c>
      <c r="U249" s="2">
        <f t="shared" si="127"/>
        <v>480.84699999999998</v>
      </c>
      <c r="V249" s="2">
        <f t="shared" si="127"/>
        <v>0</v>
      </c>
      <c r="W249" s="2">
        <f t="shared" si="127"/>
        <v>0</v>
      </c>
      <c r="X249" s="2">
        <f t="shared" si="127"/>
        <v>63868.93</v>
      </c>
      <c r="Y249" s="2">
        <f t="shared" si="127"/>
        <v>9124.1299999999992</v>
      </c>
      <c r="Z249" s="2">
        <f t="shared" si="127"/>
        <v>0</v>
      </c>
      <c r="AA249" s="2">
        <f t="shared" si="127"/>
        <v>0</v>
      </c>
      <c r="AB249" s="2">
        <f t="shared" si="127"/>
        <v>1667000.92</v>
      </c>
      <c r="AC249" s="2">
        <f t="shared" si="127"/>
        <v>1546839.93</v>
      </c>
      <c r="AD249" s="2">
        <f t="shared" si="127"/>
        <v>28919.66</v>
      </c>
      <c r="AE249" s="2">
        <f t="shared" si="127"/>
        <v>20085.95</v>
      </c>
      <c r="AF249" s="2">
        <f t="shared" si="127"/>
        <v>91241.33</v>
      </c>
      <c r="AG249" s="2">
        <f t="shared" si="127"/>
        <v>0</v>
      </c>
      <c r="AH249" s="2">
        <f t="shared" si="127"/>
        <v>480.84699999999998</v>
      </c>
      <c r="AI249" s="2">
        <f t="shared" si="127"/>
        <v>0</v>
      </c>
      <c r="AJ249" s="2">
        <f t="shared" si="127"/>
        <v>0</v>
      </c>
      <c r="AK249" s="2">
        <f t="shared" si="127"/>
        <v>63868.93</v>
      </c>
      <c r="AL249" s="2">
        <f t="shared" si="127"/>
        <v>9124.1299999999992</v>
      </c>
      <c r="AM249" s="2">
        <f t="shared" si="127"/>
        <v>0</v>
      </c>
      <c r="AN249" s="2">
        <f t="shared" si="127"/>
        <v>0</v>
      </c>
      <c r="AO249" s="2">
        <f t="shared" si="127"/>
        <v>0</v>
      </c>
      <c r="AP249" s="2">
        <f t="shared" si="127"/>
        <v>0</v>
      </c>
      <c r="AQ249" s="2">
        <f t="shared" si="127"/>
        <v>0</v>
      </c>
      <c r="AR249" s="2">
        <f t="shared" si="127"/>
        <v>1761686.81</v>
      </c>
      <c r="AS249" s="2">
        <f t="shared" si="127"/>
        <v>0</v>
      </c>
      <c r="AT249" s="2">
        <f t="shared" si="127"/>
        <v>0</v>
      </c>
      <c r="AU249" s="2">
        <f t="shared" ref="AU249:BZ249" si="128">AU261</f>
        <v>1761686.81</v>
      </c>
      <c r="AV249" s="2">
        <f t="shared" si="128"/>
        <v>1546839.93</v>
      </c>
      <c r="AW249" s="2">
        <f t="shared" si="128"/>
        <v>1546839.93</v>
      </c>
      <c r="AX249" s="2">
        <f t="shared" si="128"/>
        <v>0</v>
      </c>
      <c r="AY249" s="2">
        <f t="shared" si="128"/>
        <v>1546839.93</v>
      </c>
      <c r="AZ249" s="2">
        <f t="shared" si="128"/>
        <v>0</v>
      </c>
      <c r="BA249" s="2">
        <f t="shared" si="128"/>
        <v>0</v>
      </c>
      <c r="BB249" s="2">
        <f t="shared" si="128"/>
        <v>0</v>
      </c>
      <c r="BC249" s="2">
        <f t="shared" si="128"/>
        <v>0</v>
      </c>
      <c r="BD249" s="2">
        <f t="shared" si="128"/>
        <v>0</v>
      </c>
      <c r="BE249" s="2">
        <f t="shared" si="128"/>
        <v>0</v>
      </c>
      <c r="BF249" s="2">
        <f t="shared" si="128"/>
        <v>0</v>
      </c>
      <c r="BG249" s="2">
        <f t="shared" si="128"/>
        <v>0</v>
      </c>
      <c r="BH249" s="2">
        <f t="shared" si="128"/>
        <v>0</v>
      </c>
      <c r="BI249" s="2">
        <f t="shared" si="128"/>
        <v>0</v>
      </c>
      <c r="BJ249" s="2">
        <f t="shared" si="128"/>
        <v>0</v>
      </c>
      <c r="BK249" s="2">
        <f t="shared" si="128"/>
        <v>0</v>
      </c>
      <c r="BL249" s="2">
        <f t="shared" si="128"/>
        <v>0</v>
      </c>
      <c r="BM249" s="2">
        <f t="shared" si="128"/>
        <v>0</v>
      </c>
      <c r="BN249" s="2">
        <f t="shared" si="128"/>
        <v>0</v>
      </c>
      <c r="BO249" s="2">
        <f t="shared" si="128"/>
        <v>0</v>
      </c>
      <c r="BP249" s="2">
        <f t="shared" si="128"/>
        <v>0</v>
      </c>
      <c r="BQ249" s="2">
        <f t="shared" si="128"/>
        <v>0</v>
      </c>
      <c r="BR249" s="2">
        <f t="shared" si="128"/>
        <v>0</v>
      </c>
      <c r="BS249" s="2">
        <f t="shared" si="128"/>
        <v>0</v>
      </c>
      <c r="BT249" s="2">
        <f t="shared" si="128"/>
        <v>0</v>
      </c>
      <c r="BU249" s="2">
        <f t="shared" si="128"/>
        <v>0</v>
      </c>
      <c r="BV249" s="2">
        <f t="shared" si="128"/>
        <v>0</v>
      </c>
      <c r="BW249" s="2">
        <f t="shared" si="128"/>
        <v>0</v>
      </c>
      <c r="BX249" s="2">
        <f t="shared" si="128"/>
        <v>0</v>
      </c>
      <c r="BY249" s="2">
        <f t="shared" si="128"/>
        <v>0</v>
      </c>
      <c r="BZ249" s="2">
        <f t="shared" si="128"/>
        <v>0</v>
      </c>
      <c r="CA249" s="2">
        <f t="shared" ref="CA249:DF249" si="129">CA261</f>
        <v>1761686.81</v>
      </c>
      <c r="CB249" s="2">
        <f t="shared" si="129"/>
        <v>0</v>
      </c>
      <c r="CC249" s="2">
        <f t="shared" si="129"/>
        <v>0</v>
      </c>
      <c r="CD249" s="2">
        <f t="shared" si="129"/>
        <v>1761686.81</v>
      </c>
      <c r="CE249" s="2">
        <f t="shared" si="129"/>
        <v>1546839.93</v>
      </c>
      <c r="CF249" s="2">
        <f t="shared" si="129"/>
        <v>1546839.93</v>
      </c>
      <c r="CG249" s="2">
        <f t="shared" si="129"/>
        <v>0</v>
      </c>
      <c r="CH249" s="2">
        <f t="shared" si="129"/>
        <v>1546839.93</v>
      </c>
      <c r="CI249" s="2">
        <f t="shared" si="129"/>
        <v>0</v>
      </c>
      <c r="CJ249" s="2">
        <f t="shared" si="129"/>
        <v>0</v>
      </c>
      <c r="CK249" s="2">
        <f t="shared" si="129"/>
        <v>0</v>
      </c>
      <c r="CL249" s="2">
        <f t="shared" si="129"/>
        <v>0</v>
      </c>
      <c r="CM249" s="2">
        <f t="shared" si="129"/>
        <v>0</v>
      </c>
      <c r="CN249" s="2">
        <f t="shared" si="129"/>
        <v>0</v>
      </c>
      <c r="CO249" s="2">
        <f t="shared" si="129"/>
        <v>0</v>
      </c>
      <c r="CP249" s="2">
        <f t="shared" si="129"/>
        <v>0</v>
      </c>
      <c r="CQ249" s="2">
        <f t="shared" si="129"/>
        <v>0</v>
      </c>
      <c r="CR249" s="2">
        <f t="shared" si="129"/>
        <v>0</v>
      </c>
      <c r="CS249" s="2">
        <f t="shared" si="129"/>
        <v>0</v>
      </c>
      <c r="CT249" s="2">
        <f t="shared" si="129"/>
        <v>0</v>
      </c>
      <c r="CU249" s="2">
        <f t="shared" si="129"/>
        <v>0</v>
      </c>
      <c r="CV249" s="2">
        <f t="shared" si="129"/>
        <v>0</v>
      </c>
      <c r="CW249" s="2">
        <f t="shared" si="129"/>
        <v>0</v>
      </c>
      <c r="CX249" s="2">
        <f t="shared" si="129"/>
        <v>0</v>
      </c>
      <c r="CY249" s="2">
        <f t="shared" si="129"/>
        <v>0</v>
      </c>
      <c r="CZ249" s="2">
        <f t="shared" si="129"/>
        <v>0</v>
      </c>
      <c r="DA249" s="2">
        <f t="shared" si="129"/>
        <v>0</v>
      </c>
      <c r="DB249" s="2">
        <f t="shared" si="129"/>
        <v>0</v>
      </c>
      <c r="DC249" s="2">
        <f t="shared" si="129"/>
        <v>0</v>
      </c>
      <c r="DD249" s="2">
        <f t="shared" si="129"/>
        <v>0</v>
      </c>
      <c r="DE249" s="2">
        <f t="shared" si="129"/>
        <v>0</v>
      </c>
      <c r="DF249" s="2">
        <f t="shared" si="129"/>
        <v>0</v>
      </c>
      <c r="DG249" s="3">
        <f t="shared" ref="DG249:EL249" si="130">DG261</f>
        <v>0</v>
      </c>
      <c r="DH249" s="3">
        <f t="shared" si="130"/>
        <v>0</v>
      </c>
      <c r="DI249" s="3">
        <f t="shared" si="130"/>
        <v>0</v>
      </c>
      <c r="DJ249" s="3">
        <f t="shared" si="130"/>
        <v>0</v>
      </c>
      <c r="DK249" s="3">
        <f t="shared" si="130"/>
        <v>0</v>
      </c>
      <c r="DL249" s="3">
        <f t="shared" si="130"/>
        <v>0</v>
      </c>
      <c r="DM249" s="3">
        <f t="shared" si="130"/>
        <v>0</v>
      </c>
      <c r="DN249" s="3">
        <f t="shared" si="130"/>
        <v>0</v>
      </c>
      <c r="DO249" s="3">
        <f t="shared" si="130"/>
        <v>0</v>
      </c>
      <c r="DP249" s="3">
        <f t="shared" si="130"/>
        <v>0</v>
      </c>
      <c r="DQ249" s="3">
        <f t="shared" si="130"/>
        <v>0</v>
      </c>
      <c r="DR249" s="3">
        <f t="shared" si="130"/>
        <v>0</v>
      </c>
      <c r="DS249" s="3">
        <f t="shared" si="130"/>
        <v>0</v>
      </c>
      <c r="DT249" s="3">
        <f t="shared" si="130"/>
        <v>0</v>
      </c>
      <c r="DU249" s="3">
        <f t="shared" si="130"/>
        <v>0</v>
      </c>
      <c r="DV249" s="3">
        <f t="shared" si="130"/>
        <v>0</v>
      </c>
      <c r="DW249" s="3">
        <f t="shared" si="130"/>
        <v>0</v>
      </c>
      <c r="DX249" s="3">
        <f t="shared" si="130"/>
        <v>0</v>
      </c>
      <c r="DY249" s="3">
        <f t="shared" si="130"/>
        <v>0</v>
      </c>
      <c r="DZ249" s="3">
        <f t="shared" si="130"/>
        <v>0</v>
      </c>
      <c r="EA249" s="3">
        <f t="shared" si="130"/>
        <v>0</v>
      </c>
      <c r="EB249" s="3">
        <f t="shared" si="130"/>
        <v>0</v>
      </c>
      <c r="EC249" s="3">
        <f t="shared" si="130"/>
        <v>0</v>
      </c>
      <c r="ED249" s="3">
        <f t="shared" si="130"/>
        <v>0</v>
      </c>
      <c r="EE249" s="3">
        <f t="shared" si="130"/>
        <v>0</v>
      </c>
      <c r="EF249" s="3">
        <f t="shared" si="130"/>
        <v>0</v>
      </c>
      <c r="EG249" s="3">
        <f t="shared" si="130"/>
        <v>0</v>
      </c>
      <c r="EH249" s="3">
        <f t="shared" si="130"/>
        <v>0</v>
      </c>
      <c r="EI249" s="3">
        <f t="shared" si="130"/>
        <v>0</v>
      </c>
      <c r="EJ249" s="3">
        <f t="shared" si="130"/>
        <v>0</v>
      </c>
      <c r="EK249" s="3">
        <f t="shared" si="130"/>
        <v>0</v>
      </c>
      <c r="EL249" s="3">
        <f t="shared" si="130"/>
        <v>0</v>
      </c>
      <c r="EM249" s="3">
        <f t="shared" ref="EM249:FR249" si="131">EM261</f>
        <v>0</v>
      </c>
      <c r="EN249" s="3">
        <f t="shared" si="131"/>
        <v>0</v>
      </c>
      <c r="EO249" s="3">
        <f t="shared" si="131"/>
        <v>0</v>
      </c>
      <c r="EP249" s="3">
        <f t="shared" si="131"/>
        <v>0</v>
      </c>
      <c r="EQ249" s="3">
        <f t="shared" si="131"/>
        <v>0</v>
      </c>
      <c r="ER249" s="3">
        <f t="shared" si="131"/>
        <v>0</v>
      </c>
      <c r="ES249" s="3">
        <f t="shared" si="131"/>
        <v>0</v>
      </c>
      <c r="ET249" s="3">
        <f t="shared" si="131"/>
        <v>0</v>
      </c>
      <c r="EU249" s="3">
        <f t="shared" si="131"/>
        <v>0</v>
      </c>
      <c r="EV249" s="3">
        <f t="shared" si="131"/>
        <v>0</v>
      </c>
      <c r="EW249" s="3">
        <f t="shared" si="131"/>
        <v>0</v>
      </c>
      <c r="EX249" s="3">
        <f t="shared" si="131"/>
        <v>0</v>
      </c>
      <c r="EY249" s="3">
        <f t="shared" si="131"/>
        <v>0</v>
      </c>
      <c r="EZ249" s="3">
        <f t="shared" si="131"/>
        <v>0</v>
      </c>
      <c r="FA249" s="3">
        <f t="shared" si="131"/>
        <v>0</v>
      </c>
      <c r="FB249" s="3">
        <f t="shared" si="131"/>
        <v>0</v>
      </c>
      <c r="FC249" s="3">
        <f t="shared" si="131"/>
        <v>0</v>
      </c>
      <c r="FD249" s="3">
        <f t="shared" si="131"/>
        <v>0</v>
      </c>
      <c r="FE249" s="3">
        <f t="shared" si="131"/>
        <v>0</v>
      </c>
      <c r="FF249" s="3">
        <f t="shared" si="131"/>
        <v>0</v>
      </c>
      <c r="FG249" s="3">
        <f t="shared" si="131"/>
        <v>0</v>
      </c>
      <c r="FH249" s="3">
        <f t="shared" si="131"/>
        <v>0</v>
      </c>
      <c r="FI249" s="3">
        <f t="shared" si="131"/>
        <v>0</v>
      </c>
      <c r="FJ249" s="3">
        <f t="shared" si="131"/>
        <v>0</v>
      </c>
      <c r="FK249" s="3">
        <f t="shared" si="131"/>
        <v>0</v>
      </c>
      <c r="FL249" s="3">
        <f t="shared" si="131"/>
        <v>0</v>
      </c>
      <c r="FM249" s="3">
        <f t="shared" si="131"/>
        <v>0</v>
      </c>
      <c r="FN249" s="3">
        <f t="shared" si="131"/>
        <v>0</v>
      </c>
      <c r="FO249" s="3">
        <f t="shared" si="131"/>
        <v>0</v>
      </c>
      <c r="FP249" s="3">
        <f t="shared" si="131"/>
        <v>0</v>
      </c>
      <c r="FQ249" s="3">
        <f t="shared" si="131"/>
        <v>0</v>
      </c>
      <c r="FR249" s="3">
        <f t="shared" si="131"/>
        <v>0</v>
      </c>
      <c r="FS249" s="3">
        <f t="shared" ref="FS249:GX249" si="132">FS261</f>
        <v>0</v>
      </c>
      <c r="FT249" s="3">
        <f t="shared" si="132"/>
        <v>0</v>
      </c>
      <c r="FU249" s="3">
        <f t="shared" si="132"/>
        <v>0</v>
      </c>
      <c r="FV249" s="3">
        <f t="shared" si="132"/>
        <v>0</v>
      </c>
      <c r="FW249" s="3">
        <f t="shared" si="132"/>
        <v>0</v>
      </c>
      <c r="FX249" s="3">
        <f t="shared" si="132"/>
        <v>0</v>
      </c>
      <c r="FY249" s="3">
        <f t="shared" si="132"/>
        <v>0</v>
      </c>
      <c r="FZ249" s="3">
        <f t="shared" si="132"/>
        <v>0</v>
      </c>
      <c r="GA249" s="3">
        <f t="shared" si="132"/>
        <v>0</v>
      </c>
      <c r="GB249" s="3">
        <f t="shared" si="132"/>
        <v>0</v>
      </c>
      <c r="GC249" s="3">
        <f t="shared" si="132"/>
        <v>0</v>
      </c>
      <c r="GD249" s="3">
        <f t="shared" si="132"/>
        <v>0</v>
      </c>
      <c r="GE249" s="3">
        <f t="shared" si="132"/>
        <v>0</v>
      </c>
      <c r="GF249" s="3">
        <f t="shared" si="132"/>
        <v>0</v>
      </c>
      <c r="GG249" s="3">
        <f t="shared" si="132"/>
        <v>0</v>
      </c>
      <c r="GH249" s="3">
        <f t="shared" si="132"/>
        <v>0</v>
      </c>
      <c r="GI249" s="3">
        <f t="shared" si="132"/>
        <v>0</v>
      </c>
      <c r="GJ249" s="3">
        <f t="shared" si="132"/>
        <v>0</v>
      </c>
      <c r="GK249" s="3">
        <f t="shared" si="132"/>
        <v>0</v>
      </c>
      <c r="GL249" s="3">
        <f t="shared" si="132"/>
        <v>0</v>
      </c>
      <c r="GM249" s="3">
        <f t="shared" si="132"/>
        <v>0</v>
      </c>
      <c r="GN249" s="3">
        <f t="shared" si="132"/>
        <v>0</v>
      </c>
      <c r="GO249" s="3">
        <f t="shared" si="132"/>
        <v>0</v>
      </c>
      <c r="GP249" s="3">
        <f t="shared" si="132"/>
        <v>0</v>
      </c>
      <c r="GQ249" s="3">
        <f t="shared" si="132"/>
        <v>0</v>
      </c>
      <c r="GR249" s="3">
        <f t="shared" si="132"/>
        <v>0</v>
      </c>
      <c r="GS249" s="3">
        <f t="shared" si="132"/>
        <v>0</v>
      </c>
      <c r="GT249" s="3">
        <f t="shared" si="132"/>
        <v>0</v>
      </c>
      <c r="GU249" s="3">
        <f t="shared" si="132"/>
        <v>0</v>
      </c>
      <c r="GV249" s="3">
        <f t="shared" si="132"/>
        <v>0</v>
      </c>
      <c r="GW249" s="3">
        <f t="shared" si="132"/>
        <v>0</v>
      </c>
      <c r="GX249" s="3">
        <f t="shared" si="132"/>
        <v>0</v>
      </c>
    </row>
    <row r="251" spans="1:245" x14ac:dyDescent="0.2">
      <c r="A251">
        <v>17</v>
      </c>
      <c r="B251">
        <v>0</v>
      </c>
      <c r="C251">
        <f>ROW(SmtRes!A112)</f>
        <v>112</v>
      </c>
      <c r="D251">
        <f>ROW(EtalonRes!A111)</f>
        <v>111</v>
      </c>
      <c r="E251" t="s">
        <v>216</v>
      </c>
      <c r="F251" t="s">
        <v>152</v>
      </c>
      <c r="G251" t="s">
        <v>153</v>
      </c>
      <c r="H251" t="s">
        <v>154</v>
      </c>
      <c r="I251">
        <v>7.4999999999999997E-2</v>
      </c>
      <c r="J251">
        <v>0</v>
      </c>
      <c r="O251">
        <f t="shared" ref="O251:O259" si="133">ROUND(CP251,2)</f>
        <v>21124.84</v>
      </c>
      <c r="P251">
        <f t="shared" ref="P251:P259" si="134">ROUND(CQ251*I251,2)</f>
        <v>17458.55</v>
      </c>
      <c r="Q251">
        <f t="shared" ref="Q251:Q259" si="135">ROUND(CR251*I251,2)</f>
        <v>3363.7</v>
      </c>
      <c r="R251">
        <f t="shared" ref="R251:R259" si="136">ROUND(CS251*I251,2)</f>
        <v>1236.71</v>
      </c>
      <c r="S251">
        <f t="shared" ref="S251:S259" si="137">ROUND(CT251*I251,2)</f>
        <v>302.58999999999997</v>
      </c>
      <c r="T251">
        <f t="shared" ref="T251:T259" si="138">ROUND(CU251*I251,2)</f>
        <v>0</v>
      </c>
      <c r="U251">
        <f t="shared" ref="U251:U259" si="139">CV251*I251</f>
        <v>1.863</v>
      </c>
      <c r="V251">
        <f t="shared" ref="V251:V259" si="140">CW251*I251</f>
        <v>0</v>
      </c>
      <c r="W251">
        <f t="shared" ref="W251:W259" si="141">ROUND(CX251*I251,2)</f>
        <v>0</v>
      </c>
      <c r="X251">
        <f t="shared" ref="X251:X259" si="142">ROUND(CY251,2)</f>
        <v>211.81</v>
      </c>
      <c r="Y251">
        <f t="shared" ref="Y251:Y259" si="143">ROUND(CZ251,2)</f>
        <v>30.26</v>
      </c>
      <c r="AA251">
        <v>41650444</v>
      </c>
      <c r="AB251">
        <f t="shared" ref="AB251:AB259" si="144">ROUND((AC251+AD251+AF251),2)</f>
        <v>281664.53000000003</v>
      </c>
      <c r="AC251">
        <f t="shared" ref="AC251:AC256" si="145">ROUND((ES251),2)</f>
        <v>232780.66</v>
      </c>
      <c r="AD251">
        <f t="shared" ref="AD251:AD256" si="146">ROUND((((ET251)-(EU251))+AE251),2)</f>
        <v>44849.36</v>
      </c>
      <c r="AE251">
        <f t="shared" ref="AE251:AF256" si="147">ROUND((EU251),2)</f>
        <v>16489.41</v>
      </c>
      <c r="AF251">
        <f t="shared" si="147"/>
        <v>4034.51</v>
      </c>
      <c r="AG251">
        <f t="shared" ref="AG251:AG259" si="148">ROUND((AP251),2)</f>
        <v>0</v>
      </c>
      <c r="AH251">
        <f t="shared" ref="AH251:AI256" si="149">(EW251)</f>
        <v>24.84</v>
      </c>
      <c r="AI251">
        <f t="shared" si="149"/>
        <v>0</v>
      </c>
      <c r="AJ251">
        <f t="shared" ref="AJ251:AJ259" si="150">ROUND((AS251),2)</f>
        <v>0</v>
      </c>
      <c r="AK251">
        <v>281664.53000000003</v>
      </c>
      <c r="AL251">
        <v>232780.66</v>
      </c>
      <c r="AM251">
        <v>44849.36</v>
      </c>
      <c r="AN251">
        <v>16489.41</v>
      </c>
      <c r="AO251">
        <v>4034.51</v>
      </c>
      <c r="AP251">
        <v>0</v>
      </c>
      <c r="AQ251">
        <v>24.84</v>
      </c>
      <c r="AR251">
        <v>0</v>
      </c>
      <c r="AS251">
        <v>0</v>
      </c>
      <c r="AT251">
        <v>70</v>
      </c>
      <c r="AU251">
        <v>10</v>
      </c>
      <c r="AV251">
        <v>1</v>
      </c>
      <c r="AW251">
        <v>1</v>
      </c>
      <c r="AZ251">
        <v>1</v>
      </c>
      <c r="BA251">
        <v>1</v>
      </c>
      <c r="BB251">
        <v>1</v>
      </c>
      <c r="BC251">
        <v>1</v>
      </c>
      <c r="BD251" t="s">
        <v>3</v>
      </c>
      <c r="BE251" t="s">
        <v>3</v>
      </c>
      <c r="BF251" t="s">
        <v>3</v>
      </c>
      <c r="BG251" t="s">
        <v>3</v>
      </c>
      <c r="BH251">
        <v>0</v>
      </c>
      <c r="BI251">
        <v>4</v>
      </c>
      <c r="BJ251" t="s">
        <v>155</v>
      </c>
      <c r="BM251">
        <v>0</v>
      </c>
      <c r="BN251">
        <v>0</v>
      </c>
      <c r="BO251" t="s">
        <v>3</v>
      </c>
      <c r="BP251">
        <v>0</v>
      </c>
      <c r="BQ251">
        <v>1</v>
      </c>
      <c r="BR251">
        <v>0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 t="s">
        <v>3</v>
      </c>
      <c r="BZ251">
        <v>70</v>
      </c>
      <c r="CA251">
        <v>10</v>
      </c>
      <c r="CF251">
        <v>0</v>
      </c>
      <c r="CG251">
        <v>0</v>
      </c>
      <c r="CM251">
        <v>0</v>
      </c>
      <c r="CN251" t="s">
        <v>3</v>
      </c>
      <c r="CO251">
        <v>0</v>
      </c>
      <c r="CP251">
        <f t="shared" ref="CP251:CP259" si="151">(P251+Q251+S251)</f>
        <v>21124.84</v>
      </c>
      <c r="CQ251">
        <f t="shared" ref="CQ251:CQ259" si="152">(AC251*BC251*AW251)</f>
        <v>232780.66</v>
      </c>
      <c r="CR251">
        <f t="shared" ref="CR251:CR256" si="153">((((ET251)*BB251-(EU251)*BS251)+AE251*BS251)*AV251)</f>
        <v>44849.36</v>
      </c>
      <c r="CS251">
        <f t="shared" ref="CS251:CS259" si="154">(AE251*BS251*AV251)</f>
        <v>16489.41</v>
      </c>
      <c r="CT251">
        <f t="shared" ref="CT251:CT259" si="155">(AF251*BA251*AV251)</f>
        <v>4034.51</v>
      </c>
      <c r="CU251">
        <f t="shared" ref="CU251:CU259" si="156">AG251</f>
        <v>0</v>
      </c>
      <c r="CV251">
        <f t="shared" ref="CV251:CV259" si="157">(AH251*AV251)</f>
        <v>24.84</v>
      </c>
      <c r="CW251">
        <f t="shared" ref="CW251:CW259" si="158">AI251</f>
        <v>0</v>
      </c>
      <c r="CX251">
        <f t="shared" ref="CX251:CX259" si="159">AJ251</f>
        <v>0</v>
      </c>
      <c r="CY251">
        <f t="shared" ref="CY251:CY259" si="160">((S251*BZ251)/100)</f>
        <v>211.81299999999999</v>
      </c>
      <c r="CZ251">
        <f t="shared" ref="CZ251:CZ259" si="161">((S251*CA251)/100)</f>
        <v>30.258999999999997</v>
      </c>
      <c r="DC251" t="s">
        <v>3</v>
      </c>
      <c r="DD251" t="s">
        <v>3</v>
      </c>
      <c r="DE251" t="s">
        <v>3</v>
      </c>
      <c r="DF251" t="s">
        <v>3</v>
      </c>
      <c r="DG251" t="s">
        <v>3</v>
      </c>
      <c r="DH251" t="s">
        <v>3</v>
      </c>
      <c r="DI251" t="s">
        <v>3</v>
      </c>
      <c r="DJ251" t="s">
        <v>3</v>
      </c>
      <c r="DK251" t="s">
        <v>3</v>
      </c>
      <c r="DL251" t="s">
        <v>3</v>
      </c>
      <c r="DM251" t="s">
        <v>3</v>
      </c>
      <c r="DN251">
        <v>0</v>
      </c>
      <c r="DO251">
        <v>0</v>
      </c>
      <c r="DP251">
        <v>1</v>
      </c>
      <c r="DQ251">
        <v>1</v>
      </c>
      <c r="DU251">
        <v>1007</v>
      </c>
      <c r="DV251" t="s">
        <v>154</v>
      </c>
      <c r="DW251" t="s">
        <v>154</v>
      </c>
      <c r="DX251">
        <v>100</v>
      </c>
      <c r="EE251">
        <v>41386449</v>
      </c>
      <c r="EF251">
        <v>1</v>
      </c>
      <c r="EG251" t="s">
        <v>24</v>
      </c>
      <c r="EH251">
        <v>0</v>
      </c>
      <c r="EI251" t="s">
        <v>3</v>
      </c>
      <c r="EJ251">
        <v>4</v>
      </c>
      <c r="EK251">
        <v>0</v>
      </c>
      <c r="EL251" t="s">
        <v>25</v>
      </c>
      <c r="EM251" t="s">
        <v>26</v>
      </c>
      <c r="EO251" t="s">
        <v>3</v>
      </c>
      <c r="EQ251">
        <v>0</v>
      </c>
      <c r="ER251">
        <v>281664.53000000003</v>
      </c>
      <c r="ES251">
        <v>232780.66</v>
      </c>
      <c r="ET251">
        <v>44849.36</v>
      </c>
      <c r="EU251">
        <v>16489.41</v>
      </c>
      <c r="EV251">
        <v>4034.51</v>
      </c>
      <c r="EW251">
        <v>24.84</v>
      </c>
      <c r="EX251">
        <v>0</v>
      </c>
      <c r="EY251">
        <v>0</v>
      </c>
      <c r="FQ251">
        <v>0</v>
      </c>
      <c r="FR251">
        <f t="shared" ref="FR251:FR259" si="162">ROUND(IF(AND(BH251=3,BI251=3),P251,0),2)</f>
        <v>0</v>
      </c>
      <c r="FS251">
        <v>0</v>
      </c>
      <c r="FX251">
        <v>70</v>
      </c>
      <c r="FY251">
        <v>10</v>
      </c>
      <c r="GA251" t="s">
        <v>3</v>
      </c>
      <c r="GD251">
        <v>0</v>
      </c>
      <c r="GF251">
        <v>18905158</v>
      </c>
      <c r="GG251">
        <v>2</v>
      </c>
      <c r="GH251">
        <v>1</v>
      </c>
      <c r="GI251">
        <v>-2</v>
      </c>
      <c r="GJ251">
        <v>0</v>
      </c>
      <c r="GK251">
        <f>ROUND(R251*(R12)/100,2)</f>
        <v>1335.65</v>
      </c>
      <c r="GL251">
        <f t="shared" ref="GL251:GL259" si="163">ROUND(IF(AND(BH251=3,BI251=3,FS251&lt;&gt;0),P251,0),2)</f>
        <v>0</v>
      </c>
      <c r="GM251">
        <f t="shared" ref="GM251:GM259" si="164">ROUND(O251+X251+Y251+GK251,2)+GX251</f>
        <v>22702.560000000001</v>
      </c>
      <c r="GN251">
        <f t="shared" ref="GN251:GN259" si="165">IF(OR(BI251=0,BI251=1),ROUND(O251+X251+Y251+GK251,2),0)</f>
        <v>0</v>
      </c>
      <c r="GO251">
        <f t="shared" ref="GO251:GO259" si="166">IF(BI251=2,ROUND(O251+X251+Y251+GK251,2),0)</f>
        <v>0</v>
      </c>
      <c r="GP251">
        <f t="shared" ref="GP251:GP259" si="167">IF(BI251=4,ROUND(O251+X251+Y251+GK251,2)+GX251,0)</f>
        <v>22702.560000000001</v>
      </c>
      <c r="GR251">
        <v>0</v>
      </c>
      <c r="GS251">
        <v>3</v>
      </c>
      <c r="GT251">
        <v>0</v>
      </c>
      <c r="GU251" t="s">
        <v>3</v>
      </c>
      <c r="GV251">
        <f t="shared" ref="GV251:GV259" si="168">ROUND(GT251,2)</f>
        <v>0</v>
      </c>
      <c r="GW251">
        <v>1</v>
      </c>
      <c r="GX251">
        <f t="shared" ref="GX251:GX259" si="169">ROUND(GV251*GW251*I251,2)</f>
        <v>0</v>
      </c>
      <c r="HA251">
        <v>0</v>
      </c>
      <c r="HB251">
        <v>0</v>
      </c>
      <c r="IK251">
        <v>0</v>
      </c>
    </row>
    <row r="252" spans="1:245" x14ac:dyDescent="0.2">
      <c r="A252">
        <v>17</v>
      </c>
      <c r="B252">
        <v>0</v>
      </c>
      <c r="C252">
        <f>ROW(SmtRes!A116)</f>
        <v>116</v>
      </c>
      <c r="D252">
        <f>ROW(EtalonRes!A115)</f>
        <v>115</v>
      </c>
      <c r="E252" t="s">
        <v>217</v>
      </c>
      <c r="F252" t="s">
        <v>141</v>
      </c>
      <c r="G252" t="s">
        <v>142</v>
      </c>
      <c r="H252" t="s">
        <v>143</v>
      </c>
      <c r="I252">
        <v>1.4</v>
      </c>
      <c r="J252">
        <v>0</v>
      </c>
      <c r="O252">
        <f t="shared" si="133"/>
        <v>86767.52</v>
      </c>
      <c r="P252">
        <f t="shared" si="134"/>
        <v>67471.100000000006</v>
      </c>
      <c r="Q252">
        <f t="shared" si="135"/>
        <v>0</v>
      </c>
      <c r="R252">
        <f t="shared" si="136"/>
        <v>0</v>
      </c>
      <c r="S252">
        <f t="shared" si="137"/>
        <v>19296.419999999998</v>
      </c>
      <c r="T252">
        <f t="shared" si="138"/>
        <v>0</v>
      </c>
      <c r="U252">
        <f t="shared" si="139"/>
        <v>112.37799999999999</v>
      </c>
      <c r="V252">
        <f t="shared" si="140"/>
        <v>0</v>
      </c>
      <c r="W252">
        <f t="shared" si="141"/>
        <v>0</v>
      </c>
      <c r="X252">
        <f t="shared" si="142"/>
        <v>13507.49</v>
      </c>
      <c r="Y252">
        <f t="shared" si="143"/>
        <v>1929.64</v>
      </c>
      <c r="AA252">
        <v>41650444</v>
      </c>
      <c r="AB252">
        <f t="shared" si="144"/>
        <v>61976.800000000003</v>
      </c>
      <c r="AC252">
        <f t="shared" si="145"/>
        <v>48193.64</v>
      </c>
      <c r="AD252">
        <f t="shared" si="146"/>
        <v>0</v>
      </c>
      <c r="AE252">
        <f t="shared" si="147"/>
        <v>0</v>
      </c>
      <c r="AF252">
        <f t="shared" si="147"/>
        <v>13783.16</v>
      </c>
      <c r="AG252">
        <f t="shared" si="148"/>
        <v>0</v>
      </c>
      <c r="AH252">
        <f t="shared" si="149"/>
        <v>80.27</v>
      </c>
      <c r="AI252">
        <f t="shared" si="149"/>
        <v>0</v>
      </c>
      <c r="AJ252">
        <f t="shared" si="150"/>
        <v>0</v>
      </c>
      <c r="AK252">
        <v>61976.800000000003</v>
      </c>
      <c r="AL252">
        <v>48193.64</v>
      </c>
      <c r="AM252">
        <v>0</v>
      </c>
      <c r="AN252">
        <v>0</v>
      </c>
      <c r="AO252">
        <v>13783.16</v>
      </c>
      <c r="AP252">
        <v>0</v>
      </c>
      <c r="AQ252">
        <v>80.27</v>
      </c>
      <c r="AR252">
        <v>0</v>
      </c>
      <c r="AS252">
        <v>0</v>
      </c>
      <c r="AT252">
        <v>70</v>
      </c>
      <c r="AU252">
        <v>10</v>
      </c>
      <c r="AV252">
        <v>1</v>
      </c>
      <c r="AW252">
        <v>1</v>
      </c>
      <c r="AZ252">
        <v>1</v>
      </c>
      <c r="BA252">
        <v>1</v>
      </c>
      <c r="BB252">
        <v>1</v>
      </c>
      <c r="BC252">
        <v>1</v>
      </c>
      <c r="BD252" t="s">
        <v>3</v>
      </c>
      <c r="BE252" t="s">
        <v>3</v>
      </c>
      <c r="BF252" t="s">
        <v>3</v>
      </c>
      <c r="BG252" t="s">
        <v>3</v>
      </c>
      <c r="BH252">
        <v>0</v>
      </c>
      <c r="BI252">
        <v>4</v>
      </c>
      <c r="BJ252" t="s">
        <v>144</v>
      </c>
      <c r="BM252">
        <v>0</v>
      </c>
      <c r="BN252">
        <v>0</v>
      </c>
      <c r="BO252" t="s">
        <v>3</v>
      </c>
      <c r="BP252">
        <v>0</v>
      </c>
      <c r="BQ252">
        <v>1</v>
      </c>
      <c r="BR252">
        <v>0</v>
      </c>
      <c r="BS252">
        <v>1</v>
      </c>
      <c r="BT252">
        <v>1</v>
      </c>
      <c r="BU252">
        <v>1</v>
      </c>
      <c r="BV252">
        <v>1</v>
      </c>
      <c r="BW252">
        <v>1</v>
      </c>
      <c r="BX252">
        <v>1</v>
      </c>
      <c r="BY252" t="s">
        <v>3</v>
      </c>
      <c r="BZ252">
        <v>70</v>
      </c>
      <c r="CA252">
        <v>10</v>
      </c>
      <c r="CF252">
        <v>0</v>
      </c>
      <c r="CG252">
        <v>0</v>
      </c>
      <c r="CM252">
        <v>0</v>
      </c>
      <c r="CN252" t="s">
        <v>3</v>
      </c>
      <c r="CO252">
        <v>0</v>
      </c>
      <c r="CP252">
        <f t="shared" si="151"/>
        <v>86767.52</v>
      </c>
      <c r="CQ252">
        <f t="shared" si="152"/>
        <v>48193.64</v>
      </c>
      <c r="CR252">
        <f t="shared" si="153"/>
        <v>0</v>
      </c>
      <c r="CS252">
        <f t="shared" si="154"/>
        <v>0</v>
      </c>
      <c r="CT252">
        <f t="shared" si="155"/>
        <v>13783.16</v>
      </c>
      <c r="CU252">
        <f t="shared" si="156"/>
        <v>0</v>
      </c>
      <c r="CV252">
        <f t="shared" si="157"/>
        <v>80.27</v>
      </c>
      <c r="CW252">
        <f t="shared" si="158"/>
        <v>0</v>
      </c>
      <c r="CX252">
        <f t="shared" si="159"/>
        <v>0</v>
      </c>
      <c r="CY252">
        <f t="shared" si="160"/>
        <v>13507.493999999999</v>
      </c>
      <c r="CZ252">
        <f t="shared" si="161"/>
        <v>1929.6419999999998</v>
      </c>
      <c r="DC252" t="s">
        <v>3</v>
      </c>
      <c r="DD252" t="s">
        <v>3</v>
      </c>
      <c r="DE252" t="s">
        <v>3</v>
      </c>
      <c r="DF252" t="s">
        <v>3</v>
      </c>
      <c r="DG252" t="s">
        <v>3</v>
      </c>
      <c r="DH252" t="s">
        <v>3</v>
      </c>
      <c r="DI252" t="s">
        <v>3</v>
      </c>
      <c r="DJ252" t="s">
        <v>3</v>
      </c>
      <c r="DK252" t="s">
        <v>3</v>
      </c>
      <c r="DL252" t="s">
        <v>3</v>
      </c>
      <c r="DM252" t="s">
        <v>3</v>
      </c>
      <c r="DN252">
        <v>0</v>
      </c>
      <c r="DO252">
        <v>0</v>
      </c>
      <c r="DP252">
        <v>1</v>
      </c>
      <c r="DQ252">
        <v>1</v>
      </c>
      <c r="DU252">
        <v>1003</v>
      </c>
      <c r="DV252" t="s">
        <v>143</v>
      </c>
      <c r="DW252" t="s">
        <v>143</v>
      </c>
      <c r="DX252">
        <v>100</v>
      </c>
      <c r="EE252">
        <v>41386449</v>
      </c>
      <c r="EF252">
        <v>1</v>
      </c>
      <c r="EG252" t="s">
        <v>24</v>
      </c>
      <c r="EH252">
        <v>0</v>
      </c>
      <c r="EI252" t="s">
        <v>3</v>
      </c>
      <c r="EJ252">
        <v>4</v>
      </c>
      <c r="EK252">
        <v>0</v>
      </c>
      <c r="EL252" t="s">
        <v>25</v>
      </c>
      <c r="EM252" t="s">
        <v>26</v>
      </c>
      <c r="EO252" t="s">
        <v>3</v>
      </c>
      <c r="EQ252">
        <v>0</v>
      </c>
      <c r="ER252">
        <v>61976.800000000003</v>
      </c>
      <c r="ES252">
        <v>48193.64</v>
      </c>
      <c r="ET252">
        <v>0</v>
      </c>
      <c r="EU252">
        <v>0</v>
      </c>
      <c r="EV252">
        <v>13783.16</v>
      </c>
      <c r="EW252">
        <v>80.27</v>
      </c>
      <c r="EX252">
        <v>0</v>
      </c>
      <c r="EY252">
        <v>0</v>
      </c>
      <c r="FQ252">
        <v>0</v>
      </c>
      <c r="FR252">
        <f t="shared" si="162"/>
        <v>0</v>
      </c>
      <c r="FS252">
        <v>0</v>
      </c>
      <c r="FX252">
        <v>70</v>
      </c>
      <c r="FY252">
        <v>10</v>
      </c>
      <c r="GA252" t="s">
        <v>3</v>
      </c>
      <c r="GD252">
        <v>0</v>
      </c>
      <c r="GF252">
        <v>1562350334</v>
      </c>
      <c r="GG252">
        <v>2</v>
      </c>
      <c r="GH252">
        <v>1</v>
      </c>
      <c r="GI252">
        <v>-2</v>
      </c>
      <c r="GJ252">
        <v>0</v>
      </c>
      <c r="GK252">
        <f>ROUND(R252*(R12)/100,2)</f>
        <v>0</v>
      </c>
      <c r="GL252">
        <f t="shared" si="163"/>
        <v>0</v>
      </c>
      <c r="GM252">
        <f t="shared" si="164"/>
        <v>102204.65</v>
      </c>
      <c r="GN252">
        <f t="shared" si="165"/>
        <v>0</v>
      </c>
      <c r="GO252">
        <f t="shared" si="166"/>
        <v>0</v>
      </c>
      <c r="GP252">
        <f t="shared" si="167"/>
        <v>102204.65</v>
      </c>
      <c r="GR252">
        <v>0</v>
      </c>
      <c r="GS252">
        <v>3</v>
      </c>
      <c r="GT252">
        <v>0</v>
      </c>
      <c r="GU252" t="s">
        <v>3</v>
      </c>
      <c r="GV252">
        <f t="shared" si="168"/>
        <v>0</v>
      </c>
      <c r="GW252">
        <v>1</v>
      </c>
      <c r="GX252">
        <f t="shared" si="169"/>
        <v>0</v>
      </c>
      <c r="HA252">
        <v>0</v>
      </c>
      <c r="HB252">
        <v>0</v>
      </c>
      <c r="IK252">
        <v>0</v>
      </c>
    </row>
    <row r="253" spans="1:245" x14ac:dyDescent="0.2">
      <c r="A253">
        <v>18</v>
      </c>
      <c r="B253">
        <v>0</v>
      </c>
      <c r="C253">
        <v>116</v>
      </c>
      <c r="E253" t="s">
        <v>218</v>
      </c>
      <c r="F253" t="s">
        <v>208</v>
      </c>
      <c r="G253" t="s">
        <v>209</v>
      </c>
      <c r="H253" t="s">
        <v>149</v>
      </c>
      <c r="I253">
        <f>I252*J253</f>
        <v>-6.02</v>
      </c>
      <c r="J253">
        <v>-4.3</v>
      </c>
      <c r="O253">
        <f t="shared" si="133"/>
        <v>-36989.050000000003</v>
      </c>
      <c r="P253">
        <f t="shared" si="134"/>
        <v>-36989.050000000003</v>
      </c>
      <c r="Q253">
        <f t="shared" si="135"/>
        <v>0</v>
      </c>
      <c r="R253">
        <f t="shared" si="136"/>
        <v>0</v>
      </c>
      <c r="S253">
        <f t="shared" si="137"/>
        <v>0</v>
      </c>
      <c r="T253">
        <f t="shared" si="138"/>
        <v>0</v>
      </c>
      <c r="U253">
        <f t="shared" si="139"/>
        <v>0</v>
      </c>
      <c r="V253">
        <f t="shared" si="140"/>
        <v>0</v>
      </c>
      <c r="W253">
        <f t="shared" si="141"/>
        <v>0</v>
      </c>
      <c r="X253">
        <f t="shared" si="142"/>
        <v>0</v>
      </c>
      <c r="Y253">
        <f t="shared" si="143"/>
        <v>0</v>
      </c>
      <c r="AA253">
        <v>41650444</v>
      </c>
      <c r="AB253">
        <f t="shared" si="144"/>
        <v>6144.36</v>
      </c>
      <c r="AC253">
        <f t="shared" si="145"/>
        <v>6144.36</v>
      </c>
      <c r="AD253">
        <f t="shared" si="146"/>
        <v>0</v>
      </c>
      <c r="AE253">
        <f t="shared" si="147"/>
        <v>0</v>
      </c>
      <c r="AF253">
        <f t="shared" si="147"/>
        <v>0</v>
      </c>
      <c r="AG253">
        <f t="shared" si="148"/>
        <v>0</v>
      </c>
      <c r="AH253">
        <f t="shared" si="149"/>
        <v>0</v>
      </c>
      <c r="AI253">
        <f t="shared" si="149"/>
        <v>0</v>
      </c>
      <c r="AJ253">
        <f t="shared" si="150"/>
        <v>0</v>
      </c>
      <c r="AK253">
        <v>6144.36</v>
      </c>
      <c r="AL253">
        <v>6144.36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70</v>
      </c>
      <c r="AU253">
        <v>10</v>
      </c>
      <c r="AV253">
        <v>1</v>
      </c>
      <c r="AW253">
        <v>1</v>
      </c>
      <c r="AZ253">
        <v>1</v>
      </c>
      <c r="BA253">
        <v>1</v>
      </c>
      <c r="BB253">
        <v>1</v>
      </c>
      <c r="BC253">
        <v>1</v>
      </c>
      <c r="BD253" t="s">
        <v>3</v>
      </c>
      <c r="BE253" t="s">
        <v>3</v>
      </c>
      <c r="BF253" t="s">
        <v>3</v>
      </c>
      <c r="BG253" t="s">
        <v>3</v>
      </c>
      <c r="BH253">
        <v>3</v>
      </c>
      <c r="BI253">
        <v>4</v>
      </c>
      <c r="BJ253" t="s">
        <v>210</v>
      </c>
      <c r="BM253">
        <v>0</v>
      </c>
      <c r="BN253">
        <v>0</v>
      </c>
      <c r="BO253" t="s">
        <v>3</v>
      </c>
      <c r="BP253">
        <v>0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 t="s">
        <v>3</v>
      </c>
      <c r="BZ253">
        <v>70</v>
      </c>
      <c r="CA253">
        <v>10</v>
      </c>
      <c r="CF253">
        <v>0</v>
      </c>
      <c r="CG253">
        <v>0</v>
      </c>
      <c r="CM253">
        <v>0</v>
      </c>
      <c r="CN253" t="s">
        <v>3</v>
      </c>
      <c r="CO253">
        <v>0</v>
      </c>
      <c r="CP253">
        <f t="shared" si="151"/>
        <v>-36989.050000000003</v>
      </c>
      <c r="CQ253">
        <f t="shared" si="152"/>
        <v>6144.36</v>
      </c>
      <c r="CR253">
        <f t="shared" si="153"/>
        <v>0</v>
      </c>
      <c r="CS253">
        <f t="shared" si="154"/>
        <v>0</v>
      </c>
      <c r="CT253">
        <f t="shared" si="155"/>
        <v>0</v>
      </c>
      <c r="CU253">
        <f t="shared" si="156"/>
        <v>0</v>
      </c>
      <c r="CV253">
        <f t="shared" si="157"/>
        <v>0</v>
      </c>
      <c r="CW253">
        <f t="shared" si="158"/>
        <v>0</v>
      </c>
      <c r="CX253">
        <f t="shared" si="159"/>
        <v>0</v>
      </c>
      <c r="CY253">
        <f t="shared" si="160"/>
        <v>0</v>
      </c>
      <c r="CZ253">
        <f t="shared" si="161"/>
        <v>0</v>
      </c>
      <c r="DC253" t="s">
        <v>3</v>
      </c>
      <c r="DD253" t="s">
        <v>3</v>
      </c>
      <c r="DE253" t="s">
        <v>3</v>
      </c>
      <c r="DF253" t="s">
        <v>3</v>
      </c>
      <c r="DG253" t="s">
        <v>3</v>
      </c>
      <c r="DH253" t="s">
        <v>3</v>
      </c>
      <c r="DI253" t="s">
        <v>3</v>
      </c>
      <c r="DJ253" t="s">
        <v>3</v>
      </c>
      <c r="DK253" t="s">
        <v>3</v>
      </c>
      <c r="DL253" t="s">
        <v>3</v>
      </c>
      <c r="DM253" t="s">
        <v>3</v>
      </c>
      <c r="DN253">
        <v>0</v>
      </c>
      <c r="DO253">
        <v>0</v>
      </c>
      <c r="DP253">
        <v>1</v>
      </c>
      <c r="DQ253">
        <v>1</v>
      </c>
      <c r="DU253">
        <v>1007</v>
      </c>
      <c r="DV253" t="s">
        <v>149</v>
      </c>
      <c r="DW253" t="s">
        <v>149</v>
      </c>
      <c r="DX253">
        <v>1</v>
      </c>
      <c r="EE253">
        <v>41386449</v>
      </c>
      <c r="EF253">
        <v>1</v>
      </c>
      <c r="EG253" t="s">
        <v>24</v>
      </c>
      <c r="EH253">
        <v>0</v>
      </c>
      <c r="EI253" t="s">
        <v>3</v>
      </c>
      <c r="EJ253">
        <v>4</v>
      </c>
      <c r="EK253">
        <v>0</v>
      </c>
      <c r="EL253" t="s">
        <v>25</v>
      </c>
      <c r="EM253" t="s">
        <v>26</v>
      </c>
      <c r="EO253" t="s">
        <v>3</v>
      </c>
      <c r="EQ253">
        <v>0</v>
      </c>
      <c r="ER253">
        <v>6144.36</v>
      </c>
      <c r="ES253">
        <v>6144.36</v>
      </c>
      <c r="ET253">
        <v>0</v>
      </c>
      <c r="EU253">
        <v>0</v>
      </c>
      <c r="EV253">
        <v>0</v>
      </c>
      <c r="EW253">
        <v>0</v>
      </c>
      <c r="EX253">
        <v>0</v>
      </c>
      <c r="FQ253">
        <v>0</v>
      </c>
      <c r="FR253">
        <f t="shared" si="162"/>
        <v>0</v>
      </c>
      <c r="FS253">
        <v>0</v>
      </c>
      <c r="FX253">
        <v>70</v>
      </c>
      <c r="FY253">
        <v>10</v>
      </c>
      <c r="GA253" t="s">
        <v>3</v>
      </c>
      <c r="GD253">
        <v>0</v>
      </c>
      <c r="GF253">
        <v>1245325798</v>
      </c>
      <c r="GG253">
        <v>2</v>
      </c>
      <c r="GH253">
        <v>1</v>
      </c>
      <c r="GI253">
        <v>-2</v>
      </c>
      <c r="GJ253">
        <v>0</v>
      </c>
      <c r="GK253">
        <f>ROUND(R253*(R12)/100,2)</f>
        <v>0</v>
      </c>
      <c r="GL253">
        <f t="shared" si="163"/>
        <v>0</v>
      </c>
      <c r="GM253">
        <f t="shared" si="164"/>
        <v>-36989.050000000003</v>
      </c>
      <c r="GN253">
        <f t="shared" si="165"/>
        <v>0</v>
      </c>
      <c r="GO253">
        <f t="shared" si="166"/>
        <v>0</v>
      </c>
      <c r="GP253">
        <f t="shared" si="167"/>
        <v>-36989.050000000003</v>
      </c>
      <c r="GR253">
        <v>0</v>
      </c>
      <c r="GS253">
        <v>3</v>
      </c>
      <c r="GT253">
        <v>0</v>
      </c>
      <c r="GU253" t="s">
        <v>3</v>
      </c>
      <c r="GV253">
        <f t="shared" si="168"/>
        <v>0</v>
      </c>
      <c r="GW253">
        <v>1</v>
      </c>
      <c r="GX253">
        <f t="shared" si="169"/>
        <v>0</v>
      </c>
      <c r="HA253">
        <v>0</v>
      </c>
      <c r="HB253">
        <v>0</v>
      </c>
      <c r="IK253">
        <v>0</v>
      </c>
    </row>
    <row r="254" spans="1:245" x14ac:dyDescent="0.2">
      <c r="A254">
        <v>17</v>
      </c>
      <c r="B254">
        <v>0</v>
      </c>
      <c r="C254">
        <f>ROW(SmtRes!A120)</f>
        <v>120</v>
      </c>
      <c r="D254">
        <f>ROW(EtalonRes!A119)</f>
        <v>119</v>
      </c>
      <c r="E254" t="s">
        <v>219</v>
      </c>
      <c r="F254" t="s">
        <v>220</v>
      </c>
      <c r="G254" t="s">
        <v>221</v>
      </c>
      <c r="H254" t="s">
        <v>173</v>
      </c>
      <c r="I254">
        <v>8.1</v>
      </c>
      <c r="J254">
        <v>0</v>
      </c>
      <c r="O254">
        <f t="shared" si="133"/>
        <v>223824.46</v>
      </c>
      <c r="P254">
        <f t="shared" si="134"/>
        <v>191365.98</v>
      </c>
      <c r="Q254">
        <f t="shared" si="135"/>
        <v>10649.88</v>
      </c>
      <c r="R254">
        <f t="shared" si="136"/>
        <v>6014.41</v>
      </c>
      <c r="S254">
        <f t="shared" si="137"/>
        <v>21808.6</v>
      </c>
      <c r="T254">
        <f t="shared" si="138"/>
        <v>0</v>
      </c>
      <c r="U254">
        <f t="shared" si="139"/>
        <v>109.917</v>
      </c>
      <c r="V254">
        <f t="shared" si="140"/>
        <v>0</v>
      </c>
      <c r="W254">
        <f t="shared" si="141"/>
        <v>0</v>
      </c>
      <c r="X254">
        <f t="shared" si="142"/>
        <v>15266.02</v>
      </c>
      <c r="Y254">
        <f t="shared" si="143"/>
        <v>2180.86</v>
      </c>
      <c r="AA254">
        <v>41650444</v>
      </c>
      <c r="AB254">
        <f t="shared" si="144"/>
        <v>27632.65</v>
      </c>
      <c r="AC254">
        <f t="shared" si="145"/>
        <v>23625.43</v>
      </c>
      <c r="AD254">
        <f t="shared" si="146"/>
        <v>1314.8</v>
      </c>
      <c r="AE254">
        <f t="shared" si="147"/>
        <v>742.52</v>
      </c>
      <c r="AF254">
        <f t="shared" si="147"/>
        <v>2692.42</v>
      </c>
      <c r="AG254">
        <f t="shared" si="148"/>
        <v>0</v>
      </c>
      <c r="AH254">
        <f t="shared" si="149"/>
        <v>13.57</v>
      </c>
      <c r="AI254">
        <f t="shared" si="149"/>
        <v>0</v>
      </c>
      <c r="AJ254">
        <f t="shared" si="150"/>
        <v>0</v>
      </c>
      <c r="AK254">
        <v>27632.65</v>
      </c>
      <c r="AL254">
        <v>23625.43</v>
      </c>
      <c r="AM254">
        <v>1314.8</v>
      </c>
      <c r="AN254">
        <v>742.52</v>
      </c>
      <c r="AO254">
        <v>2692.42</v>
      </c>
      <c r="AP254">
        <v>0</v>
      </c>
      <c r="AQ254">
        <v>13.57</v>
      </c>
      <c r="AR254">
        <v>0</v>
      </c>
      <c r="AS254">
        <v>0</v>
      </c>
      <c r="AT254">
        <v>70</v>
      </c>
      <c r="AU254">
        <v>10</v>
      </c>
      <c r="AV254">
        <v>1</v>
      </c>
      <c r="AW254">
        <v>1</v>
      </c>
      <c r="AZ254">
        <v>1</v>
      </c>
      <c r="BA254">
        <v>1</v>
      </c>
      <c r="BB254">
        <v>1</v>
      </c>
      <c r="BC254">
        <v>1</v>
      </c>
      <c r="BD254" t="s">
        <v>3</v>
      </c>
      <c r="BE254" t="s">
        <v>3</v>
      </c>
      <c r="BF254" t="s">
        <v>3</v>
      </c>
      <c r="BG254" t="s">
        <v>3</v>
      </c>
      <c r="BH254">
        <v>0</v>
      </c>
      <c r="BI254">
        <v>4</v>
      </c>
      <c r="BJ254" t="s">
        <v>222</v>
      </c>
      <c r="BM254">
        <v>0</v>
      </c>
      <c r="BN254">
        <v>0</v>
      </c>
      <c r="BO254" t="s">
        <v>3</v>
      </c>
      <c r="BP254">
        <v>0</v>
      </c>
      <c r="BQ254">
        <v>1</v>
      </c>
      <c r="BR254">
        <v>0</v>
      </c>
      <c r="BS254">
        <v>1</v>
      </c>
      <c r="BT254">
        <v>1</v>
      </c>
      <c r="BU254">
        <v>1</v>
      </c>
      <c r="BV254">
        <v>1</v>
      </c>
      <c r="BW254">
        <v>1</v>
      </c>
      <c r="BX254">
        <v>1</v>
      </c>
      <c r="BY254" t="s">
        <v>3</v>
      </c>
      <c r="BZ254">
        <v>70</v>
      </c>
      <c r="CA254">
        <v>10</v>
      </c>
      <c r="CF254">
        <v>0</v>
      </c>
      <c r="CG254">
        <v>0</v>
      </c>
      <c r="CM254">
        <v>0</v>
      </c>
      <c r="CN254" t="s">
        <v>3</v>
      </c>
      <c r="CO254">
        <v>0</v>
      </c>
      <c r="CP254">
        <f t="shared" si="151"/>
        <v>223824.46000000002</v>
      </c>
      <c r="CQ254">
        <f t="shared" si="152"/>
        <v>23625.43</v>
      </c>
      <c r="CR254">
        <f t="shared" si="153"/>
        <v>1314.8</v>
      </c>
      <c r="CS254">
        <f t="shared" si="154"/>
        <v>742.52</v>
      </c>
      <c r="CT254">
        <f t="shared" si="155"/>
        <v>2692.42</v>
      </c>
      <c r="CU254">
        <f t="shared" si="156"/>
        <v>0</v>
      </c>
      <c r="CV254">
        <f t="shared" si="157"/>
        <v>13.57</v>
      </c>
      <c r="CW254">
        <f t="shared" si="158"/>
        <v>0</v>
      </c>
      <c r="CX254">
        <f t="shared" si="159"/>
        <v>0</v>
      </c>
      <c r="CY254">
        <f t="shared" si="160"/>
        <v>15266.02</v>
      </c>
      <c r="CZ254">
        <f t="shared" si="161"/>
        <v>2180.86</v>
      </c>
      <c r="DC254" t="s">
        <v>3</v>
      </c>
      <c r="DD254" t="s">
        <v>3</v>
      </c>
      <c r="DE254" t="s">
        <v>3</v>
      </c>
      <c r="DF254" t="s">
        <v>3</v>
      </c>
      <c r="DG254" t="s">
        <v>3</v>
      </c>
      <c r="DH254" t="s">
        <v>3</v>
      </c>
      <c r="DI254" t="s">
        <v>3</v>
      </c>
      <c r="DJ254" t="s">
        <v>3</v>
      </c>
      <c r="DK254" t="s">
        <v>3</v>
      </c>
      <c r="DL254" t="s">
        <v>3</v>
      </c>
      <c r="DM254" t="s">
        <v>3</v>
      </c>
      <c r="DN254">
        <v>0</v>
      </c>
      <c r="DO254">
        <v>0</v>
      </c>
      <c r="DP254">
        <v>1</v>
      </c>
      <c r="DQ254">
        <v>1</v>
      </c>
      <c r="DU254">
        <v>1005</v>
      </c>
      <c r="DV254" t="s">
        <v>173</v>
      </c>
      <c r="DW254" t="s">
        <v>173</v>
      </c>
      <c r="DX254">
        <v>100</v>
      </c>
      <c r="EE254">
        <v>41386449</v>
      </c>
      <c r="EF254">
        <v>1</v>
      </c>
      <c r="EG254" t="s">
        <v>24</v>
      </c>
      <c r="EH254">
        <v>0</v>
      </c>
      <c r="EI254" t="s">
        <v>3</v>
      </c>
      <c r="EJ254">
        <v>4</v>
      </c>
      <c r="EK254">
        <v>0</v>
      </c>
      <c r="EL254" t="s">
        <v>25</v>
      </c>
      <c r="EM254" t="s">
        <v>26</v>
      </c>
      <c r="EO254" t="s">
        <v>3</v>
      </c>
      <c r="EQ254">
        <v>0</v>
      </c>
      <c r="ER254">
        <v>27632.65</v>
      </c>
      <c r="ES254">
        <v>23625.43</v>
      </c>
      <c r="ET254">
        <v>1314.8</v>
      </c>
      <c r="EU254">
        <v>742.52</v>
      </c>
      <c r="EV254">
        <v>2692.42</v>
      </c>
      <c r="EW254">
        <v>13.57</v>
      </c>
      <c r="EX254">
        <v>0</v>
      </c>
      <c r="EY254">
        <v>0</v>
      </c>
      <c r="FQ254">
        <v>0</v>
      </c>
      <c r="FR254">
        <f t="shared" si="162"/>
        <v>0</v>
      </c>
      <c r="FS254">
        <v>0</v>
      </c>
      <c r="FX254">
        <v>70</v>
      </c>
      <c r="FY254">
        <v>10</v>
      </c>
      <c r="GA254" t="s">
        <v>3</v>
      </c>
      <c r="GD254">
        <v>0</v>
      </c>
      <c r="GF254">
        <v>2146959911</v>
      </c>
      <c r="GG254">
        <v>2</v>
      </c>
      <c r="GH254">
        <v>1</v>
      </c>
      <c r="GI254">
        <v>-2</v>
      </c>
      <c r="GJ254">
        <v>0</v>
      </c>
      <c r="GK254">
        <f>ROUND(R254*(R12)/100,2)</f>
        <v>6495.56</v>
      </c>
      <c r="GL254">
        <f t="shared" si="163"/>
        <v>0</v>
      </c>
      <c r="GM254">
        <f t="shared" si="164"/>
        <v>247766.9</v>
      </c>
      <c r="GN254">
        <f t="shared" si="165"/>
        <v>0</v>
      </c>
      <c r="GO254">
        <f t="shared" si="166"/>
        <v>0</v>
      </c>
      <c r="GP254">
        <f t="shared" si="167"/>
        <v>247766.9</v>
      </c>
      <c r="GR254">
        <v>0</v>
      </c>
      <c r="GS254">
        <v>3</v>
      </c>
      <c r="GT254">
        <v>0</v>
      </c>
      <c r="GU254" t="s">
        <v>3</v>
      </c>
      <c r="GV254">
        <f t="shared" si="168"/>
        <v>0</v>
      </c>
      <c r="GW254">
        <v>1</v>
      </c>
      <c r="GX254">
        <f t="shared" si="169"/>
        <v>0</v>
      </c>
      <c r="HA254">
        <v>0</v>
      </c>
      <c r="HB254">
        <v>0</v>
      </c>
      <c r="IK254">
        <v>0</v>
      </c>
    </row>
    <row r="255" spans="1:245" x14ac:dyDescent="0.2">
      <c r="A255">
        <v>17</v>
      </c>
      <c r="B255">
        <v>0</v>
      </c>
      <c r="C255">
        <f>ROW(SmtRes!A130)</f>
        <v>130</v>
      </c>
      <c r="D255">
        <f>ROW(EtalonRes!A129)</f>
        <v>129</v>
      </c>
      <c r="E255" t="s">
        <v>223</v>
      </c>
      <c r="F255" t="s">
        <v>224</v>
      </c>
      <c r="G255" t="s">
        <v>225</v>
      </c>
      <c r="H255" t="s">
        <v>173</v>
      </c>
      <c r="I255">
        <v>8.1</v>
      </c>
      <c r="J255">
        <v>0</v>
      </c>
      <c r="O255">
        <f t="shared" si="133"/>
        <v>607192.53</v>
      </c>
      <c r="P255">
        <f t="shared" si="134"/>
        <v>561900</v>
      </c>
      <c r="Q255">
        <f t="shared" si="135"/>
        <v>16638.29</v>
      </c>
      <c r="R255">
        <f t="shared" si="136"/>
        <v>12662.89</v>
      </c>
      <c r="S255">
        <f t="shared" si="137"/>
        <v>28654.240000000002</v>
      </c>
      <c r="T255">
        <f t="shared" si="138"/>
        <v>0</v>
      </c>
      <c r="U255">
        <f t="shared" si="139"/>
        <v>149.364</v>
      </c>
      <c r="V255">
        <f t="shared" si="140"/>
        <v>0</v>
      </c>
      <c r="W255">
        <f t="shared" si="141"/>
        <v>0</v>
      </c>
      <c r="X255">
        <f t="shared" si="142"/>
        <v>20057.97</v>
      </c>
      <c r="Y255">
        <f t="shared" si="143"/>
        <v>2865.42</v>
      </c>
      <c r="AA255">
        <v>41650444</v>
      </c>
      <c r="AB255">
        <f t="shared" si="144"/>
        <v>74962.039999999994</v>
      </c>
      <c r="AC255">
        <f t="shared" si="145"/>
        <v>69370.37</v>
      </c>
      <c r="AD255">
        <f t="shared" si="146"/>
        <v>2054.11</v>
      </c>
      <c r="AE255">
        <f t="shared" si="147"/>
        <v>1563.32</v>
      </c>
      <c r="AF255">
        <f t="shared" si="147"/>
        <v>3537.56</v>
      </c>
      <c r="AG255">
        <f t="shared" si="148"/>
        <v>0</v>
      </c>
      <c r="AH255">
        <f t="shared" si="149"/>
        <v>18.440000000000001</v>
      </c>
      <c r="AI255">
        <f t="shared" si="149"/>
        <v>0</v>
      </c>
      <c r="AJ255">
        <f t="shared" si="150"/>
        <v>0</v>
      </c>
      <c r="AK255">
        <v>74962.039999999994</v>
      </c>
      <c r="AL255">
        <v>69370.37</v>
      </c>
      <c r="AM255">
        <v>2054.11</v>
      </c>
      <c r="AN255">
        <v>1563.32</v>
      </c>
      <c r="AO255">
        <v>3537.56</v>
      </c>
      <c r="AP255">
        <v>0</v>
      </c>
      <c r="AQ255">
        <v>18.440000000000001</v>
      </c>
      <c r="AR255">
        <v>0</v>
      </c>
      <c r="AS255">
        <v>0</v>
      </c>
      <c r="AT255">
        <v>70</v>
      </c>
      <c r="AU255">
        <v>10</v>
      </c>
      <c r="AV255">
        <v>1</v>
      </c>
      <c r="AW255">
        <v>1</v>
      </c>
      <c r="AZ255">
        <v>1</v>
      </c>
      <c r="BA255">
        <v>1</v>
      </c>
      <c r="BB255">
        <v>1</v>
      </c>
      <c r="BC255">
        <v>1</v>
      </c>
      <c r="BD255" t="s">
        <v>3</v>
      </c>
      <c r="BE255" t="s">
        <v>3</v>
      </c>
      <c r="BF255" t="s">
        <v>3</v>
      </c>
      <c r="BG255" t="s">
        <v>3</v>
      </c>
      <c r="BH255">
        <v>0</v>
      </c>
      <c r="BI255">
        <v>4</v>
      </c>
      <c r="BJ255" t="s">
        <v>226</v>
      </c>
      <c r="BM255">
        <v>0</v>
      </c>
      <c r="BN255">
        <v>0</v>
      </c>
      <c r="BO255" t="s">
        <v>3</v>
      </c>
      <c r="BP255">
        <v>0</v>
      </c>
      <c r="BQ255">
        <v>1</v>
      </c>
      <c r="BR255">
        <v>0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 t="s">
        <v>3</v>
      </c>
      <c r="BZ255">
        <v>70</v>
      </c>
      <c r="CA255">
        <v>10</v>
      </c>
      <c r="CF255">
        <v>0</v>
      </c>
      <c r="CG255">
        <v>0</v>
      </c>
      <c r="CM255">
        <v>0</v>
      </c>
      <c r="CN255" t="s">
        <v>3</v>
      </c>
      <c r="CO255">
        <v>0</v>
      </c>
      <c r="CP255">
        <f t="shared" si="151"/>
        <v>607192.53</v>
      </c>
      <c r="CQ255">
        <f t="shared" si="152"/>
        <v>69370.37</v>
      </c>
      <c r="CR255">
        <f t="shared" si="153"/>
        <v>2054.11</v>
      </c>
      <c r="CS255">
        <f t="shared" si="154"/>
        <v>1563.32</v>
      </c>
      <c r="CT255">
        <f t="shared" si="155"/>
        <v>3537.56</v>
      </c>
      <c r="CU255">
        <f t="shared" si="156"/>
        <v>0</v>
      </c>
      <c r="CV255">
        <f t="shared" si="157"/>
        <v>18.440000000000001</v>
      </c>
      <c r="CW255">
        <f t="shared" si="158"/>
        <v>0</v>
      </c>
      <c r="CX255">
        <f t="shared" si="159"/>
        <v>0</v>
      </c>
      <c r="CY255">
        <f t="shared" si="160"/>
        <v>20057.968000000001</v>
      </c>
      <c r="CZ255">
        <f t="shared" si="161"/>
        <v>2865.4240000000004</v>
      </c>
      <c r="DC255" t="s">
        <v>3</v>
      </c>
      <c r="DD255" t="s">
        <v>3</v>
      </c>
      <c r="DE255" t="s">
        <v>3</v>
      </c>
      <c r="DF255" t="s">
        <v>3</v>
      </c>
      <c r="DG255" t="s">
        <v>3</v>
      </c>
      <c r="DH255" t="s">
        <v>3</v>
      </c>
      <c r="DI255" t="s">
        <v>3</v>
      </c>
      <c r="DJ255" t="s">
        <v>3</v>
      </c>
      <c r="DK255" t="s">
        <v>3</v>
      </c>
      <c r="DL255" t="s">
        <v>3</v>
      </c>
      <c r="DM255" t="s">
        <v>3</v>
      </c>
      <c r="DN255">
        <v>0</v>
      </c>
      <c r="DO255">
        <v>0</v>
      </c>
      <c r="DP255">
        <v>1</v>
      </c>
      <c r="DQ255">
        <v>1</v>
      </c>
      <c r="DU255">
        <v>1005</v>
      </c>
      <c r="DV255" t="s">
        <v>173</v>
      </c>
      <c r="DW255" t="s">
        <v>173</v>
      </c>
      <c r="DX255">
        <v>100</v>
      </c>
      <c r="EE255">
        <v>41386449</v>
      </c>
      <c r="EF255">
        <v>1</v>
      </c>
      <c r="EG255" t="s">
        <v>24</v>
      </c>
      <c r="EH255">
        <v>0</v>
      </c>
      <c r="EI255" t="s">
        <v>3</v>
      </c>
      <c r="EJ255">
        <v>4</v>
      </c>
      <c r="EK255">
        <v>0</v>
      </c>
      <c r="EL255" t="s">
        <v>25</v>
      </c>
      <c r="EM255" t="s">
        <v>26</v>
      </c>
      <c r="EO255" t="s">
        <v>3</v>
      </c>
      <c r="EQ255">
        <v>0</v>
      </c>
      <c r="ER255">
        <v>74962.039999999994</v>
      </c>
      <c r="ES255">
        <v>69370.37</v>
      </c>
      <c r="ET255">
        <v>2054.11</v>
      </c>
      <c r="EU255">
        <v>1563.32</v>
      </c>
      <c r="EV255">
        <v>3537.56</v>
      </c>
      <c r="EW255">
        <v>18.440000000000001</v>
      </c>
      <c r="EX255">
        <v>0</v>
      </c>
      <c r="EY255">
        <v>0</v>
      </c>
      <c r="FQ255">
        <v>0</v>
      </c>
      <c r="FR255">
        <f t="shared" si="162"/>
        <v>0</v>
      </c>
      <c r="FS255">
        <v>0</v>
      </c>
      <c r="FX255">
        <v>70</v>
      </c>
      <c r="FY255">
        <v>10</v>
      </c>
      <c r="GA255" t="s">
        <v>3</v>
      </c>
      <c r="GD255">
        <v>0</v>
      </c>
      <c r="GF255">
        <v>182287493</v>
      </c>
      <c r="GG255">
        <v>2</v>
      </c>
      <c r="GH255">
        <v>1</v>
      </c>
      <c r="GI255">
        <v>-2</v>
      </c>
      <c r="GJ255">
        <v>0</v>
      </c>
      <c r="GK255">
        <f>ROUND(R255*(R12)/100,2)</f>
        <v>13675.92</v>
      </c>
      <c r="GL255">
        <f t="shared" si="163"/>
        <v>0</v>
      </c>
      <c r="GM255">
        <f t="shared" si="164"/>
        <v>643791.84</v>
      </c>
      <c r="GN255">
        <f t="shared" si="165"/>
        <v>0</v>
      </c>
      <c r="GO255">
        <f t="shared" si="166"/>
        <v>0</v>
      </c>
      <c r="GP255">
        <f t="shared" si="167"/>
        <v>643791.84</v>
      </c>
      <c r="GR255">
        <v>0</v>
      </c>
      <c r="GS255">
        <v>3</v>
      </c>
      <c r="GT255">
        <v>0</v>
      </c>
      <c r="GU255" t="s">
        <v>3</v>
      </c>
      <c r="GV255">
        <f t="shared" si="168"/>
        <v>0</v>
      </c>
      <c r="GW255">
        <v>1</v>
      </c>
      <c r="GX255">
        <f t="shared" si="169"/>
        <v>0</v>
      </c>
      <c r="HA255">
        <v>0</v>
      </c>
      <c r="HB255">
        <v>0</v>
      </c>
      <c r="IK255">
        <v>0</v>
      </c>
    </row>
    <row r="256" spans="1:245" x14ac:dyDescent="0.2">
      <c r="A256">
        <v>18</v>
      </c>
      <c r="B256">
        <v>0</v>
      </c>
      <c r="C256">
        <v>122</v>
      </c>
      <c r="E256" t="s">
        <v>227</v>
      </c>
      <c r="F256" t="s">
        <v>228</v>
      </c>
      <c r="G256" t="s">
        <v>229</v>
      </c>
      <c r="H256" t="s">
        <v>230</v>
      </c>
      <c r="I256">
        <f>I255*J256</f>
        <v>-21.384</v>
      </c>
      <c r="J256">
        <v>-2.64</v>
      </c>
      <c r="O256">
        <f t="shared" si="133"/>
        <v>-8928.4599999999991</v>
      </c>
      <c r="P256">
        <f t="shared" si="134"/>
        <v>0</v>
      </c>
      <c r="Q256">
        <f t="shared" si="135"/>
        <v>-8928.4599999999991</v>
      </c>
      <c r="R256">
        <f t="shared" si="136"/>
        <v>-6052.1</v>
      </c>
      <c r="S256">
        <f t="shared" si="137"/>
        <v>0</v>
      </c>
      <c r="T256">
        <f t="shared" si="138"/>
        <v>0</v>
      </c>
      <c r="U256">
        <f t="shared" si="139"/>
        <v>0</v>
      </c>
      <c r="V256">
        <f t="shared" si="140"/>
        <v>0</v>
      </c>
      <c r="W256">
        <f t="shared" si="141"/>
        <v>0</v>
      </c>
      <c r="X256">
        <f t="shared" si="142"/>
        <v>0</v>
      </c>
      <c r="Y256">
        <f t="shared" si="143"/>
        <v>0</v>
      </c>
      <c r="AA256">
        <v>41650444</v>
      </c>
      <c r="AB256">
        <f t="shared" si="144"/>
        <v>417.53</v>
      </c>
      <c r="AC256">
        <f t="shared" si="145"/>
        <v>0</v>
      </c>
      <c r="AD256">
        <f t="shared" si="146"/>
        <v>417.53</v>
      </c>
      <c r="AE256">
        <f t="shared" si="147"/>
        <v>283.02</v>
      </c>
      <c r="AF256">
        <f t="shared" si="147"/>
        <v>0</v>
      </c>
      <c r="AG256">
        <f t="shared" si="148"/>
        <v>0</v>
      </c>
      <c r="AH256">
        <f t="shared" si="149"/>
        <v>0</v>
      </c>
      <c r="AI256">
        <f t="shared" si="149"/>
        <v>0</v>
      </c>
      <c r="AJ256">
        <f t="shared" si="150"/>
        <v>0</v>
      </c>
      <c r="AK256">
        <v>417.53</v>
      </c>
      <c r="AL256">
        <v>0</v>
      </c>
      <c r="AM256">
        <v>417.53</v>
      </c>
      <c r="AN256">
        <v>283.02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70</v>
      </c>
      <c r="AU256">
        <v>10</v>
      </c>
      <c r="AV256">
        <v>1</v>
      </c>
      <c r="AW256">
        <v>1</v>
      </c>
      <c r="AZ256">
        <v>1</v>
      </c>
      <c r="BA256">
        <v>1</v>
      </c>
      <c r="BB256">
        <v>1</v>
      </c>
      <c r="BC256">
        <v>1</v>
      </c>
      <c r="BD256" t="s">
        <v>3</v>
      </c>
      <c r="BE256" t="s">
        <v>3</v>
      </c>
      <c r="BF256" t="s">
        <v>3</v>
      </c>
      <c r="BG256" t="s">
        <v>3</v>
      </c>
      <c r="BH256">
        <v>2</v>
      </c>
      <c r="BI256">
        <v>4</v>
      </c>
      <c r="BJ256" t="s">
        <v>231</v>
      </c>
      <c r="BM256">
        <v>0</v>
      </c>
      <c r="BN256">
        <v>0</v>
      </c>
      <c r="BO256" t="s">
        <v>3</v>
      </c>
      <c r="BP256">
        <v>0</v>
      </c>
      <c r="BQ256">
        <v>1</v>
      </c>
      <c r="BR256">
        <v>1</v>
      </c>
      <c r="BS256">
        <v>1</v>
      </c>
      <c r="BT256">
        <v>1</v>
      </c>
      <c r="BU256">
        <v>1</v>
      </c>
      <c r="BV256">
        <v>1</v>
      </c>
      <c r="BW256">
        <v>1</v>
      </c>
      <c r="BX256">
        <v>1</v>
      </c>
      <c r="BY256" t="s">
        <v>3</v>
      </c>
      <c r="BZ256">
        <v>70</v>
      </c>
      <c r="CA256">
        <v>10</v>
      </c>
      <c r="CF256">
        <v>0</v>
      </c>
      <c r="CG256">
        <v>0</v>
      </c>
      <c r="CM256">
        <v>0</v>
      </c>
      <c r="CN256" t="s">
        <v>3</v>
      </c>
      <c r="CO256">
        <v>0</v>
      </c>
      <c r="CP256">
        <f t="shared" si="151"/>
        <v>-8928.4599999999991</v>
      </c>
      <c r="CQ256">
        <f t="shared" si="152"/>
        <v>0</v>
      </c>
      <c r="CR256">
        <f t="shared" si="153"/>
        <v>417.53</v>
      </c>
      <c r="CS256">
        <f t="shared" si="154"/>
        <v>283.02</v>
      </c>
      <c r="CT256">
        <f t="shared" si="155"/>
        <v>0</v>
      </c>
      <c r="CU256">
        <f t="shared" si="156"/>
        <v>0</v>
      </c>
      <c r="CV256">
        <f t="shared" si="157"/>
        <v>0</v>
      </c>
      <c r="CW256">
        <f t="shared" si="158"/>
        <v>0</v>
      </c>
      <c r="CX256">
        <f t="shared" si="159"/>
        <v>0</v>
      </c>
      <c r="CY256">
        <f t="shared" si="160"/>
        <v>0</v>
      </c>
      <c r="CZ256">
        <f t="shared" si="161"/>
        <v>0</v>
      </c>
      <c r="DC256" t="s">
        <v>3</v>
      </c>
      <c r="DD256" t="s">
        <v>3</v>
      </c>
      <c r="DE256" t="s">
        <v>3</v>
      </c>
      <c r="DF256" t="s">
        <v>3</v>
      </c>
      <c r="DG256" t="s">
        <v>3</v>
      </c>
      <c r="DH256" t="s">
        <v>3</v>
      </c>
      <c r="DI256" t="s">
        <v>3</v>
      </c>
      <c r="DJ256" t="s">
        <v>3</v>
      </c>
      <c r="DK256" t="s">
        <v>3</v>
      </c>
      <c r="DL256" t="s">
        <v>3</v>
      </c>
      <c r="DM256" t="s">
        <v>3</v>
      </c>
      <c r="DN256">
        <v>0</v>
      </c>
      <c r="DO256">
        <v>0</v>
      </c>
      <c r="DP256">
        <v>1</v>
      </c>
      <c r="DQ256">
        <v>1</v>
      </c>
      <c r="DU256">
        <v>1011</v>
      </c>
      <c r="DV256" t="s">
        <v>230</v>
      </c>
      <c r="DW256" t="s">
        <v>230</v>
      </c>
      <c r="DX256">
        <v>1</v>
      </c>
      <c r="EE256">
        <v>41386449</v>
      </c>
      <c r="EF256">
        <v>1</v>
      </c>
      <c r="EG256" t="s">
        <v>24</v>
      </c>
      <c r="EH256">
        <v>0</v>
      </c>
      <c r="EI256" t="s">
        <v>3</v>
      </c>
      <c r="EJ256">
        <v>4</v>
      </c>
      <c r="EK256">
        <v>0</v>
      </c>
      <c r="EL256" t="s">
        <v>25</v>
      </c>
      <c r="EM256" t="s">
        <v>26</v>
      </c>
      <c r="EO256" t="s">
        <v>3</v>
      </c>
      <c r="EQ256">
        <v>0</v>
      </c>
      <c r="ER256">
        <v>417.53</v>
      </c>
      <c r="ES256">
        <v>0</v>
      </c>
      <c r="ET256">
        <v>417.53</v>
      </c>
      <c r="EU256">
        <v>283.02</v>
      </c>
      <c r="EV256">
        <v>0</v>
      </c>
      <c r="EW256">
        <v>0</v>
      </c>
      <c r="EX256">
        <v>0</v>
      </c>
      <c r="FQ256">
        <v>0</v>
      </c>
      <c r="FR256">
        <f t="shared" si="162"/>
        <v>0</v>
      </c>
      <c r="FS256">
        <v>0</v>
      </c>
      <c r="FX256">
        <v>70</v>
      </c>
      <c r="FY256">
        <v>10</v>
      </c>
      <c r="GA256" t="s">
        <v>3</v>
      </c>
      <c r="GD256">
        <v>0</v>
      </c>
      <c r="GF256">
        <v>1687416221</v>
      </c>
      <c r="GG256">
        <v>2</v>
      </c>
      <c r="GH256">
        <v>1</v>
      </c>
      <c r="GI256">
        <v>-2</v>
      </c>
      <c r="GJ256">
        <v>0</v>
      </c>
      <c r="GK256">
        <f>ROUND(R256*(R12)/100,2)</f>
        <v>-6536.27</v>
      </c>
      <c r="GL256">
        <f t="shared" si="163"/>
        <v>0</v>
      </c>
      <c r="GM256">
        <f t="shared" si="164"/>
        <v>-15464.73</v>
      </c>
      <c r="GN256">
        <f t="shared" si="165"/>
        <v>0</v>
      </c>
      <c r="GO256">
        <f t="shared" si="166"/>
        <v>0</v>
      </c>
      <c r="GP256">
        <f t="shared" si="167"/>
        <v>-15464.73</v>
      </c>
      <c r="GR256">
        <v>0</v>
      </c>
      <c r="GS256">
        <v>7</v>
      </c>
      <c r="GT256">
        <v>0</v>
      </c>
      <c r="GU256" t="s">
        <v>3</v>
      </c>
      <c r="GV256">
        <f t="shared" si="168"/>
        <v>0</v>
      </c>
      <c r="GW256">
        <v>1</v>
      </c>
      <c r="GX256">
        <f t="shared" si="169"/>
        <v>0</v>
      </c>
      <c r="HA256">
        <v>0</v>
      </c>
      <c r="HB256">
        <v>0</v>
      </c>
      <c r="IK256">
        <v>0</v>
      </c>
    </row>
    <row r="257" spans="1:245" x14ac:dyDescent="0.2">
      <c r="A257">
        <v>17</v>
      </c>
      <c r="B257">
        <v>0</v>
      </c>
      <c r="C257">
        <f>ROW(SmtRes!A136)</f>
        <v>136</v>
      </c>
      <c r="D257">
        <f>ROW(EtalonRes!A135)</f>
        <v>135</v>
      </c>
      <c r="E257" t="s">
        <v>232</v>
      </c>
      <c r="F257" t="s">
        <v>233</v>
      </c>
      <c r="G257" t="s">
        <v>234</v>
      </c>
      <c r="H257" t="s">
        <v>173</v>
      </c>
      <c r="I257">
        <v>8.1</v>
      </c>
      <c r="J257">
        <v>0</v>
      </c>
      <c r="O257">
        <f t="shared" si="133"/>
        <v>1069895.8</v>
      </c>
      <c r="P257">
        <f t="shared" si="134"/>
        <v>1033065.09</v>
      </c>
      <c r="Q257">
        <f t="shared" si="135"/>
        <v>15651.23</v>
      </c>
      <c r="R257">
        <f t="shared" si="136"/>
        <v>11955.2</v>
      </c>
      <c r="S257">
        <f t="shared" si="137"/>
        <v>21179.48</v>
      </c>
      <c r="T257">
        <f t="shared" si="138"/>
        <v>0</v>
      </c>
      <c r="U257">
        <f t="shared" si="139"/>
        <v>107.32499999999999</v>
      </c>
      <c r="V257">
        <f t="shared" si="140"/>
        <v>0</v>
      </c>
      <c r="W257">
        <f t="shared" si="141"/>
        <v>0</v>
      </c>
      <c r="X257">
        <f t="shared" si="142"/>
        <v>14825.64</v>
      </c>
      <c r="Y257">
        <f t="shared" si="143"/>
        <v>2117.9499999999998</v>
      </c>
      <c r="AA257">
        <v>41650444</v>
      </c>
      <c r="AB257">
        <f t="shared" si="144"/>
        <v>132085.9</v>
      </c>
      <c r="AC257">
        <f>ROUND(((ES257*10)),2)</f>
        <v>127538.9</v>
      </c>
      <c r="AD257">
        <f>ROUND(((((ET257*5))-((EU257*5)))+AE257),2)</f>
        <v>1932.25</v>
      </c>
      <c r="AE257">
        <f>ROUND(((EU257*5)),2)</f>
        <v>1475.95</v>
      </c>
      <c r="AF257">
        <f>ROUND(((EV257*5)),2)</f>
        <v>2614.75</v>
      </c>
      <c r="AG257">
        <f t="shared" si="148"/>
        <v>0</v>
      </c>
      <c r="AH257">
        <f>((EW257*5))</f>
        <v>13.25</v>
      </c>
      <c r="AI257">
        <f>((EX257*5))</f>
        <v>0</v>
      </c>
      <c r="AJ257">
        <f t="shared" si="150"/>
        <v>0</v>
      </c>
      <c r="AK257">
        <v>13663.29</v>
      </c>
      <c r="AL257">
        <v>12753.89</v>
      </c>
      <c r="AM257">
        <v>386.45</v>
      </c>
      <c r="AN257">
        <v>295.19</v>
      </c>
      <c r="AO257">
        <v>522.95000000000005</v>
      </c>
      <c r="AP257">
        <v>0</v>
      </c>
      <c r="AQ257">
        <v>2.65</v>
      </c>
      <c r="AR257">
        <v>0</v>
      </c>
      <c r="AS257">
        <v>0</v>
      </c>
      <c r="AT257">
        <v>70</v>
      </c>
      <c r="AU257">
        <v>10</v>
      </c>
      <c r="AV257">
        <v>1</v>
      </c>
      <c r="AW257">
        <v>1</v>
      </c>
      <c r="AZ257">
        <v>1</v>
      </c>
      <c r="BA257">
        <v>1</v>
      </c>
      <c r="BB257">
        <v>1</v>
      </c>
      <c r="BC257">
        <v>1</v>
      </c>
      <c r="BD257" t="s">
        <v>3</v>
      </c>
      <c r="BE257" t="s">
        <v>3</v>
      </c>
      <c r="BF257" t="s">
        <v>3</v>
      </c>
      <c r="BG257" t="s">
        <v>3</v>
      </c>
      <c r="BH257">
        <v>0</v>
      </c>
      <c r="BI257">
        <v>4</v>
      </c>
      <c r="BJ257" t="s">
        <v>235</v>
      </c>
      <c r="BM257">
        <v>0</v>
      </c>
      <c r="BN257">
        <v>0</v>
      </c>
      <c r="BO257" t="s">
        <v>3</v>
      </c>
      <c r="BP257">
        <v>0</v>
      </c>
      <c r="BQ257">
        <v>1</v>
      </c>
      <c r="BR257">
        <v>0</v>
      </c>
      <c r="BS257">
        <v>1</v>
      </c>
      <c r="BT257">
        <v>1</v>
      </c>
      <c r="BU257">
        <v>1</v>
      </c>
      <c r="BV257">
        <v>1</v>
      </c>
      <c r="BW257">
        <v>1</v>
      </c>
      <c r="BX257">
        <v>1</v>
      </c>
      <c r="BY257" t="s">
        <v>3</v>
      </c>
      <c r="BZ257">
        <v>70</v>
      </c>
      <c r="CA257">
        <v>10</v>
      </c>
      <c r="CF257">
        <v>0</v>
      </c>
      <c r="CG257">
        <v>0</v>
      </c>
      <c r="CM257">
        <v>0</v>
      </c>
      <c r="CN257" t="s">
        <v>3</v>
      </c>
      <c r="CO257">
        <v>0</v>
      </c>
      <c r="CP257">
        <f t="shared" si="151"/>
        <v>1069895.8</v>
      </c>
      <c r="CQ257">
        <f t="shared" si="152"/>
        <v>127538.9</v>
      </c>
      <c r="CR257">
        <f>(((((ET257*5))*BB257-((EU257*5))*BS257)+AE257*BS257)*AV257)</f>
        <v>1932.25</v>
      </c>
      <c r="CS257">
        <f t="shared" si="154"/>
        <v>1475.95</v>
      </c>
      <c r="CT257">
        <f t="shared" si="155"/>
        <v>2614.75</v>
      </c>
      <c r="CU257">
        <f t="shared" si="156"/>
        <v>0</v>
      </c>
      <c r="CV257">
        <f t="shared" si="157"/>
        <v>13.25</v>
      </c>
      <c r="CW257">
        <f t="shared" si="158"/>
        <v>0</v>
      </c>
      <c r="CX257">
        <f t="shared" si="159"/>
        <v>0</v>
      </c>
      <c r="CY257">
        <f t="shared" si="160"/>
        <v>14825.635999999999</v>
      </c>
      <c r="CZ257">
        <f t="shared" si="161"/>
        <v>2117.9479999999999</v>
      </c>
      <c r="DC257" t="s">
        <v>3</v>
      </c>
      <c r="DD257" t="s">
        <v>168</v>
      </c>
      <c r="DE257" t="s">
        <v>197</v>
      </c>
      <c r="DF257" t="s">
        <v>197</v>
      </c>
      <c r="DG257" t="s">
        <v>197</v>
      </c>
      <c r="DH257" t="s">
        <v>3</v>
      </c>
      <c r="DI257" t="s">
        <v>197</v>
      </c>
      <c r="DJ257" t="s">
        <v>197</v>
      </c>
      <c r="DK257" t="s">
        <v>3</v>
      </c>
      <c r="DL257" t="s">
        <v>3</v>
      </c>
      <c r="DM257" t="s">
        <v>3</v>
      </c>
      <c r="DN257">
        <v>0</v>
      </c>
      <c r="DO257">
        <v>0</v>
      </c>
      <c r="DP257">
        <v>1</v>
      </c>
      <c r="DQ257">
        <v>1</v>
      </c>
      <c r="DU257">
        <v>1005</v>
      </c>
      <c r="DV257" t="s">
        <v>173</v>
      </c>
      <c r="DW257" t="s">
        <v>173</v>
      </c>
      <c r="DX257">
        <v>100</v>
      </c>
      <c r="EE257">
        <v>41386449</v>
      </c>
      <c r="EF257">
        <v>1</v>
      </c>
      <c r="EG257" t="s">
        <v>24</v>
      </c>
      <c r="EH257">
        <v>0</v>
      </c>
      <c r="EI257" t="s">
        <v>3</v>
      </c>
      <c r="EJ257">
        <v>4</v>
      </c>
      <c r="EK257">
        <v>0</v>
      </c>
      <c r="EL257" t="s">
        <v>25</v>
      </c>
      <c r="EM257" t="s">
        <v>26</v>
      </c>
      <c r="EO257" t="s">
        <v>3</v>
      </c>
      <c r="EQ257">
        <v>0</v>
      </c>
      <c r="ER257">
        <v>13663.29</v>
      </c>
      <c r="ES257">
        <v>12753.89</v>
      </c>
      <c r="ET257">
        <v>386.45</v>
      </c>
      <c r="EU257">
        <v>295.19</v>
      </c>
      <c r="EV257">
        <v>522.95000000000005</v>
      </c>
      <c r="EW257">
        <v>2.65</v>
      </c>
      <c r="EX257">
        <v>0</v>
      </c>
      <c r="EY257">
        <v>0</v>
      </c>
      <c r="FQ257">
        <v>0</v>
      </c>
      <c r="FR257">
        <f t="shared" si="162"/>
        <v>0</v>
      </c>
      <c r="FS257">
        <v>0</v>
      </c>
      <c r="FX257">
        <v>70</v>
      </c>
      <c r="FY257">
        <v>10</v>
      </c>
      <c r="GA257" t="s">
        <v>3</v>
      </c>
      <c r="GD257">
        <v>0</v>
      </c>
      <c r="GF257">
        <v>227233543</v>
      </c>
      <c r="GG257">
        <v>2</v>
      </c>
      <c r="GH257">
        <v>1</v>
      </c>
      <c r="GI257">
        <v>-2</v>
      </c>
      <c r="GJ257">
        <v>0</v>
      </c>
      <c r="GK257">
        <f>ROUND(R257*(R12)/100,2)</f>
        <v>12911.62</v>
      </c>
      <c r="GL257">
        <f t="shared" si="163"/>
        <v>0</v>
      </c>
      <c r="GM257">
        <f t="shared" si="164"/>
        <v>1099751.01</v>
      </c>
      <c r="GN257">
        <f t="shared" si="165"/>
        <v>0</v>
      </c>
      <c r="GO257">
        <f t="shared" si="166"/>
        <v>0</v>
      </c>
      <c r="GP257">
        <f t="shared" si="167"/>
        <v>1099751.01</v>
      </c>
      <c r="GR257">
        <v>0</v>
      </c>
      <c r="GS257">
        <v>3</v>
      </c>
      <c r="GT257">
        <v>0</v>
      </c>
      <c r="GU257" t="s">
        <v>3</v>
      </c>
      <c r="GV257">
        <f t="shared" si="168"/>
        <v>0</v>
      </c>
      <c r="GW257">
        <v>1</v>
      </c>
      <c r="GX257">
        <f t="shared" si="169"/>
        <v>0</v>
      </c>
      <c r="HA257">
        <v>0</v>
      </c>
      <c r="HB257">
        <v>0</v>
      </c>
      <c r="IK257">
        <v>0</v>
      </c>
    </row>
    <row r="258" spans="1:245" x14ac:dyDescent="0.2">
      <c r="A258">
        <v>18</v>
      </c>
      <c r="B258">
        <v>0</v>
      </c>
      <c r="C258">
        <v>136</v>
      </c>
      <c r="E258" t="s">
        <v>236</v>
      </c>
      <c r="F258" t="s">
        <v>237</v>
      </c>
      <c r="G258" t="s">
        <v>238</v>
      </c>
      <c r="H258" t="s">
        <v>35</v>
      </c>
      <c r="I258">
        <f>I257*J258</f>
        <v>-0.85050000000000003</v>
      </c>
      <c r="J258">
        <v>-0.10500000000000001</v>
      </c>
      <c r="O258">
        <f t="shared" si="133"/>
        <v>-287431.74</v>
      </c>
      <c r="P258">
        <f t="shared" si="134"/>
        <v>-287431.74</v>
      </c>
      <c r="Q258">
        <f t="shared" si="135"/>
        <v>0</v>
      </c>
      <c r="R258">
        <f t="shared" si="136"/>
        <v>0</v>
      </c>
      <c r="S258">
        <f t="shared" si="137"/>
        <v>0</v>
      </c>
      <c r="T258">
        <f t="shared" si="138"/>
        <v>0</v>
      </c>
      <c r="U258">
        <f t="shared" si="139"/>
        <v>0</v>
      </c>
      <c r="V258">
        <f t="shared" si="140"/>
        <v>0</v>
      </c>
      <c r="W258">
        <f t="shared" si="141"/>
        <v>0</v>
      </c>
      <c r="X258">
        <f t="shared" si="142"/>
        <v>0</v>
      </c>
      <c r="Y258">
        <f t="shared" si="143"/>
        <v>0</v>
      </c>
      <c r="AA258">
        <v>41650444</v>
      </c>
      <c r="AB258">
        <f t="shared" si="144"/>
        <v>337956.19</v>
      </c>
      <c r="AC258">
        <f>ROUND((ES258),2)</f>
        <v>337956.19</v>
      </c>
      <c r="AD258">
        <f>ROUND((((ET258)-(EU258))+AE258),2)</f>
        <v>0</v>
      </c>
      <c r="AE258">
        <f>ROUND((EU258),2)</f>
        <v>0</v>
      </c>
      <c r="AF258">
        <f>ROUND((EV258),2)</f>
        <v>0</v>
      </c>
      <c r="AG258">
        <f t="shared" si="148"/>
        <v>0</v>
      </c>
      <c r="AH258">
        <f>(EW258)</f>
        <v>0</v>
      </c>
      <c r="AI258">
        <f>(EX258)</f>
        <v>0</v>
      </c>
      <c r="AJ258">
        <f t="shared" si="150"/>
        <v>0</v>
      </c>
      <c r="AK258">
        <v>337956.19</v>
      </c>
      <c r="AL258">
        <v>337956.19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70</v>
      </c>
      <c r="AU258">
        <v>10</v>
      </c>
      <c r="AV258">
        <v>1</v>
      </c>
      <c r="AW258">
        <v>1</v>
      </c>
      <c r="AZ258">
        <v>1</v>
      </c>
      <c r="BA258">
        <v>1</v>
      </c>
      <c r="BB258">
        <v>1</v>
      </c>
      <c r="BC258">
        <v>1</v>
      </c>
      <c r="BD258" t="s">
        <v>3</v>
      </c>
      <c r="BE258" t="s">
        <v>3</v>
      </c>
      <c r="BF258" t="s">
        <v>3</v>
      </c>
      <c r="BG258" t="s">
        <v>3</v>
      </c>
      <c r="BH258">
        <v>3</v>
      </c>
      <c r="BI258">
        <v>4</v>
      </c>
      <c r="BJ258" t="s">
        <v>239</v>
      </c>
      <c r="BM258">
        <v>0</v>
      </c>
      <c r="BN258">
        <v>0</v>
      </c>
      <c r="BO258" t="s">
        <v>3</v>
      </c>
      <c r="BP258">
        <v>0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1</v>
      </c>
      <c r="BW258">
        <v>1</v>
      </c>
      <c r="BX258">
        <v>1</v>
      </c>
      <c r="BY258" t="s">
        <v>3</v>
      </c>
      <c r="BZ258">
        <v>70</v>
      </c>
      <c r="CA258">
        <v>10</v>
      </c>
      <c r="CF258">
        <v>0</v>
      </c>
      <c r="CG258">
        <v>0</v>
      </c>
      <c r="CM258">
        <v>0</v>
      </c>
      <c r="CN258" t="s">
        <v>3</v>
      </c>
      <c r="CO258">
        <v>0</v>
      </c>
      <c r="CP258">
        <f t="shared" si="151"/>
        <v>-287431.74</v>
      </c>
      <c r="CQ258">
        <f t="shared" si="152"/>
        <v>337956.19</v>
      </c>
      <c r="CR258">
        <f>((((ET258)*BB258-(EU258)*BS258)+AE258*BS258)*AV258)</f>
        <v>0</v>
      </c>
      <c r="CS258">
        <f t="shared" si="154"/>
        <v>0</v>
      </c>
      <c r="CT258">
        <f t="shared" si="155"/>
        <v>0</v>
      </c>
      <c r="CU258">
        <f t="shared" si="156"/>
        <v>0</v>
      </c>
      <c r="CV258">
        <f t="shared" si="157"/>
        <v>0</v>
      </c>
      <c r="CW258">
        <f t="shared" si="158"/>
        <v>0</v>
      </c>
      <c r="CX258">
        <f t="shared" si="159"/>
        <v>0</v>
      </c>
      <c r="CY258">
        <f t="shared" si="160"/>
        <v>0</v>
      </c>
      <c r="CZ258">
        <f t="shared" si="161"/>
        <v>0</v>
      </c>
      <c r="DC258" t="s">
        <v>3</v>
      </c>
      <c r="DD258" t="s">
        <v>3</v>
      </c>
      <c r="DE258" t="s">
        <v>3</v>
      </c>
      <c r="DF258" t="s">
        <v>3</v>
      </c>
      <c r="DG258" t="s">
        <v>3</v>
      </c>
      <c r="DH258" t="s">
        <v>3</v>
      </c>
      <c r="DI258" t="s">
        <v>3</v>
      </c>
      <c r="DJ258" t="s">
        <v>3</v>
      </c>
      <c r="DK258" t="s">
        <v>3</v>
      </c>
      <c r="DL258" t="s">
        <v>3</v>
      </c>
      <c r="DM258" t="s">
        <v>3</v>
      </c>
      <c r="DN258">
        <v>0</v>
      </c>
      <c r="DO258">
        <v>0</v>
      </c>
      <c r="DP258">
        <v>1</v>
      </c>
      <c r="DQ258">
        <v>1</v>
      </c>
      <c r="DU258">
        <v>1009</v>
      </c>
      <c r="DV258" t="s">
        <v>35</v>
      </c>
      <c r="DW258" t="s">
        <v>35</v>
      </c>
      <c r="DX258">
        <v>1000</v>
      </c>
      <c r="EE258">
        <v>41386449</v>
      </c>
      <c r="EF258">
        <v>1</v>
      </c>
      <c r="EG258" t="s">
        <v>24</v>
      </c>
      <c r="EH258">
        <v>0</v>
      </c>
      <c r="EI258" t="s">
        <v>3</v>
      </c>
      <c r="EJ258">
        <v>4</v>
      </c>
      <c r="EK258">
        <v>0</v>
      </c>
      <c r="EL258" t="s">
        <v>25</v>
      </c>
      <c r="EM258" t="s">
        <v>26</v>
      </c>
      <c r="EO258" t="s">
        <v>3</v>
      </c>
      <c r="EQ258">
        <v>32768</v>
      </c>
      <c r="ER258">
        <v>337956.19</v>
      </c>
      <c r="ES258">
        <v>337956.19</v>
      </c>
      <c r="ET258">
        <v>0</v>
      </c>
      <c r="EU258">
        <v>0</v>
      </c>
      <c r="EV258">
        <v>0</v>
      </c>
      <c r="EW258">
        <v>0</v>
      </c>
      <c r="EX258">
        <v>0</v>
      </c>
      <c r="FQ258">
        <v>0</v>
      </c>
      <c r="FR258">
        <f t="shared" si="162"/>
        <v>0</v>
      </c>
      <c r="FS258">
        <v>0</v>
      </c>
      <c r="FX258">
        <v>70</v>
      </c>
      <c r="FY258">
        <v>10</v>
      </c>
      <c r="GA258" t="s">
        <v>3</v>
      </c>
      <c r="GD258">
        <v>0</v>
      </c>
      <c r="GF258">
        <v>-1073198592</v>
      </c>
      <c r="GG258">
        <v>2</v>
      </c>
      <c r="GH258">
        <v>1</v>
      </c>
      <c r="GI258">
        <v>-2</v>
      </c>
      <c r="GJ258">
        <v>0</v>
      </c>
      <c r="GK258">
        <f>ROUND(R258*(R12)/100,2)</f>
        <v>0</v>
      </c>
      <c r="GL258">
        <f t="shared" si="163"/>
        <v>0</v>
      </c>
      <c r="GM258">
        <f t="shared" si="164"/>
        <v>-287431.74</v>
      </c>
      <c r="GN258">
        <f t="shared" si="165"/>
        <v>0</v>
      </c>
      <c r="GO258">
        <f t="shared" si="166"/>
        <v>0</v>
      </c>
      <c r="GP258">
        <f t="shared" si="167"/>
        <v>-287431.74</v>
      </c>
      <c r="GR258">
        <v>0</v>
      </c>
      <c r="GS258">
        <v>3</v>
      </c>
      <c r="GT258">
        <v>0</v>
      </c>
      <c r="GU258" t="s">
        <v>3</v>
      </c>
      <c r="GV258">
        <f t="shared" si="168"/>
        <v>0</v>
      </c>
      <c r="GW258">
        <v>1</v>
      </c>
      <c r="GX258">
        <f t="shared" si="169"/>
        <v>0</v>
      </c>
      <c r="HA258">
        <v>0</v>
      </c>
      <c r="HB258">
        <v>0</v>
      </c>
      <c r="IK258">
        <v>0</v>
      </c>
    </row>
    <row r="259" spans="1:245" x14ac:dyDescent="0.2">
      <c r="A259">
        <v>18</v>
      </c>
      <c r="B259">
        <v>0</v>
      </c>
      <c r="C259">
        <v>132</v>
      </c>
      <c r="E259" t="s">
        <v>240</v>
      </c>
      <c r="F259" t="s">
        <v>228</v>
      </c>
      <c r="G259" t="s">
        <v>229</v>
      </c>
      <c r="H259" t="s">
        <v>230</v>
      </c>
      <c r="I259">
        <f>I257*J259</f>
        <v>-20.25</v>
      </c>
      <c r="J259">
        <v>-2.5</v>
      </c>
      <c r="O259">
        <f t="shared" si="133"/>
        <v>-8454.98</v>
      </c>
      <c r="P259">
        <f t="shared" si="134"/>
        <v>0</v>
      </c>
      <c r="Q259">
        <f t="shared" si="135"/>
        <v>-8454.98</v>
      </c>
      <c r="R259">
        <f t="shared" si="136"/>
        <v>-5731.16</v>
      </c>
      <c r="S259">
        <f t="shared" si="137"/>
        <v>0</v>
      </c>
      <c r="T259">
        <f t="shared" si="138"/>
        <v>0</v>
      </c>
      <c r="U259">
        <f t="shared" si="139"/>
        <v>0</v>
      </c>
      <c r="V259">
        <f t="shared" si="140"/>
        <v>0</v>
      </c>
      <c r="W259">
        <f t="shared" si="141"/>
        <v>0</v>
      </c>
      <c r="X259">
        <f t="shared" si="142"/>
        <v>0</v>
      </c>
      <c r="Y259">
        <f t="shared" si="143"/>
        <v>0</v>
      </c>
      <c r="AA259">
        <v>41650444</v>
      </c>
      <c r="AB259">
        <f t="shared" si="144"/>
        <v>417.53</v>
      </c>
      <c r="AC259">
        <f>ROUND((ES259),2)</f>
        <v>0</v>
      </c>
      <c r="AD259">
        <f>ROUND((((ET259)-(EU259))+AE259),2)</f>
        <v>417.53</v>
      </c>
      <c r="AE259">
        <f>ROUND((EU259),2)</f>
        <v>283.02</v>
      </c>
      <c r="AF259">
        <f>ROUND((EV259),2)</f>
        <v>0</v>
      </c>
      <c r="AG259">
        <f t="shared" si="148"/>
        <v>0</v>
      </c>
      <c r="AH259">
        <f>(EW259)</f>
        <v>0</v>
      </c>
      <c r="AI259">
        <f>(EX259)</f>
        <v>0</v>
      </c>
      <c r="AJ259">
        <f t="shared" si="150"/>
        <v>0</v>
      </c>
      <c r="AK259">
        <v>417.53</v>
      </c>
      <c r="AL259">
        <v>0</v>
      </c>
      <c r="AM259">
        <v>417.53</v>
      </c>
      <c r="AN259">
        <v>283.02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70</v>
      </c>
      <c r="AU259">
        <v>10</v>
      </c>
      <c r="AV259">
        <v>1</v>
      </c>
      <c r="AW259">
        <v>1</v>
      </c>
      <c r="AZ259">
        <v>1</v>
      </c>
      <c r="BA259">
        <v>1</v>
      </c>
      <c r="BB259">
        <v>1</v>
      </c>
      <c r="BC259">
        <v>1</v>
      </c>
      <c r="BD259" t="s">
        <v>3</v>
      </c>
      <c r="BE259" t="s">
        <v>3</v>
      </c>
      <c r="BF259" t="s">
        <v>3</v>
      </c>
      <c r="BG259" t="s">
        <v>3</v>
      </c>
      <c r="BH259">
        <v>2</v>
      </c>
      <c r="BI259">
        <v>4</v>
      </c>
      <c r="BJ259" t="s">
        <v>231</v>
      </c>
      <c r="BM259">
        <v>0</v>
      </c>
      <c r="BN259">
        <v>0</v>
      </c>
      <c r="BO259" t="s">
        <v>3</v>
      </c>
      <c r="BP259">
        <v>0</v>
      </c>
      <c r="BQ259">
        <v>1</v>
      </c>
      <c r="BR259">
        <v>1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 t="s">
        <v>3</v>
      </c>
      <c r="BZ259">
        <v>70</v>
      </c>
      <c r="CA259">
        <v>10</v>
      </c>
      <c r="CF259">
        <v>0</v>
      </c>
      <c r="CG259">
        <v>0</v>
      </c>
      <c r="CM259">
        <v>0</v>
      </c>
      <c r="CN259" t="s">
        <v>3</v>
      </c>
      <c r="CO259">
        <v>0</v>
      </c>
      <c r="CP259">
        <f t="shared" si="151"/>
        <v>-8454.98</v>
      </c>
      <c r="CQ259">
        <f t="shared" si="152"/>
        <v>0</v>
      </c>
      <c r="CR259">
        <f>((((ET259)*BB259-(EU259)*BS259)+AE259*BS259)*AV259)</f>
        <v>417.53</v>
      </c>
      <c r="CS259">
        <f t="shared" si="154"/>
        <v>283.02</v>
      </c>
      <c r="CT259">
        <f t="shared" si="155"/>
        <v>0</v>
      </c>
      <c r="CU259">
        <f t="shared" si="156"/>
        <v>0</v>
      </c>
      <c r="CV259">
        <f t="shared" si="157"/>
        <v>0</v>
      </c>
      <c r="CW259">
        <f t="shared" si="158"/>
        <v>0</v>
      </c>
      <c r="CX259">
        <f t="shared" si="159"/>
        <v>0</v>
      </c>
      <c r="CY259">
        <f t="shared" si="160"/>
        <v>0</v>
      </c>
      <c r="CZ259">
        <f t="shared" si="161"/>
        <v>0</v>
      </c>
      <c r="DC259" t="s">
        <v>3</v>
      </c>
      <c r="DD259" t="s">
        <v>3</v>
      </c>
      <c r="DE259" t="s">
        <v>3</v>
      </c>
      <c r="DF259" t="s">
        <v>3</v>
      </c>
      <c r="DG259" t="s">
        <v>3</v>
      </c>
      <c r="DH259" t="s">
        <v>3</v>
      </c>
      <c r="DI259" t="s">
        <v>3</v>
      </c>
      <c r="DJ259" t="s">
        <v>3</v>
      </c>
      <c r="DK259" t="s">
        <v>3</v>
      </c>
      <c r="DL259" t="s">
        <v>3</v>
      </c>
      <c r="DM259" t="s">
        <v>3</v>
      </c>
      <c r="DN259">
        <v>0</v>
      </c>
      <c r="DO259">
        <v>0</v>
      </c>
      <c r="DP259">
        <v>1</v>
      </c>
      <c r="DQ259">
        <v>1</v>
      </c>
      <c r="DU259">
        <v>1011</v>
      </c>
      <c r="DV259" t="s">
        <v>230</v>
      </c>
      <c r="DW259" t="s">
        <v>230</v>
      </c>
      <c r="DX259">
        <v>1</v>
      </c>
      <c r="EE259">
        <v>41386449</v>
      </c>
      <c r="EF259">
        <v>1</v>
      </c>
      <c r="EG259" t="s">
        <v>24</v>
      </c>
      <c r="EH259">
        <v>0</v>
      </c>
      <c r="EI259" t="s">
        <v>3</v>
      </c>
      <c r="EJ259">
        <v>4</v>
      </c>
      <c r="EK259">
        <v>0</v>
      </c>
      <c r="EL259" t="s">
        <v>25</v>
      </c>
      <c r="EM259" t="s">
        <v>26</v>
      </c>
      <c r="EO259" t="s">
        <v>3</v>
      </c>
      <c r="EQ259">
        <v>0</v>
      </c>
      <c r="ER259">
        <v>417.53</v>
      </c>
      <c r="ES259">
        <v>0</v>
      </c>
      <c r="ET259">
        <v>417.53</v>
      </c>
      <c r="EU259">
        <v>283.02</v>
      </c>
      <c r="EV259">
        <v>0</v>
      </c>
      <c r="EW259">
        <v>0</v>
      </c>
      <c r="EX259">
        <v>0</v>
      </c>
      <c r="FQ259">
        <v>0</v>
      </c>
      <c r="FR259">
        <f t="shared" si="162"/>
        <v>0</v>
      </c>
      <c r="FS259">
        <v>0</v>
      </c>
      <c r="FX259">
        <v>70</v>
      </c>
      <c r="FY259">
        <v>10</v>
      </c>
      <c r="GA259" t="s">
        <v>3</v>
      </c>
      <c r="GD259">
        <v>0</v>
      </c>
      <c r="GF259">
        <v>1687416221</v>
      </c>
      <c r="GG259">
        <v>2</v>
      </c>
      <c r="GH259">
        <v>1</v>
      </c>
      <c r="GI259">
        <v>-2</v>
      </c>
      <c r="GJ259">
        <v>0</v>
      </c>
      <c r="GK259">
        <f>ROUND(R259*(R12)/100,2)</f>
        <v>-6189.65</v>
      </c>
      <c r="GL259">
        <f t="shared" si="163"/>
        <v>0</v>
      </c>
      <c r="GM259">
        <f t="shared" si="164"/>
        <v>-14644.63</v>
      </c>
      <c r="GN259">
        <f t="shared" si="165"/>
        <v>0</v>
      </c>
      <c r="GO259">
        <f t="shared" si="166"/>
        <v>0</v>
      </c>
      <c r="GP259">
        <f t="shared" si="167"/>
        <v>-14644.63</v>
      </c>
      <c r="GR259">
        <v>0</v>
      </c>
      <c r="GS259">
        <v>7</v>
      </c>
      <c r="GT259">
        <v>0</v>
      </c>
      <c r="GU259" t="s">
        <v>3</v>
      </c>
      <c r="GV259">
        <f t="shared" si="168"/>
        <v>0</v>
      </c>
      <c r="GW259">
        <v>1</v>
      </c>
      <c r="GX259">
        <f t="shared" si="169"/>
        <v>0</v>
      </c>
      <c r="HA259">
        <v>0</v>
      </c>
      <c r="HB259">
        <v>0</v>
      </c>
      <c r="IK259">
        <v>0</v>
      </c>
    </row>
    <row r="261" spans="1:245" x14ac:dyDescent="0.2">
      <c r="A261" s="2">
        <v>51</v>
      </c>
      <c r="B261" s="2">
        <f>B247</f>
        <v>0</v>
      </c>
      <c r="C261" s="2">
        <f>A247</f>
        <v>4</v>
      </c>
      <c r="D261" s="2">
        <f>ROW(A247)</f>
        <v>247</v>
      </c>
      <c r="E261" s="2"/>
      <c r="F261" s="2" t="str">
        <f>IF(F247&lt;&gt;"",F247,"")</f>
        <v>Новый раздел</v>
      </c>
      <c r="G261" s="2" t="str">
        <f>IF(G247&lt;&gt;"",G247,"")</f>
        <v>Устройство резинового покрытия -805м2  детской площадки ул Новочеремушкинская д 60-150м2 ул Новочеремушкинская д 59-220м2 ул Цюрупы д 16 к1-435м2</v>
      </c>
      <c r="H261" s="2">
        <v>0</v>
      </c>
      <c r="I261" s="2"/>
      <c r="J261" s="2"/>
      <c r="K261" s="2"/>
      <c r="L261" s="2"/>
      <c r="M261" s="2"/>
      <c r="N261" s="2"/>
      <c r="O261" s="2">
        <f t="shared" ref="O261:T261" si="170">ROUND(AB261,2)</f>
        <v>1667000.92</v>
      </c>
      <c r="P261" s="2">
        <f t="shared" si="170"/>
        <v>1546839.93</v>
      </c>
      <c r="Q261" s="2">
        <f t="shared" si="170"/>
        <v>28919.66</v>
      </c>
      <c r="R261" s="2">
        <f t="shared" si="170"/>
        <v>20085.95</v>
      </c>
      <c r="S261" s="2">
        <f t="shared" si="170"/>
        <v>91241.33</v>
      </c>
      <c r="T261" s="2">
        <f t="shared" si="170"/>
        <v>0</v>
      </c>
      <c r="U261" s="2">
        <f>AH261</f>
        <v>480.84699999999998</v>
      </c>
      <c r="V261" s="2">
        <f>AI261</f>
        <v>0</v>
      </c>
      <c r="W261" s="2">
        <f>ROUND(AJ261,2)</f>
        <v>0</v>
      </c>
      <c r="X261" s="2">
        <f>ROUND(AK261,2)</f>
        <v>63868.93</v>
      </c>
      <c r="Y261" s="2">
        <f>ROUND(AL261,2)</f>
        <v>9124.1299999999992</v>
      </c>
      <c r="Z261" s="2"/>
      <c r="AA261" s="2"/>
      <c r="AB261" s="2">
        <f>ROUND(SUMIF(AA251:AA259,"=41650444",O251:O259),2)</f>
        <v>1667000.92</v>
      </c>
      <c r="AC261" s="2">
        <f>ROUND(SUMIF(AA251:AA259,"=41650444",P251:P259),2)</f>
        <v>1546839.93</v>
      </c>
      <c r="AD261" s="2">
        <f>ROUND(SUMIF(AA251:AA259,"=41650444",Q251:Q259),2)</f>
        <v>28919.66</v>
      </c>
      <c r="AE261" s="2">
        <f>ROUND(SUMIF(AA251:AA259,"=41650444",R251:R259),2)</f>
        <v>20085.95</v>
      </c>
      <c r="AF261" s="2">
        <f>ROUND(SUMIF(AA251:AA259,"=41650444",S251:S259),2)</f>
        <v>91241.33</v>
      </c>
      <c r="AG261" s="2">
        <f>ROUND(SUMIF(AA251:AA259,"=41650444",T251:T259),2)</f>
        <v>0</v>
      </c>
      <c r="AH261" s="2">
        <f>SUMIF(AA251:AA259,"=41650444",U251:U259)</f>
        <v>480.84699999999998</v>
      </c>
      <c r="AI261" s="2">
        <f>SUMIF(AA251:AA259,"=41650444",V251:V259)</f>
        <v>0</v>
      </c>
      <c r="AJ261" s="2">
        <f>ROUND(SUMIF(AA251:AA259,"=41650444",W251:W259),2)</f>
        <v>0</v>
      </c>
      <c r="AK261" s="2">
        <f>ROUND(SUMIF(AA251:AA259,"=41650444",X251:X259),2)</f>
        <v>63868.93</v>
      </c>
      <c r="AL261" s="2">
        <f>ROUND(SUMIF(AA251:AA259,"=41650444",Y251:Y259),2)</f>
        <v>9124.1299999999992</v>
      </c>
      <c r="AM261" s="2"/>
      <c r="AN261" s="2"/>
      <c r="AO261" s="2">
        <f t="shared" ref="AO261:BC261" si="171">ROUND(BX261,2)</f>
        <v>0</v>
      </c>
      <c r="AP261" s="2">
        <f t="shared" si="171"/>
        <v>0</v>
      </c>
      <c r="AQ261" s="2">
        <f t="shared" si="171"/>
        <v>0</v>
      </c>
      <c r="AR261" s="2">
        <f t="shared" si="171"/>
        <v>1761686.81</v>
      </c>
      <c r="AS261" s="2">
        <f t="shared" si="171"/>
        <v>0</v>
      </c>
      <c r="AT261" s="2">
        <f t="shared" si="171"/>
        <v>0</v>
      </c>
      <c r="AU261" s="2">
        <f t="shared" si="171"/>
        <v>1761686.81</v>
      </c>
      <c r="AV261" s="2">
        <f t="shared" si="171"/>
        <v>1546839.93</v>
      </c>
      <c r="AW261" s="2">
        <f t="shared" si="171"/>
        <v>1546839.93</v>
      </c>
      <c r="AX261" s="2">
        <f t="shared" si="171"/>
        <v>0</v>
      </c>
      <c r="AY261" s="2">
        <f t="shared" si="171"/>
        <v>1546839.93</v>
      </c>
      <c r="AZ261" s="2">
        <f t="shared" si="171"/>
        <v>0</v>
      </c>
      <c r="BA261" s="2">
        <f t="shared" si="171"/>
        <v>0</v>
      </c>
      <c r="BB261" s="2">
        <f t="shared" si="171"/>
        <v>0</v>
      </c>
      <c r="BC261" s="2">
        <f t="shared" si="171"/>
        <v>0</v>
      </c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>
        <f>ROUND(SUMIF(AA251:AA259,"=41650444",FQ251:FQ259),2)</f>
        <v>0</v>
      </c>
      <c r="BY261" s="2">
        <f>ROUND(SUMIF(AA251:AA259,"=41650444",FR251:FR259),2)</f>
        <v>0</v>
      </c>
      <c r="BZ261" s="2">
        <f>ROUND(SUMIF(AA251:AA259,"=41650444",GL251:GL259),2)</f>
        <v>0</v>
      </c>
      <c r="CA261" s="2">
        <f>ROUND(SUMIF(AA251:AA259,"=41650444",GM251:GM259),2)</f>
        <v>1761686.81</v>
      </c>
      <c r="CB261" s="2">
        <f>ROUND(SUMIF(AA251:AA259,"=41650444",GN251:GN259),2)</f>
        <v>0</v>
      </c>
      <c r="CC261" s="2">
        <f>ROUND(SUMIF(AA251:AA259,"=41650444",GO251:GO259),2)</f>
        <v>0</v>
      </c>
      <c r="CD261" s="2">
        <f>ROUND(SUMIF(AA251:AA259,"=41650444",GP251:GP259),2)</f>
        <v>1761686.81</v>
      </c>
      <c r="CE261" s="2">
        <f>AC261-BX261</f>
        <v>1546839.93</v>
      </c>
      <c r="CF261" s="2">
        <f>AC261-BY261</f>
        <v>1546839.93</v>
      </c>
      <c r="CG261" s="2">
        <f>BX261-BZ261</f>
        <v>0</v>
      </c>
      <c r="CH261" s="2">
        <f>AC261-BX261-BY261+BZ261</f>
        <v>1546839.93</v>
      </c>
      <c r="CI261" s="2">
        <f>BY261-BZ261</f>
        <v>0</v>
      </c>
      <c r="CJ261" s="2">
        <f>ROUND(SUMIF(AA251:AA259,"=41650444",GX251:GX259),2)</f>
        <v>0</v>
      </c>
      <c r="CK261" s="2">
        <f>ROUND(SUMIF(AA251:AA259,"=41650444",GY251:GY259),2)</f>
        <v>0</v>
      </c>
      <c r="CL261" s="2">
        <f>ROUND(SUMIF(AA251:AA259,"=41650444",GZ251:GZ259),2)</f>
        <v>0</v>
      </c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>
        <v>0</v>
      </c>
    </row>
    <row r="263" spans="1:245" x14ac:dyDescent="0.2">
      <c r="A263" s="4">
        <v>50</v>
      </c>
      <c r="B263" s="4">
        <v>0</v>
      </c>
      <c r="C263" s="4">
        <v>0</v>
      </c>
      <c r="D263" s="4">
        <v>1</v>
      </c>
      <c r="E263" s="4">
        <v>201</v>
      </c>
      <c r="F263" s="4">
        <f>ROUND(Source!O261,O263)</f>
        <v>1667000.92</v>
      </c>
      <c r="G263" s="4" t="s">
        <v>43</v>
      </c>
      <c r="H263" s="4" t="s">
        <v>44</v>
      </c>
      <c r="I263" s="4"/>
      <c r="J263" s="4"/>
      <c r="K263" s="4">
        <v>-201</v>
      </c>
      <c r="L263" s="4">
        <v>1</v>
      </c>
      <c r="M263" s="4">
        <v>3</v>
      </c>
      <c r="N263" s="4" t="s">
        <v>3</v>
      </c>
      <c r="O263" s="4">
        <v>2</v>
      </c>
      <c r="P263" s="4"/>
      <c r="Q263" s="4"/>
      <c r="R263" s="4"/>
      <c r="S263" s="4"/>
      <c r="T263" s="4"/>
      <c r="U263" s="4"/>
      <c r="V263" s="4"/>
      <c r="W263" s="4"/>
    </row>
    <row r="264" spans="1:245" x14ac:dyDescent="0.2">
      <c r="A264" s="4">
        <v>50</v>
      </c>
      <c r="B264" s="4">
        <v>0</v>
      </c>
      <c r="C264" s="4">
        <v>0</v>
      </c>
      <c r="D264" s="4">
        <v>1</v>
      </c>
      <c r="E264" s="4">
        <v>202</v>
      </c>
      <c r="F264" s="4">
        <f>ROUND(Source!P261,O264)</f>
        <v>1546839.93</v>
      </c>
      <c r="G264" s="4" t="s">
        <v>45</v>
      </c>
      <c r="H264" s="4" t="s">
        <v>46</v>
      </c>
      <c r="I264" s="4"/>
      <c r="J264" s="4"/>
      <c r="K264" s="4">
        <v>-202</v>
      </c>
      <c r="L264" s="4">
        <v>2</v>
      </c>
      <c r="M264" s="4">
        <v>3</v>
      </c>
      <c r="N264" s="4" t="s">
        <v>3</v>
      </c>
      <c r="O264" s="4">
        <v>2</v>
      </c>
      <c r="P264" s="4"/>
      <c r="Q264" s="4"/>
      <c r="R264" s="4"/>
      <c r="S264" s="4"/>
      <c r="T264" s="4"/>
      <c r="U264" s="4"/>
      <c r="V264" s="4"/>
      <c r="W264" s="4"/>
    </row>
    <row r="265" spans="1:245" x14ac:dyDescent="0.2">
      <c r="A265" s="4">
        <v>50</v>
      </c>
      <c r="B265" s="4">
        <v>0</v>
      </c>
      <c r="C265" s="4">
        <v>0</v>
      </c>
      <c r="D265" s="4">
        <v>1</v>
      </c>
      <c r="E265" s="4">
        <v>222</v>
      </c>
      <c r="F265" s="4">
        <f>ROUND(Source!AO261,O265)</f>
        <v>0</v>
      </c>
      <c r="G265" s="4" t="s">
        <v>47</v>
      </c>
      <c r="H265" s="4" t="s">
        <v>48</v>
      </c>
      <c r="I265" s="4"/>
      <c r="J265" s="4"/>
      <c r="K265" s="4">
        <v>-222</v>
      </c>
      <c r="L265" s="4">
        <v>3</v>
      </c>
      <c r="M265" s="4">
        <v>3</v>
      </c>
      <c r="N265" s="4" t="s">
        <v>3</v>
      </c>
      <c r="O265" s="4">
        <v>2</v>
      </c>
      <c r="P265" s="4"/>
      <c r="Q265" s="4"/>
      <c r="R265" s="4"/>
      <c r="S265" s="4"/>
      <c r="T265" s="4"/>
      <c r="U265" s="4"/>
      <c r="V265" s="4"/>
      <c r="W265" s="4"/>
    </row>
    <row r="266" spans="1:245" x14ac:dyDescent="0.2">
      <c r="A266" s="4">
        <v>50</v>
      </c>
      <c r="B266" s="4">
        <v>0</v>
      </c>
      <c r="C266" s="4">
        <v>0</v>
      </c>
      <c r="D266" s="4">
        <v>1</v>
      </c>
      <c r="E266" s="4">
        <v>225</v>
      </c>
      <c r="F266" s="4">
        <f>ROUND(Source!AV261,O266)</f>
        <v>1546839.93</v>
      </c>
      <c r="G266" s="4" t="s">
        <v>49</v>
      </c>
      <c r="H266" s="4" t="s">
        <v>50</v>
      </c>
      <c r="I266" s="4"/>
      <c r="J266" s="4"/>
      <c r="K266" s="4">
        <v>-225</v>
      </c>
      <c r="L266" s="4">
        <v>4</v>
      </c>
      <c r="M266" s="4">
        <v>3</v>
      </c>
      <c r="N266" s="4" t="s">
        <v>3</v>
      </c>
      <c r="O266" s="4">
        <v>2</v>
      </c>
      <c r="P266" s="4"/>
      <c r="Q266" s="4"/>
      <c r="R266" s="4"/>
      <c r="S266" s="4"/>
      <c r="T266" s="4"/>
      <c r="U266" s="4"/>
      <c r="V266" s="4"/>
      <c r="W266" s="4"/>
    </row>
    <row r="267" spans="1:245" x14ac:dyDescent="0.2">
      <c r="A267" s="4">
        <v>50</v>
      </c>
      <c r="B267" s="4">
        <v>0</v>
      </c>
      <c r="C267" s="4">
        <v>0</v>
      </c>
      <c r="D267" s="4">
        <v>1</v>
      </c>
      <c r="E267" s="4">
        <v>226</v>
      </c>
      <c r="F267" s="4">
        <f>ROUND(Source!AW261,O267)</f>
        <v>1546839.93</v>
      </c>
      <c r="G267" s="4" t="s">
        <v>51</v>
      </c>
      <c r="H267" s="4" t="s">
        <v>52</v>
      </c>
      <c r="I267" s="4"/>
      <c r="J267" s="4"/>
      <c r="K267" s="4">
        <v>-226</v>
      </c>
      <c r="L267" s="4">
        <v>5</v>
      </c>
      <c r="M267" s="4">
        <v>3</v>
      </c>
      <c r="N267" s="4" t="s">
        <v>3</v>
      </c>
      <c r="O267" s="4">
        <v>2</v>
      </c>
      <c r="P267" s="4"/>
      <c r="Q267" s="4"/>
      <c r="R267" s="4"/>
      <c r="S267" s="4"/>
      <c r="T267" s="4"/>
      <c r="U267" s="4"/>
      <c r="V267" s="4"/>
      <c r="W267" s="4"/>
    </row>
    <row r="268" spans="1:245" x14ac:dyDescent="0.2">
      <c r="A268" s="4">
        <v>50</v>
      </c>
      <c r="B268" s="4">
        <v>0</v>
      </c>
      <c r="C268" s="4">
        <v>0</v>
      </c>
      <c r="D268" s="4">
        <v>1</v>
      </c>
      <c r="E268" s="4">
        <v>227</v>
      </c>
      <c r="F268" s="4">
        <f>ROUND(Source!AX261,O268)</f>
        <v>0</v>
      </c>
      <c r="G268" s="4" t="s">
        <v>53</v>
      </c>
      <c r="H268" s="4" t="s">
        <v>54</v>
      </c>
      <c r="I268" s="4"/>
      <c r="J268" s="4"/>
      <c r="K268" s="4">
        <v>-227</v>
      </c>
      <c r="L268" s="4">
        <v>6</v>
      </c>
      <c r="M268" s="4">
        <v>3</v>
      </c>
      <c r="N268" s="4" t="s">
        <v>3</v>
      </c>
      <c r="O268" s="4">
        <v>2</v>
      </c>
      <c r="P268" s="4"/>
      <c r="Q268" s="4"/>
      <c r="R268" s="4"/>
      <c r="S268" s="4"/>
      <c r="T268" s="4"/>
      <c r="U268" s="4"/>
      <c r="V268" s="4"/>
      <c r="W268" s="4"/>
    </row>
    <row r="269" spans="1:245" x14ac:dyDescent="0.2">
      <c r="A269" s="4">
        <v>50</v>
      </c>
      <c r="B269" s="4">
        <v>0</v>
      </c>
      <c r="C269" s="4">
        <v>0</v>
      </c>
      <c r="D269" s="4">
        <v>1</v>
      </c>
      <c r="E269" s="4">
        <v>228</v>
      </c>
      <c r="F269" s="4">
        <f>ROUND(Source!AY261,O269)</f>
        <v>1546839.93</v>
      </c>
      <c r="G269" s="4" t="s">
        <v>55</v>
      </c>
      <c r="H269" s="4" t="s">
        <v>56</v>
      </c>
      <c r="I269" s="4"/>
      <c r="J269" s="4"/>
      <c r="K269" s="4">
        <v>-228</v>
      </c>
      <c r="L269" s="4">
        <v>7</v>
      </c>
      <c r="M269" s="4">
        <v>3</v>
      </c>
      <c r="N269" s="4" t="s">
        <v>3</v>
      </c>
      <c r="O269" s="4">
        <v>2</v>
      </c>
      <c r="P269" s="4"/>
      <c r="Q269" s="4"/>
      <c r="R269" s="4"/>
      <c r="S269" s="4"/>
      <c r="T269" s="4"/>
      <c r="U269" s="4"/>
      <c r="V269" s="4"/>
      <c r="W269" s="4"/>
    </row>
    <row r="270" spans="1:245" x14ac:dyDescent="0.2">
      <c r="A270" s="4">
        <v>50</v>
      </c>
      <c r="B270" s="4">
        <v>0</v>
      </c>
      <c r="C270" s="4">
        <v>0</v>
      </c>
      <c r="D270" s="4">
        <v>1</v>
      </c>
      <c r="E270" s="4">
        <v>216</v>
      </c>
      <c r="F270" s="4">
        <f>ROUND(Source!AP261,O270)</f>
        <v>0</v>
      </c>
      <c r="G270" s="4" t="s">
        <v>57</v>
      </c>
      <c r="H270" s="4" t="s">
        <v>58</v>
      </c>
      <c r="I270" s="4"/>
      <c r="J270" s="4"/>
      <c r="K270" s="4">
        <v>-216</v>
      </c>
      <c r="L270" s="4">
        <v>8</v>
      </c>
      <c r="M270" s="4">
        <v>3</v>
      </c>
      <c r="N270" s="4" t="s">
        <v>3</v>
      </c>
      <c r="O270" s="4">
        <v>2</v>
      </c>
      <c r="P270" s="4"/>
      <c r="Q270" s="4"/>
      <c r="R270" s="4"/>
      <c r="S270" s="4"/>
      <c r="T270" s="4"/>
      <c r="U270" s="4"/>
      <c r="V270" s="4"/>
      <c r="W270" s="4"/>
    </row>
    <row r="271" spans="1:245" x14ac:dyDescent="0.2">
      <c r="A271" s="4">
        <v>50</v>
      </c>
      <c r="B271" s="4">
        <v>0</v>
      </c>
      <c r="C271" s="4">
        <v>0</v>
      </c>
      <c r="D271" s="4">
        <v>1</v>
      </c>
      <c r="E271" s="4">
        <v>223</v>
      </c>
      <c r="F271" s="4">
        <f>ROUND(Source!AQ261,O271)</f>
        <v>0</v>
      </c>
      <c r="G271" s="4" t="s">
        <v>59</v>
      </c>
      <c r="H271" s="4" t="s">
        <v>60</v>
      </c>
      <c r="I271" s="4"/>
      <c r="J271" s="4"/>
      <c r="K271" s="4">
        <v>-223</v>
      </c>
      <c r="L271" s="4">
        <v>9</v>
      </c>
      <c r="M271" s="4">
        <v>3</v>
      </c>
      <c r="N271" s="4" t="s">
        <v>3</v>
      </c>
      <c r="O271" s="4">
        <v>2</v>
      </c>
      <c r="P271" s="4"/>
      <c r="Q271" s="4"/>
      <c r="R271" s="4"/>
      <c r="S271" s="4"/>
      <c r="T271" s="4"/>
      <c r="U271" s="4"/>
      <c r="V271" s="4"/>
      <c r="W271" s="4"/>
    </row>
    <row r="272" spans="1:245" x14ac:dyDescent="0.2">
      <c r="A272" s="4">
        <v>50</v>
      </c>
      <c r="B272" s="4">
        <v>0</v>
      </c>
      <c r="C272" s="4">
        <v>0</v>
      </c>
      <c r="D272" s="4">
        <v>1</v>
      </c>
      <c r="E272" s="4">
        <v>229</v>
      </c>
      <c r="F272" s="4">
        <f>ROUND(Source!AZ261,O272)</f>
        <v>0</v>
      </c>
      <c r="G272" s="4" t="s">
        <v>61</v>
      </c>
      <c r="H272" s="4" t="s">
        <v>62</v>
      </c>
      <c r="I272" s="4"/>
      <c r="J272" s="4"/>
      <c r="K272" s="4">
        <v>-229</v>
      </c>
      <c r="L272" s="4">
        <v>10</v>
      </c>
      <c r="M272" s="4">
        <v>3</v>
      </c>
      <c r="N272" s="4" t="s">
        <v>3</v>
      </c>
      <c r="O272" s="4">
        <v>2</v>
      </c>
      <c r="P272" s="4"/>
      <c r="Q272" s="4"/>
      <c r="R272" s="4"/>
      <c r="S272" s="4"/>
      <c r="T272" s="4"/>
      <c r="U272" s="4"/>
      <c r="V272" s="4"/>
      <c r="W272" s="4"/>
    </row>
    <row r="273" spans="1:23" x14ac:dyDescent="0.2">
      <c r="A273" s="4">
        <v>50</v>
      </c>
      <c r="B273" s="4">
        <v>0</v>
      </c>
      <c r="C273" s="4">
        <v>0</v>
      </c>
      <c r="D273" s="4">
        <v>1</v>
      </c>
      <c r="E273" s="4">
        <v>203</v>
      </c>
      <c r="F273" s="4">
        <f>ROUND(Source!Q261,O273)</f>
        <v>28919.66</v>
      </c>
      <c r="G273" s="4" t="s">
        <v>63</v>
      </c>
      <c r="H273" s="4" t="s">
        <v>64</v>
      </c>
      <c r="I273" s="4"/>
      <c r="J273" s="4"/>
      <c r="K273" s="4">
        <v>-203</v>
      </c>
      <c r="L273" s="4">
        <v>11</v>
      </c>
      <c r="M273" s="4">
        <v>3</v>
      </c>
      <c r="N273" s="4" t="s">
        <v>3</v>
      </c>
      <c r="O273" s="4">
        <v>2</v>
      </c>
      <c r="P273" s="4"/>
      <c r="Q273" s="4"/>
      <c r="R273" s="4"/>
      <c r="S273" s="4"/>
      <c r="T273" s="4"/>
      <c r="U273" s="4"/>
      <c r="V273" s="4"/>
      <c r="W273" s="4"/>
    </row>
    <row r="274" spans="1:23" x14ac:dyDescent="0.2">
      <c r="A274" s="4">
        <v>50</v>
      </c>
      <c r="B274" s="4">
        <v>0</v>
      </c>
      <c r="C274" s="4">
        <v>0</v>
      </c>
      <c r="D274" s="4">
        <v>1</v>
      </c>
      <c r="E274" s="4">
        <v>231</v>
      </c>
      <c r="F274" s="4">
        <f>ROUND(Source!BB261,O274)</f>
        <v>0</v>
      </c>
      <c r="G274" s="4" t="s">
        <v>65</v>
      </c>
      <c r="H274" s="4" t="s">
        <v>66</v>
      </c>
      <c r="I274" s="4"/>
      <c r="J274" s="4"/>
      <c r="K274" s="4">
        <v>-231</v>
      </c>
      <c r="L274" s="4">
        <v>12</v>
      </c>
      <c r="M274" s="4">
        <v>3</v>
      </c>
      <c r="N274" s="4" t="s">
        <v>3</v>
      </c>
      <c r="O274" s="4">
        <v>2</v>
      </c>
      <c r="P274" s="4"/>
      <c r="Q274" s="4"/>
      <c r="R274" s="4"/>
      <c r="S274" s="4"/>
      <c r="T274" s="4"/>
      <c r="U274" s="4"/>
      <c r="V274" s="4"/>
      <c r="W274" s="4"/>
    </row>
    <row r="275" spans="1:23" x14ac:dyDescent="0.2">
      <c r="A275" s="4">
        <v>50</v>
      </c>
      <c r="B275" s="4">
        <v>0</v>
      </c>
      <c r="C275" s="4">
        <v>0</v>
      </c>
      <c r="D275" s="4">
        <v>1</v>
      </c>
      <c r="E275" s="4">
        <v>204</v>
      </c>
      <c r="F275" s="4">
        <f>ROUND(Source!R261,O275)</f>
        <v>20085.95</v>
      </c>
      <c r="G275" s="4" t="s">
        <v>67</v>
      </c>
      <c r="H275" s="4" t="s">
        <v>68</v>
      </c>
      <c r="I275" s="4"/>
      <c r="J275" s="4"/>
      <c r="K275" s="4">
        <v>-204</v>
      </c>
      <c r="L275" s="4">
        <v>13</v>
      </c>
      <c r="M275" s="4">
        <v>3</v>
      </c>
      <c r="N275" s="4" t="s">
        <v>3</v>
      </c>
      <c r="O275" s="4">
        <v>2</v>
      </c>
      <c r="P275" s="4"/>
      <c r="Q275" s="4"/>
      <c r="R275" s="4"/>
      <c r="S275" s="4"/>
      <c r="T275" s="4"/>
      <c r="U275" s="4"/>
      <c r="V275" s="4"/>
      <c r="W275" s="4"/>
    </row>
    <row r="276" spans="1:23" x14ac:dyDescent="0.2">
      <c r="A276" s="4">
        <v>50</v>
      </c>
      <c r="B276" s="4">
        <v>0</v>
      </c>
      <c r="C276" s="4">
        <v>0</v>
      </c>
      <c r="D276" s="4">
        <v>1</v>
      </c>
      <c r="E276" s="4">
        <v>205</v>
      </c>
      <c r="F276" s="4">
        <f>ROUND(Source!S261,O276)</f>
        <v>91241.33</v>
      </c>
      <c r="G276" s="4" t="s">
        <v>69</v>
      </c>
      <c r="H276" s="4" t="s">
        <v>70</v>
      </c>
      <c r="I276" s="4"/>
      <c r="J276" s="4"/>
      <c r="K276" s="4">
        <v>-205</v>
      </c>
      <c r="L276" s="4">
        <v>14</v>
      </c>
      <c r="M276" s="4">
        <v>3</v>
      </c>
      <c r="N276" s="4" t="s">
        <v>3</v>
      </c>
      <c r="O276" s="4">
        <v>2</v>
      </c>
      <c r="P276" s="4"/>
      <c r="Q276" s="4"/>
      <c r="R276" s="4"/>
      <c r="S276" s="4"/>
      <c r="T276" s="4"/>
      <c r="U276" s="4"/>
      <c r="V276" s="4"/>
      <c r="W276" s="4"/>
    </row>
    <row r="277" spans="1:23" x14ac:dyDescent="0.2">
      <c r="A277" s="4">
        <v>50</v>
      </c>
      <c r="B277" s="4">
        <v>0</v>
      </c>
      <c r="C277" s="4">
        <v>0</v>
      </c>
      <c r="D277" s="4">
        <v>1</v>
      </c>
      <c r="E277" s="4">
        <v>232</v>
      </c>
      <c r="F277" s="4">
        <f>ROUND(Source!BC261,O277)</f>
        <v>0</v>
      </c>
      <c r="G277" s="4" t="s">
        <v>71</v>
      </c>
      <c r="H277" s="4" t="s">
        <v>72</v>
      </c>
      <c r="I277" s="4"/>
      <c r="J277" s="4"/>
      <c r="K277" s="4">
        <v>-232</v>
      </c>
      <c r="L277" s="4">
        <v>15</v>
      </c>
      <c r="M277" s="4">
        <v>3</v>
      </c>
      <c r="N277" s="4" t="s">
        <v>3</v>
      </c>
      <c r="O277" s="4">
        <v>2</v>
      </c>
      <c r="P277" s="4"/>
      <c r="Q277" s="4"/>
      <c r="R277" s="4"/>
      <c r="S277" s="4"/>
      <c r="T277" s="4"/>
      <c r="U277" s="4"/>
      <c r="V277" s="4"/>
      <c r="W277" s="4"/>
    </row>
    <row r="278" spans="1:23" x14ac:dyDescent="0.2">
      <c r="A278" s="4">
        <v>50</v>
      </c>
      <c r="B278" s="4">
        <v>0</v>
      </c>
      <c r="C278" s="4">
        <v>0</v>
      </c>
      <c r="D278" s="4">
        <v>1</v>
      </c>
      <c r="E278" s="4">
        <v>214</v>
      </c>
      <c r="F278" s="4">
        <f>ROUND(Source!AS261,O278)</f>
        <v>0</v>
      </c>
      <c r="G278" s="4" t="s">
        <v>73</v>
      </c>
      <c r="H278" s="4" t="s">
        <v>74</v>
      </c>
      <c r="I278" s="4"/>
      <c r="J278" s="4"/>
      <c r="K278" s="4">
        <v>-214</v>
      </c>
      <c r="L278" s="4">
        <v>16</v>
      </c>
      <c r="M278" s="4">
        <v>3</v>
      </c>
      <c r="N278" s="4" t="s">
        <v>3</v>
      </c>
      <c r="O278" s="4">
        <v>2</v>
      </c>
      <c r="P278" s="4"/>
      <c r="Q278" s="4"/>
      <c r="R278" s="4"/>
      <c r="S278" s="4"/>
      <c r="T278" s="4"/>
      <c r="U278" s="4"/>
      <c r="V278" s="4"/>
      <c r="W278" s="4"/>
    </row>
    <row r="279" spans="1:23" x14ac:dyDescent="0.2">
      <c r="A279" s="4">
        <v>50</v>
      </c>
      <c r="B279" s="4">
        <v>0</v>
      </c>
      <c r="C279" s="4">
        <v>0</v>
      </c>
      <c r="D279" s="4">
        <v>1</v>
      </c>
      <c r="E279" s="4">
        <v>215</v>
      </c>
      <c r="F279" s="4">
        <f>ROUND(Source!AT261,O279)</f>
        <v>0</v>
      </c>
      <c r="G279" s="4" t="s">
        <v>75</v>
      </c>
      <c r="H279" s="4" t="s">
        <v>76</v>
      </c>
      <c r="I279" s="4"/>
      <c r="J279" s="4"/>
      <c r="K279" s="4">
        <v>-215</v>
      </c>
      <c r="L279" s="4">
        <v>17</v>
      </c>
      <c r="M279" s="4">
        <v>3</v>
      </c>
      <c r="N279" s="4" t="s">
        <v>3</v>
      </c>
      <c r="O279" s="4">
        <v>2</v>
      </c>
      <c r="P279" s="4"/>
      <c r="Q279" s="4"/>
      <c r="R279" s="4"/>
      <c r="S279" s="4"/>
      <c r="T279" s="4"/>
      <c r="U279" s="4"/>
      <c r="V279" s="4"/>
      <c r="W279" s="4"/>
    </row>
    <row r="280" spans="1:23" x14ac:dyDescent="0.2">
      <c r="A280" s="4">
        <v>50</v>
      </c>
      <c r="B280" s="4">
        <v>0</v>
      </c>
      <c r="C280" s="4">
        <v>0</v>
      </c>
      <c r="D280" s="4">
        <v>1</v>
      </c>
      <c r="E280" s="4">
        <v>217</v>
      </c>
      <c r="F280" s="4">
        <f>ROUND(Source!AU261,O280)</f>
        <v>1761686.81</v>
      </c>
      <c r="G280" s="4" t="s">
        <v>77</v>
      </c>
      <c r="H280" s="4" t="s">
        <v>78</v>
      </c>
      <c r="I280" s="4"/>
      <c r="J280" s="4"/>
      <c r="K280" s="4">
        <v>-217</v>
      </c>
      <c r="L280" s="4">
        <v>18</v>
      </c>
      <c r="M280" s="4">
        <v>3</v>
      </c>
      <c r="N280" s="4" t="s">
        <v>3</v>
      </c>
      <c r="O280" s="4">
        <v>2</v>
      </c>
      <c r="P280" s="4"/>
      <c r="Q280" s="4"/>
      <c r="R280" s="4"/>
      <c r="S280" s="4"/>
      <c r="T280" s="4"/>
      <c r="U280" s="4"/>
      <c r="V280" s="4"/>
      <c r="W280" s="4"/>
    </row>
    <row r="281" spans="1:23" x14ac:dyDescent="0.2">
      <c r="A281" s="4">
        <v>50</v>
      </c>
      <c r="B281" s="4">
        <v>0</v>
      </c>
      <c r="C281" s="4">
        <v>0</v>
      </c>
      <c r="D281" s="4">
        <v>1</v>
      </c>
      <c r="E281" s="4">
        <v>230</v>
      </c>
      <c r="F281" s="4">
        <f>ROUND(Source!BA261,O281)</f>
        <v>0</v>
      </c>
      <c r="G281" s="4" t="s">
        <v>79</v>
      </c>
      <c r="H281" s="4" t="s">
        <v>80</v>
      </c>
      <c r="I281" s="4"/>
      <c r="J281" s="4"/>
      <c r="K281" s="4">
        <v>-230</v>
      </c>
      <c r="L281" s="4">
        <v>19</v>
      </c>
      <c r="M281" s="4">
        <v>3</v>
      </c>
      <c r="N281" s="4" t="s">
        <v>3</v>
      </c>
      <c r="O281" s="4">
        <v>2</v>
      </c>
      <c r="P281" s="4"/>
      <c r="Q281" s="4"/>
      <c r="R281" s="4"/>
      <c r="S281" s="4"/>
      <c r="T281" s="4"/>
      <c r="U281" s="4"/>
      <c r="V281" s="4"/>
      <c r="W281" s="4"/>
    </row>
    <row r="282" spans="1:23" x14ac:dyDescent="0.2">
      <c r="A282" s="4">
        <v>50</v>
      </c>
      <c r="B282" s="4">
        <v>0</v>
      </c>
      <c r="C282" s="4">
        <v>0</v>
      </c>
      <c r="D282" s="4">
        <v>1</v>
      </c>
      <c r="E282" s="4">
        <v>206</v>
      </c>
      <c r="F282" s="4">
        <f>ROUND(Source!T261,O282)</f>
        <v>0</v>
      </c>
      <c r="G282" s="4" t="s">
        <v>81</v>
      </c>
      <c r="H282" s="4" t="s">
        <v>82</v>
      </c>
      <c r="I282" s="4"/>
      <c r="J282" s="4"/>
      <c r="K282" s="4">
        <v>-206</v>
      </c>
      <c r="L282" s="4">
        <v>20</v>
      </c>
      <c r="M282" s="4">
        <v>3</v>
      </c>
      <c r="N282" s="4" t="s">
        <v>3</v>
      </c>
      <c r="O282" s="4">
        <v>2</v>
      </c>
      <c r="P282" s="4"/>
      <c r="Q282" s="4"/>
      <c r="R282" s="4"/>
      <c r="S282" s="4"/>
      <c r="T282" s="4"/>
      <c r="U282" s="4"/>
      <c r="V282" s="4"/>
      <c r="W282" s="4"/>
    </row>
    <row r="283" spans="1:23" x14ac:dyDescent="0.2">
      <c r="A283" s="4">
        <v>50</v>
      </c>
      <c r="B283" s="4">
        <v>0</v>
      </c>
      <c r="C283" s="4">
        <v>0</v>
      </c>
      <c r="D283" s="4">
        <v>1</v>
      </c>
      <c r="E283" s="4">
        <v>207</v>
      </c>
      <c r="F283" s="4">
        <f>Source!U261</f>
        <v>480.84699999999998</v>
      </c>
      <c r="G283" s="4" t="s">
        <v>83</v>
      </c>
      <c r="H283" s="4" t="s">
        <v>84</v>
      </c>
      <c r="I283" s="4"/>
      <c r="J283" s="4"/>
      <c r="K283" s="4">
        <v>-207</v>
      </c>
      <c r="L283" s="4">
        <v>21</v>
      </c>
      <c r="M283" s="4">
        <v>3</v>
      </c>
      <c r="N283" s="4" t="s">
        <v>3</v>
      </c>
      <c r="O283" s="4">
        <v>-1</v>
      </c>
      <c r="P283" s="4"/>
      <c r="Q283" s="4"/>
      <c r="R283" s="4"/>
      <c r="S283" s="4"/>
      <c r="T283" s="4"/>
      <c r="U283" s="4"/>
      <c r="V283" s="4"/>
      <c r="W283" s="4"/>
    </row>
    <row r="284" spans="1:23" x14ac:dyDescent="0.2">
      <c r="A284" s="4">
        <v>50</v>
      </c>
      <c r="B284" s="4">
        <v>0</v>
      </c>
      <c r="C284" s="4">
        <v>0</v>
      </c>
      <c r="D284" s="4">
        <v>1</v>
      </c>
      <c r="E284" s="4">
        <v>208</v>
      </c>
      <c r="F284" s="4">
        <f>Source!V261</f>
        <v>0</v>
      </c>
      <c r="G284" s="4" t="s">
        <v>85</v>
      </c>
      <c r="H284" s="4" t="s">
        <v>86</v>
      </c>
      <c r="I284" s="4"/>
      <c r="J284" s="4"/>
      <c r="K284" s="4">
        <v>-208</v>
      </c>
      <c r="L284" s="4">
        <v>22</v>
      </c>
      <c r="M284" s="4">
        <v>3</v>
      </c>
      <c r="N284" s="4" t="s">
        <v>3</v>
      </c>
      <c r="O284" s="4">
        <v>-1</v>
      </c>
      <c r="P284" s="4"/>
      <c r="Q284" s="4"/>
      <c r="R284" s="4"/>
      <c r="S284" s="4"/>
      <c r="T284" s="4"/>
      <c r="U284" s="4"/>
      <c r="V284" s="4"/>
      <c r="W284" s="4"/>
    </row>
    <row r="285" spans="1:23" x14ac:dyDescent="0.2">
      <c r="A285" s="4">
        <v>50</v>
      </c>
      <c r="B285" s="4">
        <v>0</v>
      </c>
      <c r="C285" s="4">
        <v>0</v>
      </c>
      <c r="D285" s="4">
        <v>1</v>
      </c>
      <c r="E285" s="4">
        <v>209</v>
      </c>
      <c r="F285" s="4">
        <f>ROUND(Source!W261,O285)</f>
        <v>0</v>
      </c>
      <c r="G285" s="4" t="s">
        <v>87</v>
      </c>
      <c r="H285" s="4" t="s">
        <v>88</v>
      </c>
      <c r="I285" s="4"/>
      <c r="J285" s="4"/>
      <c r="K285" s="4">
        <v>-209</v>
      </c>
      <c r="L285" s="4">
        <v>23</v>
      </c>
      <c r="M285" s="4">
        <v>3</v>
      </c>
      <c r="N285" s="4" t="s">
        <v>3</v>
      </c>
      <c r="O285" s="4">
        <v>2</v>
      </c>
      <c r="P285" s="4"/>
      <c r="Q285" s="4"/>
      <c r="R285" s="4"/>
      <c r="S285" s="4"/>
      <c r="T285" s="4"/>
      <c r="U285" s="4"/>
      <c r="V285" s="4"/>
      <c r="W285" s="4"/>
    </row>
    <row r="286" spans="1:23" x14ac:dyDescent="0.2">
      <c r="A286" s="4">
        <v>50</v>
      </c>
      <c r="B286" s="4">
        <v>0</v>
      </c>
      <c r="C286" s="4">
        <v>0</v>
      </c>
      <c r="D286" s="4">
        <v>1</v>
      </c>
      <c r="E286" s="4">
        <v>210</v>
      </c>
      <c r="F286" s="4">
        <f>ROUND(Source!X261,O286)</f>
        <v>63868.93</v>
      </c>
      <c r="G286" s="4" t="s">
        <v>89</v>
      </c>
      <c r="H286" s="4" t="s">
        <v>90</v>
      </c>
      <c r="I286" s="4"/>
      <c r="J286" s="4"/>
      <c r="K286" s="4">
        <v>-210</v>
      </c>
      <c r="L286" s="4">
        <v>24</v>
      </c>
      <c r="M286" s="4">
        <v>3</v>
      </c>
      <c r="N286" s="4" t="s">
        <v>3</v>
      </c>
      <c r="O286" s="4">
        <v>2</v>
      </c>
      <c r="P286" s="4"/>
      <c r="Q286" s="4"/>
      <c r="R286" s="4"/>
      <c r="S286" s="4"/>
      <c r="T286" s="4"/>
      <c r="U286" s="4"/>
      <c r="V286" s="4"/>
      <c r="W286" s="4"/>
    </row>
    <row r="287" spans="1:23" x14ac:dyDescent="0.2">
      <c r="A287" s="4">
        <v>50</v>
      </c>
      <c r="B287" s="4">
        <v>0</v>
      </c>
      <c r="C287" s="4">
        <v>0</v>
      </c>
      <c r="D287" s="4">
        <v>1</v>
      </c>
      <c r="E287" s="4">
        <v>211</v>
      </c>
      <c r="F287" s="4">
        <f>ROUND(Source!Y261,O287)</f>
        <v>9124.1299999999992</v>
      </c>
      <c r="G287" s="4" t="s">
        <v>91</v>
      </c>
      <c r="H287" s="4" t="s">
        <v>92</v>
      </c>
      <c r="I287" s="4"/>
      <c r="J287" s="4"/>
      <c r="K287" s="4">
        <v>-211</v>
      </c>
      <c r="L287" s="4">
        <v>25</v>
      </c>
      <c r="M287" s="4">
        <v>3</v>
      </c>
      <c r="N287" s="4" t="s">
        <v>3</v>
      </c>
      <c r="O287" s="4">
        <v>2</v>
      </c>
      <c r="P287" s="4"/>
      <c r="Q287" s="4"/>
      <c r="R287" s="4"/>
      <c r="S287" s="4"/>
      <c r="T287" s="4"/>
      <c r="U287" s="4"/>
      <c r="V287" s="4"/>
      <c r="W287" s="4"/>
    </row>
    <row r="288" spans="1:23" x14ac:dyDescent="0.2">
      <c r="A288" s="4">
        <v>50</v>
      </c>
      <c r="B288" s="4">
        <v>0</v>
      </c>
      <c r="C288" s="4">
        <v>0</v>
      </c>
      <c r="D288" s="4">
        <v>1</v>
      </c>
      <c r="E288" s="4">
        <v>0</v>
      </c>
      <c r="F288" s="4">
        <f>ROUND(Source!AR261,O288)</f>
        <v>1761686.81</v>
      </c>
      <c r="G288" s="4" t="s">
        <v>93</v>
      </c>
      <c r="H288" s="4" t="s">
        <v>94</v>
      </c>
      <c r="I288" s="4"/>
      <c r="J288" s="4"/>
      <c r="K288" s="4">
        <v>-224</v>
      </c>
      <c r="L288" s="4">
        <v>26</v>
      </c>
      <c r="M288" s="4">
        <v>3</v>
      </c>
      <c r="N288" s="4" t="s">
        <v>3</v>
      </c>
      <c r="O288" s="4">
        <v>2</v>
      </c>
      <c r="P288" s="4"/>
      <c r="Q288" s="4"/>
      <c r="R288" s="4"/>
      <c r="S288" s="4"/>
      <c r="T288" s="4"/>
      <c r="U288" s="4"/>
      <c r="V288" s="4"/>
      <c r="W288" s="4"/>
    </row>
    <row r="289" spans="1:245" x14ac:dyDescent="0.2">
      <c r="A289" s="4">
        <v>50</v>
      </c>
      <c r="B289" s="4">
        <v>0</v>
      </c>
      <c r="C289" s="4">
        <v>0</v>
      </c>
      <c r="D289" s="4">
        <v>2</v>
      </c>
      <c r="E289" s="4">
        <v>0</v>
      </c>
      <c r="F289" s="4">
        <f>ROUND(F288,O289)</f>
        <v>1761686.81</v>
      </c>
      <c r="G289" s="4" t="s">
        <v>95</v>
      </c>
      <c r="H289" s="4" t="s">
        <v>96</v>
      </c>
      <c r="I289" s="4"/>
      <c r="J289" s="4"/>
      <c r="K289" s="4">
        <v>212</v>
      </c>
      <c r="L289" s="4">
        <v>27</v>
      </c>
      <c r="M289" s="4">
        <v>0</v>
      </c>
      <c r="N289" s="4" t="s">
        <v>3</v>
      </c>
      <c r="O289" s="4">
        <v>2</v>
      </c>
      <c r="P289" s="4"/>
      <c r="Q289" s="4"/>
      <c r="R289" s="4"/>
      <c r="S289" s="4"/>
      <c r="T289" s="4"/>
      <c r="U289" s="4"/>
      <c r="V289" s="4"/>
      <c r="W289" s="4"/>
    </row>
    <row r="290" spans="1:245" x14ac:dyDescent="0.2">
      <c r="A290" s="4">
        <v>50</v>
      </c>
      <c r="B290" s="4">
        <v>0</v>
      </c>
      <c r="C290" s="4">
        <v>0</v>
      </c>
      <c r="D290" s="4">
        <v>2</v>
      </c>
      <c r="E290" s="4">
        <v>0</v>
      </c>
      <c r="F290" s="4">
        <f>ROUND(F289*0.18,O290)</f>
        <v>317103.63</v>
      </c>
      <c r="G290" s="4" t="s">
        <v>97</v>
      </c>
      <c r="H290" s="4" t="s">
        <v>98</v>
      </c>
      <c r="I290" s="4"/>
      <c r="J290" s="4"/>
      <c r="K290" s="4">
        <v>212</v>
      </c>
      <c r="L290" s="4">
        <v>28</v>
      </c>
      <c r="M290" s="4">
        <v>0</v>
      </c>
      <c r="N290" s="4" t="s">
        <v>3</v>
      </c>
      <c r="O290" s="4">
        <v>2</v>
      </c>
      <c r="P290" s="4"/>
      <c r="Q290" s="4"/>
      <c r="R290" s="4"/>
      <c r="S290" s="4"/>
      <c r="T290" s="4"/>
      <c r="U290" s="4"/>
      <c r="V290" s="4"/>
      <c r="W290" s="4"/>
    </row>
    <row r="291" spans="1:245" x14ac:dyDescent="0.2">
      <c r="A291" s="4">
        <v>50</v>
      </c>
      <c r="B291" s="4">
        <v>0</v>
      </c>
      <c r="C291" s="4">
        <v>0</v>
      </c>
      <c r="D291" s="4">
        <v>2</v>
      </c>
      <c r="E291" s="4">
        <v>224</v>
      </c>
      <c r="F291" s="4">
        <f>ROUND(F289+F290,O291)</f>
        <v>2078790.44</v>
      </c>
      <c r="G291" s="4" t="s">
        <v>99</v>
      </c>
      <c r="H291" s="4" t="s">
        <v>100</v>
      </c>
      <c r="I291" s="4"/>
      <c r="J291" s="4"/>
      <c r="K291" s="4">
        <v>212</v>
      </c>
      <c r="L291" s="4">
        <v>29</v>
      </c>
      <c r="M291" s="4">
        <v>0</v>
      </c>
      <c r="N291" s="4" t="s">
        <v>3</v>
      </c>
      <c r="O291" s="4">
        <v>2</v>
      </c>
      <c r="P291" s="4"/>
      <c r="Q291" s="4"/>
      <c r="R291" s="4"/>
      <c r="S291" s="4"/>
      <c r="T291" s="4"/>
      <c r="U291" s="4"/>
      <c r="V291" s="4"/>
      <c r="W291" s="4"/>
    </row>
    <row r="292" spans="1:245" x14ac:dyDescent="0.2">
      <c r="A292" s="4">
        <v>50</v>
      </c>
      <c r="B292" s="4">
        <v>0</v>
      </c>
      <c r="C292" s="4">
        <v>0</v>
      </c>
      <c r="D292" s="4">
        <v>2</v>
      </c>
      <c r="E292" s="4">
        <v>213</v>
      </c>
      <c r="F292" s="4">
        <f>ROUND(F291*0.95,O292)</f>
        <v>1974850.92</v>
      </c>
      <c r="G292" s="4" t="s">
        <v>101</v>
      </c>
      <c r="H292" s="4" t="s">
        <v>102</v>
      </c>
      <c r="I292" s="4"/>
      <c r="J292" s="4"/>
      <c r="K292" s="4">
        <v>212</v>
      </c>
      <c r="L292" s="4">
        <v>30</v>
      </c>
      <c r="M292" s="4">
        <v>0</v>
      </c>
      <c r="N292" s="4" t="s">
        <v>3</v>
      </c>
      <c r="O292" s="4">
        <v>2</v>
      </c>
      <c r="P292" s="4"/>
      <c r="Q292" s="4"/>
      <c r="R292" s="4"/>
      <c r="S292" s="4"/>
      <c r="T292" s="4"/>
      <c r="U292" s="4"/>
      <c r="V292" s="4"/>
      <c r="W292" s="4"/>
    </row>
    <row r="294" spans="1:245" x14ac:dyDescent="0.2">
      <c r="A294" s="1">
        <v>4</v>
      </c>
      <c r="B294" s="1">
        <v>0</v>
      </c>
      <c r="C294" s="1"/>
      <c r="D294" s="1">
        <f>ROW(A305)</f>
        <v>305</v>
      </c>
      <c r="E294" s="1"/>
      <c r="F294" s="1" t="s">
        <v>103</v>
      </c>
      <c r="G294" s="1" t="s">
        <v>241</v>
      </c>
      <c r="H294" s="1" t="s">
        <v>3</v>
      </c>
      <c r="I294" s="1">
        <v>0</v>
      </c>
      <c r="J294" s="1"/>
      <c r="K294" s="1">
        <v>-1</v>
      </c>
      <c r="L294" s="1"/>
      <c r="M294" s="1"/>
      <c r="N294" s="1"/>
      <c r="O294" s="1"/>
      <c r="P294" s="1"/>
      <c r="Q294" s="1"/>
      <c r="R294" s="1"/>
      <c r="S294" s="1"/>
      <c r="T294" s="1"/>
      <c r="U294" s="1" t="s">
        <v>3</v>
      </c>
      <c r="V294" s="1">
        <v>0</v>
      </c>
      <c r="W294" s="1"/>
      <c r="X294" s="1"/>
      <c r="Y294" s="1"/>
      <c r="Z294" s="1"/>
      <c r="AA294" s="1"/>
      <c r="AB294" s="1" t="s">
        <v>3</v>
      </c>
      <c r="AC294" s="1" t="s">
        <v>3</v>
      </c>
      <c r="AD294" s="1" t="s">
        <v>3</v>
      </c>
      <c r="AE294" s="1" t="s">
        <v>3</v>
      </c>
      <c r="AF294" s="1" t="s">
        <v>3</v>
      </c>
      <c r="AG294" s="1" t="s">
        <v>3</v>
      </c>
      <c r="AH294" s="1"/>
      <c r="AI294" s="1"/>
      <c r="AJ294" s="1"/>
      <c r="AK294" s="1"/>
      <c r="AL294" s="1"/>
      <c r="AM294" s="1"/>
      <c r="AN294" s="1"/>
      <c r="AO294" s="1"/>
      <c r="AP294" s="1" t="s">
        <v>3</v>
      </c>
      <c r="AQ294" s="1" t="s">
        <v>3</v>
      </c>
      <c r="AR294" s="1" t="s">
        <v>3</v>
      </c>
      <c r="AS294" s="1"/>
      <c r="AT294" s="1"/>
      <c r="AU294" s="1"/>
      <c r="AV294" s="1"/>
      <c r="AW294" s="1"/>
      <c r="AX294" s="1"/>
      <c r="AY294" s="1"/>
      <c r="AZ294" s="1" t="s">
        <v>3</v>
      </c>
      <c r="BA294" s="1"/>
      <c r="BB294" s="1" t="s">
        <v>3</v>
      </c>
      <c r="BC294" s="1" t="s">
        <v>3</v>
      </c>
      <c r="BD294" s="1" t="s">
        <v>3</v>
      </c>
      <c r="BE294" s="1" t="s">
        <v>3</v>
      </c>
      <c r="BF294" s="1" t="s">
        <v>3</v>
      </c>
      <c r="BG294" s="1" t="s">
        <v>3</v>
      </c>
      <c r="BH294" s="1" t="s">
        <v>3</v>
      </c>
      <c r="BI294" s="1" t="s">
        <v>3</v>
      </c>
      <c r="BJ294" s="1" t="s">
        <v>3</v>
      </c>
      <c r="BK294" s="1" t="s">
        <v>3</v>
      </c>
      <c r="BL294" s="1" t="s">
        <v>3</v>
      </c>
      <c r="BM294" s="1" t="s">
        <v>3</v>
      </c>
      <c r="BN294" s="1" t="s">
        <v>3</v>
      </c>
      <c r="BO294" s="1" t="s">
        <v>3</v>
      </c>
      <c r="BP294" s="1" t="s">
        <v>3</v>
      </c>
      <c r="BQ294" s="1"/>
      <c r="BR294" s="1"/>
      <c r="BS294" s="1"/>
      <c r="BT294" s="1"/>
      <c r="BU294" s="1"/>
      <c r="BV294" s="1"/>
      <c r="BW294" s="1"/>
      <c r="BX294" s="1">
        <v>0</v>
      </c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>
        <v>0</v>
      </c>
    </row>
    <row r="296" spans="1:245" x14ac:dyDescent="0.2">
      <c r="A296" s="2">
        <v>52</v>
      </c>
      <c r="B296" s="2">
        <f t="shared" ref="B296:G296" si="172">B305</f>
        <v>0</v>
      </c>
      <c r="C296" s="2">
        <f t="shared" si="172"/>
        <v>4</v>
      </c>
      <c r="D296" s="2">
        <f t="shared" si="172"/>
        <v>294</v>
      </c>
      <c r="E296" s="2">
        <f t="shared" si="172"/>
        <v>0</v>
      </c>
      <c r="F296" s="2" t="str">
        <f t="shared" si="172"/>
        <v>Новый раздел</v>
      </c>
      <c r="G296" s="2" t="str">
        <f t="shared" si="172"/>
        <v>Устройство песчаного покрытия-32м2 ул Новочеремушкинская д 60-18м2 ул  Новочеремушкинская д 59-14 м2</v>
      </c>
      <c r="H296" s="2"/>
      <c r="I296" s="2"/>
      <c r="J296" s="2"/>
      <c r="K296" s="2"/>
      <c r="L296" s="2"/>
      <c r="M296" s="2"/>
      <c r="N296" s="2"/>
      <c r="O296" s="2">
        <f t="shared" ref="O296:AT296" si="173">O305</f>
        <v>20719</v>
      </c>
      <c r="P296" s="2">
        <f t="shared" si="173"/>
        <v>14486.85</v>
      </c>
      <c r="Q296" s="2">
        <f t="shared" si="173"/>
        <v>3096.4</v>
      </c>
      <c r="R296" s="2">
        <f t="shared" si="173"/>
        <v>1391.66</v>
      </c>
      <c r="S296" s="2">
        <f t="shared" si="173"/>
        <v>3135.75</v>
      </c>
      <c r="T296" s="2">
        <f t="shared" si="173"/>
        <v>0</v>
      </c>
      <c r="U296" s="2">
        <f t="shared" si="173"/>
        <v>17.465240000000001</v>
      </c>
      <c r="V296" s="2">
        <f t="shared" si="173"/>
        <v>0</v>
      </c>
      <c r="W296" s="2">
        <f t="shared" si="173"/>
        <v>0</v>
      </c>
      <c r="X296" s="2">
        <f t="shared" si="173"/>
        <v>2195.0300000000002</v>
      </c>
      <c r="Y296" s="2">
        <f t="shared" si="173"/>
        <v>313.58</v>
      </c>
      <c r="Z296" s="2">
        <f t="shared" si="173"/>
        <v>0</v>
      </c>
      <c r="AA296" s="2">
        <f t="shared" si="173"/>
        <v>0</v>
      </c>
      <c r="AB296" s="2">
        <f t="shared" si="173"/>
        <v>20719</v>
      </c>
      <c r="AC296" s="2">
        <f t="shared" si="173"/>
        <v>14486.85</v>
      </c>
      <c r="AD296" s="2">
        <f t="shared" si="173"/>
        <v>3096.4</v>
      </c>
      <c r="AE296" s="2">
        <f t="shared" si="173"/>
        <v>1391.66</v>
      </c>
      <c r="AF296" s="2">
        <f t="shared" si="173"/>
        <v>3135.75</v>
      </c>
      <c r="AG296" s="2">
        <f t="shared" si="173"/>
        <v>0</v>
      </c>
      <c r="AH296" s="2">
        <f t="shared" si="173"/>
        <v>17.465240000000001</v>
      </c>
      <c r="AI296" s="2">
        <f t="shared" si="173"/>
        <v>0</v>
      </c>
      <c r="AJ296" s="2">
        <f t="shared" si="173"/>
        <v>0</v>
      </c>
      <c r="AK296" s="2">
        <f t="shared" si="173"/>
        <v>2195.0300000000002</v>
      </c>
      <c r="AL296" s="2">
        <f t="shared" si="173"/>
        <v>313.58</v>
      </c>
      <c r="AM296" s="2">
        <f t="shared" si="173"/>
        <v>0</v>
      </c>
      <c r="AN296" s="2">
        <f t="shared" si="173"/>
        <v>0</v>
      </c>
      <c r="AO296" s="2">
        <f t="shared" si="173"/>
        <v>0</v>
      </c>
      <c r="AP296" s="2">
        <f t="shared" si="173"/>
        <v>0</v>
      </c>
      <c r="AQ296" s="2">
        <f t="shared" si="173"/>
        <v>0</v>
      </c>
      <c r="AR296" s="2">
        <f t="shared" si="173"/>
        <v>24730.6</v>
      </c>
      <c r="AS296" s="2">
        <f t="shared" si="173"/>
        <v>0</v>
      </c>
      <c r="AT296" s="2">
        <f t="shared" si="173"/>
        <v>0</v>
      </c>
      <c r="AU296" s="2">
        <f t="shared" ref="AU296:BZ296" si="174">AU305</f>
        <v>24730.6</v>
      </c>
      <c r="AV296" s="2">
        <f t="shared" si="174"/>
        <v>14486.85</v>
      </c>
      <c r="AW296" s="2">
        <f t="shared" si="174"/>
        <v>14486.85</v>
      </c>
      <c r="AX296" s="2">
        <f t="shared" si="174"/>
        <v>0</v>
      </c>
      <c r="AY296" s="2">
        <f t="shared" si="174"/>
        <v>14486.85</v>
      </c>
      <c r="AZ296" s="2">
        <f t="shared" si="174"/>
        <v>0</v>
      </c>
      <c r="BA296" s="2">
        <f t="shared" si="174"/>
        <v>0</v>
      </c>
      <c r="BB296" s="2">
        <f t="shared" si="174"/>
        <v>0</v>
      </c>
      <c r="BC296" s="2">
        <f t="shared" si="174"/>
        <v>0</v>
      </c>
      <c r="BD296" s="2">
        <f t="shared" si="174"/>
        <v>0</v>
      </c>
      <c r="BE296" s="2">
        <f t="shared" si="174"/>
        <v>0</v>
      </c>
      <c r="BF296" s="2">
        <f t="shared" si="174"/>
        <v>0</v>
      </c>
      <c r="BG296" s="2">
        <f t="shared" si="174"/>
        <v>0</v>
      </c>
      <c r="BH296" s="2">
        <f t="shared" si="174"/>
        <v>0</v>
      </c>
      <c r="BI296" s="2">
        <f t="shared" si="174"/>
        <v>0</v>
      </c>
      <c r="BJ296" s="2">
        <f t="shared" si="174"/>
        <v>0</v>
      </c>
      <c r="BK296" s="2">
        <f t="shared" si="174"/>
        <v>0</v>
      </c>
      <c r="BL296" s="2">
        <f t="shared" si="174"/>
        <v>0</v>
      </c>
      <c r="BM296" s="2">
        <f t="shared" si="174"/>
        <v>0</v>
      </c>
      <c r="BN296" s="2">
        <f t="shared" si="174"/>
        <v>0</v>
      </c>
      <c r="BO296" s="2">
        <f t="shared" si="174"/>
        <v>0</v>
      </c>
      <c r="BP296" s="2">
        <f t="shared" si="174"/>
        <v>0</v>
      </c>
      <c r="BQ296" s="2">
        <f t="shared" si="174"/>
        <v>0</v>
      </c>
      <c r="BR296" s="2">
        <f t="shared" si="174"/>
        <v>0</v>
      </c>
      <c r="BS296" s="2">
        <f t="shared" si="174"/>
        <v>0</v>
      </c>
      <c r="BT296" s="2">
        <f t="shared" si="174"/>
        <v>0</v>
      </c>
      <c r="BU296" s="2">
        <f t="shared" si="174"/>
        <v>0</v>
      </c>
      <c r="BV296" s="2">
        <f t="shared" si="174"/>
        <v>0</v>
      </c>
      <c r="BW296" s="2">
        <f t="shared" si="174"/>
        <v>0</v>
      </c>
      <c r="BX296" s="2">
        <f t="shared" si="174"/>
        <v>0</v>
      </c>
      <c r="BY296" s="2">
        <f t="shared" si="174"/>
        <v>0</v>
      </c>
      <c r="BZ296" s="2">
        <f t="shared" si="174"/>
        <v>0</v>
      </c>
      <c r="CA296" s="2">
        <f t="shared" ref="CA296:DF296" si="175">CA305</f>
        <v>24730.6</v>
      </c>
      <c r="CB296" s="2">
        <f t="shared" si="175"/>
        <v>0</v>
      </c>
      <c r="CC296" s="2">
        <f t="shared" si="175"/>
        <v>0</v>
      </c>
      <c r="CD296" s="2">
        <f t="shared" si="175"/>
        <v>24730.6</v>
      </c>
      <c r="CE296" s="2">
        <f t="shared" si="175"/>
        <v>14486.85</v>
      </c>
      <c r="CF296" s="2">
        <f t="shared" si="175"/>
        <v>14486.85</v>
      </c>
      <c r="CG296" s="2">
        <f t="shared" si="175"/>
        <v>0</v>
      </c>
      <c r="CH296" s="2">
        <f t="shared" si="175"/>
        <v>14486.85</v>
      </c>
      <c r="CI296" s="2">
        <f t="shared" si="175"/>
        <v>0</v>
      </c>
      <c r="CJ296" s="2">
        <f t="shared" si="175"/>
        <v>0</v>
      </c>
      <c r="CK296" s="2">
        <f t="shared" si="175"/>
        <v>0</v>
      </c>
      <c r="CL296" s="2">
        <f t="shared" si="175"/>
        <v>0</v>
      </c>
      <c r="CM296" s="2">
        <f t="shared" si="175"/>
        <v>0</v>
      </c>
      <c r="CN296" s="2">
        <f t="shared" si="175"/>
        <v>0</v>
      </c>
      <c r="CO296" s="2">
        <f t="shared" si="175"/>
        <v>0</v>
      </c>
      <c r="CP296" s="2">
        <f t="shared" si="175"/>
        <v>0</v>
      </c>
      <c r="CQ296" s="2">
        <f t="shared" si="175"/>
        <v>0</v>
      </c>
      <c r="CR296" s="2">
        <f t="shared" si="175"/>
        <v>0</v>
      </c>
      <c r="CS296" s="2">
        <f t="shared" si="175"/>
        <v>0</v>
      </c>
      <c r="CT296" s="2">
        <f t="shared" si="175"/>
        <v>0</v>
      </c>
      <c r="CU296" s="2">
        <f t="shared" si="175"/>
        <v>0</v>
      </c>
      <c r="CV296" s="2">
        <f t="shared" si="175"/>
        <v>0</v>
      </c>
      <c r="CW296" s="2">
        <f t="shared" si="175"/>
        <v>0</v>
      </c>
      <c r="CX296" s="2">
        <f t="shared" si="175"/>
        <v>0</v>
      </c>
      <c r="CY296" s="2">
        <f t="shared" si="175"/>
        <v>0</v>
      </c>
      <c r="CZ296" s="2">
        <f t="shared" si="175"/>
        <v>0</v>
      </c>
      <c r="DA296" s="2">
        <f t="shared" si="175"/>
        <v>0</v>
      </c>
      <c r="DB296" s="2">
        <f t="shared" si="175"/>
        <v>0</v>
      </c>
      <c r="DC296" s="2">
        <f t="shared" si="175"/>
        <v>0</v>
      </c>
      <c r="DD296" s="2">
        <f t="shared" si="175"/>
        <v>0</v>
      </c>
      <c r="DE296" s="2">
        <f t="shared" si="175"/>
        <v>0</v>
      </c>
      <c r="DF296" s="2">
        <f t="shared" si="175"/>
        <v>0</v>
      </c>
      <c r="DG296" s="3">
        <f t="shared" ref="DG296:EL296" si="176">DG305</f>
        <v>0</v>
      </c>
      <c r="DH296" s="3">
        <f t="shared" si="176"/>
        <v>0</v>
      </c>
      <c r="DI296" s="3">
        <f t="shared" si="176"/>
        <v>0</v>
      </c>
      <c r="DJ296" s="3">
        <f t="shared" si="176"/>
        <v>0</v>
      </c>
      <c r="DK296" s="3">
        <f t="shared" si="176"/>
        <v>0</v>
      </c>
      <c r="DL296" s="3">
        <f t="shared" si="176"/>
        <v>0</v>
      </c>
      <c r="DM296" s="3">
        <f t="shared" si="176"/>
        <v>0</v>
      </c>
      <c r="DN296" s="3">
        <f t="shared" si="176"/>
        <v>0</v>
      </c>
      <c r="DO296" s="3">
        <f t="shared" si="176"/>
        <v>0</v>
      </c>
      <c r="DP296" s="3">
        <f t="shared" si="176"/>
        <v>0</v>
      </c>
      <c r="DQ296" s="3">
        <f t="shared" si="176"/>
        <v>0</v>
      </c>
      <c r="DR296" s="3">
        <f t="shared" si="176"/>
        <v>0</v>
      </c>
      <c r="DS296" s="3">
        <f t="shared" si="176"/>
        <v>0</v>
      </c>
      <c r="DT296" s="3">
        <f t="shared" si="176"/>
        <v>0</v>
      </c>
      <c r="DU296" s="3">
        <f t="shared" si="176"/>
        <v>0</v>
      </c>
      <c r="DV296" s="3">
        <f t="shared" si="176"/>
        <v>0</v>
      </c>
      <c r="DW296" s="3">
        <f t="shared" si="176"/>
        <v>0</v>
      </c>
      <c r="DX296" s="3">
        <f t="shared" si="176"/>
        <v>0</v>
      </c>
      <c r="DY296" s="3">
        <f t="shared" si="176"/>
        <v>0</v>
      </c>
      <c r="DZ296" s="3">
        <f t="shared" si="176"/>
        <v>0</v>
      </c>
      <c r="EA296" s="3">
        <f t="shared" si="176"/>
        <v>0</v>
      </c>
      <c r="EB296" s="3">
        <f t="shared" si="176"/>
        <v>0</v>
      </c>
      <c r="EC296" s="3">
        <f t="shared" si="176"/>
        <v>0</v>
      </c>
      <c r="ED296" s="3">
        <f t="shared" si="176"/>
        <v>0</v>
      </c>
      <c r="EE296" s="3">
        <f t="shared" si="176"/>
        <v>0</v>
      </c>
      <c r="EF296" s="3">
        <f t="shared" si="176"/>
        <v>0</v>
      </c>
      <c r="EG296" s="3">
        <f t="shared" si="176"/>
        <v>0</v>
      </c>
      <c r="EH296" s="3">
        <f t="shared" si="176"/>
        <v>0</v>
      </c>
      <c r="EI296" s="3">
        <f t="shared" si="176"/>
        <v>0</v>
      </c>
      <c r="EJ296" s="3">
        <f t="shared" si="176"/>
        <v>0</v>
      </c>
      <c r="EK296" s="3">
        <f t="shared" si="176"/>
        <v>0</v>
      </c>
      <c r="EL296" s="3">
        <f t="shared" si="176"/>
        <v>0</v>
      </c>
      <c r="EM296" s="3">
        <f t="shared" ref="EM296:FR296" si="177">EM305</f>
        <v>0</v>
      </c>
      <c r="EN296" s="3">
        <f t="shared" si="177"/>
        <v>0</v>
      </c>
      <c r="EO296" s="3">
        <f t="shared" si="177"/>
        <v>0</v>
      </c>
      <c r="EP296" s="3">
        <f t="shared" si="177"/>
        <v>0</v>
      </c>
      <c r="EQ296" s="3">
        <f t="shared" si="177"/>
        <v>0</v>
      </c>
      <c r="ER296" s="3">
        <f t="shared" si="177"/>
        <v>0</v>
      </c>
      <c r="ES296" s="3">
        <f t="shared" si="177"/>
        <v>0</v>
      </c>
      <c r="ET296" s="3">
        <f t="shared" si="177"/>
        <v>0</v>
      </c>
      <c r="EU296" s="3">
        <f t="shared" si="177"/>
        <v>0</v>
      </c>
      <c r="EV296" s="3">
        <f t="shared" si="177"/>
        <v>0</v>
      </c>
      <c r="EW296" s="3">
        <f t="shared" si="177"/>
        <v>0</v>
      </c>
      <c r="EX296" s="3">
        <f t="shared" si="177"/>
        <v>0</v>
      </c>
      <c r="EY296" s="3">
        <f t="shared" si="177"/>
        <v>0</v>
      </c>
      <c r="EZ296" s="3">
        <f t="shared" si="177"/>
        <v>0</v>
      </c>
      <c r="FA296" s="3">
        <f t="shared" si="177"/>
        <v>0</v>
      </c>
      <c r="FB296" s="3">
        <f t="shared" si="177"/>
        <v>0</v>
      </c>
      <c r="FC296" s="3">
        <f t="shared" si="177"/>
        <v>0</v>
      </c>
      <c r="FD296" s="3">
        <f t="shared" si="177"/>
        <v>0</v>
      </c>
      <c r="FE296" s="3">
        <f t="shared" si="177"/>
        <v>0</v>
      </c>
      <c r="FF296" s="3">
        <f t="shared" si="177"/>
        <v>0</v>
      </c>
      <c r="FG296" s="3">
        <f t="shared" si="177"/>
        <v>0</v>
      </c>
      <c r="FH296" s="3">
        <f t="shared" si="177"/>
        <v>0</v>
      </c>
      <c r="FI296" s="3">
        <f t="shared" si="177"/>
        <v>0</v>
      </c>
      <c r="FJ296" s="3">
        <f t="shared" si="177"/>
        <v>0</v>
      </c>
      <c r="FK296" s="3">
        <f t="shared" si="177"/>
        <v>0</v>
      </c>
      <c r="FL296" s="3">
        <f t="shared" si="177"/>
        <v>0</v>
      </c>
      <c r="FM296" s="3">
        <f t="shared" si="177"/>
        <v>0</v>
      </c>
      <c r="FN296" s="3">
        <f t="shared" si="177"/>
        <v>0</v>
      </c>
      <c r="FO296" s="3">
        <f t="shared" si="177"/>
        <v>0</v>
      </c>
      <c r="FP296" s="3">
        <f t="shared" si="177"/>
        <v>0</v>
      </c>
      <c r="FQ296" s="3">
        <f t="shared" si="177"/>
        <v>0</v>
      </c>
      <c r="FR296" s="3">
        <f t="shared" si="177"/>
        <v>0</v>
      </c>
      <c r="FS296" s="3">
        <f t="shared" ref="FS296:GX296" si="178">FS305</f>
        <v>0</v>
      </c>
      <c r="FT296" s="3">
        <f t="shared" si="178"/>
        <v>0</v>
      </c>
      <c r="FU296" s="3">
        <f t="shared" si="178"/>
        <v>0</v>
      </c>
      <c r="FV296" s="3">
        <f t="shared" si="178"/>
        <v>0</v>
      </c>
      <c r="FW296" s="3">
        <f t="shared" si="178"/>
        <v>0</v>
      </c>
      <c r="FX296" s="3">
        <f t="shared" si="178"/>
        <v>0</v>
      </c>
      <c r="FY296" s="3">
        <f t="shared" si="178"/>
        <v>0</v>
      </c>
      <c r="FZ296" s="3">
        <f t="shared" si="178"/>
        <v>0</v>
      </c>
      <c r="GA296" s="3">
        <f t="shared" si="178"/>
        <v>0</v>
      </c>
      <c r="GB296" s="3">
        <f t="shared" si="178"/>
        <v>0</v>
      </c>
      <c r="GC296" s="3">
        <f t="shared" si="178"/>
        <v>0</v>
      </c>
      <c r="GD296" s="3">
        <f t="shared" si="178"/>
        <v>0</v>
      </c>
      <c r="GE296" s="3">
        <f t="shared" si="178"/>
        <v>0</v>
      </c>
      <c r="GF296" s="3">
        <f t="shared" si="178"/>
        <v>0</v>
      </c>
      <c r="GG296" s="3">
        <f t="shared" si="178"/>
        <v>0</v>
      </c>
      <c r="GH296" s="3">
        <f t="shared" si="178"/>
        <v>0</v>
      </c>
      <c r="GI296" s="3">
        <f t="shared" si="178"/>
        <v>0</v>
      </c>
      <c r="GJ296" s="3">
        <f t="shared" si="178"/>
        <v>0</v>
      </c>
      <c r="GK296" s="3">
        <f t="shared" si="178"/>
        <v>0</v>
      </c>
      <c r="GL296" s="3">
        <f t="shared" si="178"/>
        <v>0</v>
      </c>
      <c r="GM296" s="3">
        <f t="shared" si="178"/>
        <v>0</v>
      </c>
      <c r="GN296" s="3">
        <f t="shared" si="178"/>
        <v>0</v>
      </c>
      <c r="GO296" s="3">
        <f t="shared" si="178"/>
        <v>0</v>
      </c>
      <c r="GP296" s="3">
        <f t="shared" si="178"/>
        <v>0</v>
      </c>
      <c r="GQ296" s="3">
        <f t="shared" si="178"/>
        <v>0</v>
      </c>
      <c r="GR296" s="3">
        <f t="shared" si="178"/>
        <v>0</v>
      </c>
      <c r="GS296" s="3">
        <f t="shared" si="178"/>
        <v>0</v>
      </c>
      <c r="GT296" s="3">
        <f t="shared" si="178"/>
        <v>0</v>
      </c>
      <c r="GU296" s="3">
        <f t="shared" si="178"/>
        <v>0</v>
      </c>
      <c r="GV296" s="3">
        <f t="shared" si="178"/>
        <v>0</v>
      </c>
      <c r="GW296" s="3">
        <f t="shared" si="178"/>
        <v>0</v>
      </c>
      <c r="GX296" s="3">
        <f t="shared" si="178"/>
        <v>0</v>
      </c>
    </row>
    <row r="298" spans="1:245" x14ac:dyDescent="0.2">
      <c r="A298">
        <v>17</v>
      </c>
      <c r="B298">
        <v>0</v>
      </c>
      <c r="C298">
        <f>ROW(SmtRes!A145)</f>
        <v>145</v>
      </c>
      <c r="D298">
        <f>ROW(EtalonRes!A144)</f>
        <v>144</v>
      </c>
      <c r="E298" t="s">
        <v>242</v>
      </c>
      <c r="F298" t="s">
        <v>152</v>
      </c>
      <c r="G298" t="s">
        <v>153</v>
      </c>
      <c r="H298" t="s">
        <v>154</v>
      </c>
      <c r="I298">
        <v>3.0000000000000001E-3</v>
      </c>
      <c r="J298">
        <v>0</v>
      </c>
      <c r="O298">
        <f t="shared" ref="O298:O303" si="179">ROUND(CP298,2)</f>
        <v>844.99</v>
      </c>
      <c r="P298">
        <f t="shared" ref="P298:P303" si="180">ROUND(CQ298*I298,2)</f>
        <v>698.34</v>
      </c>
      <c r="Q298">
        <f t="shared" ref="Q298:Q303" si="181">ROUND(CR298*I298,2)</f>
        <v>134.55000000000001</v>
      </c>
      <c r="R298">
        <f t="shared" ref="R298:R303" si="182">ROUND(CS298*I298,2)</f>
        <v>49.47</v>
      </c>
      <c r="S298">
        <f t="shared" ref="S298:S303" si="183">ROUND(CT298*I298,2)</f>
        <v>12.1</v>
      </c>
      <c r="T298">
        <f t="shared" ref="T298:T303" si="184">ROUND(CU298*I298,2)</f>
        <v>0</v>
      </c>
      <c r="U298">
        <f t="shared" ref="U298:U303" si="185">CV298*I298</f>
        <v>7.4520000000000003E-2</v>
      </c>
      <c r="V298">
        <f t="shared" ref="V298:V303" si="186">CW298*I298</f>
        <v>0</v>
      </c>
      <c r="W298">
        <f t="shared" ref="W298:W303" si="187">ROUND(CX298*I298,2)</f>
        <v>0</v>
      </c>
      <c r="X298">
        <f t="shared" ref="X298:Y303" si="188">ROUND(CY298,2)</f>
        <v>8.4700000000000006</v>
      </c>
      <c r="Y298">
        <f t="shared" si="188"/>
        <v>1.21</v>
      </c>
      <c r="AA298">
        <v>41650444</v>
      </c>
      <c r="AB298">
        <f t="shared" ref="AB298:AB303" si="189">ROUND((AC298+AD298+AF298),2)</f>
        <v>281664.53000000003</v>
      </c>
      <c r="AC298">
        <f>ROUND((ES298),2)</f>
        <v>232780.66</v>
      </c>
      <c r="AD298">
        <f>ROUND((((ET298)-(EU298))+AE298),2)</f>
        <v>44849.36</v>
      </c>
      <c r="AE298">
        <f t="shared" ref="AE298:AF300" si="190">ROUND((EU298),2)</f>
        <v>16489.41</v>
      </c>
      <c r="AF298">
        <f t="shared" si="190"/>
        <v>4034.51</v>
      </c>
      <c r="AG298">
        <f t="shared" ref="AG298:AG303" si="191">ROUND((AP298),2)</f>
        <v>0</v>
      </c>
      <c r="AH298">
        <f t="shared" ref="AH298:AI300" si="192">(EW298)</f>
        <v>24.84</v>
      </c>
      <c r="AI298">
        <f t="shared" si="192"/>
        <v>0</v>
      </c>
      <c r="AJ298">
        <f t="shared" ref="AJ298:AJ303" si="193">ROUND((AS298),2)</f>
        <v>0</v>
      </c>
      <c r="AK298">
        <v>281664.53000000003</v>
      </c>
      <c r="AL298">
        <v>232780.66</v>
      </c>
      <c r="AM298">
        <v>44849.36</v>
      </c>
      <c r="AN298">
        <v>16489.41</v>
      </c>
      <c r="AO298">
        <v>4034.51</v>
      </c>
      <c r="AP298">
        <v>0</v>
      </c>
      <c r="AQ298">
        <v>24.84</v>
      </c>
      <c r="AR298">
        <v>0</v>
      </c>
      <c r="AS298">
        <v>0</v>
      </c>
      <c r="AT298">
        <v>70</v>
      </c>
      <c r="AU298">
        <v>10</v>
      </c>
      <c r="AV298">
        <v>1</v>
      </c>
      <c r="AW298">
        <v>1</v>
      </c>
      <c r="AZ298">
        <v>1</v>
      </c>
      <c r="BA298">
        <v>1</v>
      </c>
      <c r="BB298">
        <v>1</v>
      </c>
      <c r="BC298">
        <v>1</v>
      </c>
      <c r="BD298" t="s">
        <v>3</v>
      </c>
      <c r="BE298" t="s">
        <v>3</v>
      </c>
      <c r="BF298" t="s">
        <v>3</v>
      </c>
      <c r="BG298" t="s">
        <v>3</v>
      </c>
      <c r="BH298">
        <v>0</v>
      </c>
      <c r="BI298">
        <v>4</v>
      </c>
      <c r="BJ298" t="s">
        <v>155</v>
      </c>
      <c r="BM298">
        <v>0</v>
      </c>
      <c r="BN298">
        <v>0</v>
      </c>
      <c r="BO298" t="s">
        <v>3</v>
      </c>
      <c r="BP298">
        <v>0</v>
      </c>
      <c r="BQ298">
        <v>1</v>
      </c>
      <c r="BR298">
        <v>0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1</v>
      </c>
      <c r="BY298" t="s">
        <v>3</v>
      </c>
      <c r="BZ298">
        <v>70</v>
      </c>
      <c r="CA298">
        <v>10</v>
      </c>
      <c r="CF298">
        <v>0</v>
      </c>
      <c r="CG298">
        <v>0</v>
      </c>
      <c r="CM298">
        <v>0</v>
      </c>
      <c r="CN298" t="s">
        <v>3</v>
      </c>
      <c r="CO298">
        <v>0</v>
      </c>
      <c r="CP298">
        <f t="shared" ref="CP298:CP303" si="194">(P298+Q298+S298)</f>
        <v>844.99000000000012</v>
      </c>
      <c r="CQ298">
        <f t="shared" ref="CQ298:CQ303" si="195">(AC298*BC298*AW298)</f>
        <v>232780.66</v>
      </c>
      <c r="CR298">
        <f>((((ET298)*BB298-(EU298)*BS298)+AE298*BS298)*AV298)</f>
        <v>44849.36</v>
      </c>
      <c r="CS298">
        <f t="shared" ref="CS298:CS303" si="196">(AE298*BS298*AV298)</f>
        <v>16489.41</v>
      </c>
      <c r="CT298">
        <f t="shared" ref="CT298:CT303" si="197">(AF298*BA298*AV298)</f>
        <v>4034.51</v>
      </c>
      <c r="CU298">
        <f t="shared" ref="CU298:CU303" si="198">AG298</f>
        <v>0</v>
      </c>
      <c r="CV298">
        <f t="shared" ref="CV298:CV303" si="199">(AH298*AV298)</f>
        <v>24.84</v>
      </c>
      <c r="CW298">
        <f t="shared" ref="CW298:CX303" si="200">AI298</f>
        <v>0</v>
      </c>
      <c r="CX298">
        <f t="shared" si="200"/>
        <v>0</v>
      </c>
      <c r="CY298">
        <f t="shared" ref="CY298:CY303" si="201">((S298*BZ298)/100)</f>
        <v>8.4700000000000006</v>
      </c>
      <c r="CZ298">
        <f t="shared" ref="CZ298:CZ303" si="202">((S298*CA298)/100)</f>
        <v>1.21</v>
      </c>
      <c r="DC298" t="s">
        <v>3</v>
      </c>
      <c r="DD298" t="s">
        <v>3</v>
      </c>
      <c r="DE298" t="s">
        <v>3</v>
      </c>
      <c r="DF298" t="s">
        <v>3</v>
      </c>
      <c r="DG298" t="s">
        <v>3</v>
      </c>
      <c r="DH298" t="s">
        <v>3</v>
      </c>
      <c r="DI298" t="s">
        <v>3</v>
      </c>
      <c r="DJ298" t="s">
        <v>3</v>
      </c>
      <c r="DK298" t="s">
        <v>3</v>
      </c>
      <c r="DL298" t="s">
        <v>3</v>
      </c>
      <c r="DM298" t="s">
        <v>3</v>
      </c>
      <c r="DN298">
        <v>0</v>
      </c>
      <c r="DO298">
        <v>0</v>
      </c>
      <c r="DP298">
        <v>1</v>
      </c>
      <c r="DQ298">
        <v>1</v>
      </c>
      <c r="DU298">
        <v>1007</v>
      </c>
      <c r="DV298" t="s">
        <v>154</v>
      </c>
      <c r="DW298" t="s">
        <v>154</v>
      </c>
      <c r="DX298">
        <v>100</v>
      </c>
      <c r="EE298">
        <v>41386449</v>
      </c>
      <c r="EF298">
        <v>1</v>
      </c>
      <c r="EG298" t="s">
        <v>24</v>
      </c>
      <c r="EH298">
        <v>0</v>
      </c>
      <c r="EI298" t="s">
        <v>3</v>
      </c>
      <c r="EJ298">
        <v>4</v>
      </c>
      <c r="EK298">
        <v>0</v>
      </c>
      <c r="EL298" t="s">
        <v>25</v>
      </c>
      <c r="EM298" t="s">
        <v>26</v>
      </c>
      <c r="EO298" t="s">
        <v>3</v>
      </c>
      <c r="EQ298">
        <v>0</v>
      </c>
      <c r="ER298">
        <v>281664.53000000003</v>
      </c>
      <c r="ES298">
        <v>232780.66</v>
      </c>
      <c r="ET298">
        <v>44849.36</v>
      </c>
      <c r="EU298">
        <v>16489.41</v>
      </c>
      <c r="EV298">
        <v>4034.51</v>
      </c>
      <c r="EW298">
        <v>24.84</v>
      </c>
      <c r="EX298">
        <v>0</v>
      </c>
      <c r="EY298">
        <v>0</v>
      </c>
      <c r="FQ298">
        <v>0</v>
      </c>
      <c r="FR298">
        <f t="shared" ref="FR298:FR303" si="203">ROUND(IF(AND(BH298=3,BI298=3),P298,0),2)</f>
        <v>0</v>
      </c>
      <c r="FS298">
        <v>0</v>
      </c>
      <c r="FX298">
        <v>70</v>
      </c>
      <c r="FY298">
        <v>10</v>
      </c>
      <c r="GA298" t="s">
        <v>3</v>
      </c>
      <c r="GD298">
        <v>0</v>
      </c>
      <c r="GF298">
        <v>18905158</v>
      </c>
      <c r="GG298">
        <v>2</v>
      </c>
      <c r="GH298">
        <v>1</v>
      </c>
      <c r="GI298">
        <v>-2</v>
      </c>
      <c r="GJ298">
        <v>0</v>
      </c>
      <c r="GK298">
        <f>ROUND(R298*(R12)/100,2)</f>
        <v>53.43</v>
      </c>
      <c r="GL298">
        <f t="shared" ref="GL298:GL303" si="204">ROUND(IF(AND(BH298=3,BI298=3,FS298&lt;&gt;0),P298,0),2)</f>
        <v>0</v>
      </c>
      <c r="GM298">
        <f t="shared" ref="GM298:GM303" si="205">ROUND(O298+X298+Y298+GK298,2)+GX298</f>
        <v>908.1</v>
      </c>
      <c r="GN298">
        <f t="shared" ref="GN298:GN303" si="206">IF(OR(BI298=0,BI298=1),ROUND(O298+X298+Y298+GK298,2),0)</f>
        <v>0</v>
      </c>
      <c r="GO298">
        <f t="shared" ref="GO298:GO303" si="207">IF(BI298=2,ROUND(O298+X298+Y298+GK298,2),0)</f>
        <v>0</v>
      </c>
      <c r="GP298">
        <f t="shared" ref="GP298:GP303" si="208">IF(BI298=4,ROUND(O298+X298+Y298+GK298,2)+GX298,0)</f>
        <v>908.1</v>
      </c>
      <c r="GR298">
        <v>0</v>
      </c>
      <c r="GS298">
        <v>3</v>
      </c>
      <c r="GT298">
        <v>0</v>
      </c>
      <c r="GU298" t="s">
        <v>3</v>
      </c>
      <c r="GV298">
        <f t="shared" ref="GV298:GV303" si="209">ROUND(GT298,2)</f>
        <v>0</v>
      </c>
      <c r="GW298">
        <v>1</v>
      </c>
      <c r="GX298">
        <f t="shared" ref="GX298:GX303" si="210">ROUND(GV298*GW298*I298,2)</f>
        <v>0</v>
      </c>
      <c r="HA298">
        <v>0</v>
      </c>
      <c r="HB298">
        <v>0</v>
      </c>
      <c r="IK298">
        <v>0</v>
      </c>
    </row>
    <row r="299" spans="1:245" x14ac:dyDescent="0.2">
      <c r="A299">
        <v>17</v>
      </c>
      <c r="B299">
        <v>0</v>
      </c>
      <c r="C299">
        <f>ROW(SmtRes!A150)</f>
        <v>150</v>
      </c>
      <c r="D299">
        <f>ROW(EtalonRes!A149)</f>
        <v>149</v>
      </c>
      <c r="E299" t="s">
        <v>243</v>
      </c>
      <c r="F299" t="s">
        <v>244</v>
      </c>
      <c r="G299" t="s">
        <v>245</v>
      </c>
      <c r="H299" t="s">
        <v>173</v>
      </c>
      <c r="I299">
        <v>0.32</v>
      </c>
      <c r="J299">
        <v>0</v>
      </c>
      <c r="O299">
        <f t="shared" si="179"/>
        <v>10190.969999999999</v>
      </c>
      <c r="P299">
        <f t="shared" si="180"/>
        <v>7779.25</v>
      </c>
      <c r="Q299">
        <f t="shared" si="181"/>
        <v>843.24</v>
      </c>
      <c r="R299">
        <f t="shared" si="182"/>
        <v>273.76</v>
      </c>
      <c r="S299">
        <f t="shared" si="183"/>
        <v>1568.48</v>
      </c>
      <c r="T299">
        <f t="shared" si="184"/>
        <v>0</v>
      </c>
      <c r="U299">
        <f t="shared" si="185"/>
        <v>8.9408000000000012</v>
      </c>
      <c r="V299">
        <f t="shared" si="186"/>
        <v>0</v>
      </c>
      <c r="W299">
        <f t="shared" si="187"/>
        <v>0</v>
      </c>
      <c r="X299">
        <f t="shared" si="188"/>
        <v>1097.94</v>
      </c>
      <c r="Y299">
        <f t="shared" si="188"/>
        <v>156.85</v>
      </c>
      <c r="AA299">
        <v>41650444</v>
      </c>
      <c r="AB299">
        <f t="shared" si="189"/>
        <v>31846.79</v>
      </c>
      <c r="AC299">
        <f>ROUND((ES299),2)</f>
        <v>24310.17</v>
      </c>
      <c r="AD299">
        <f>ROUND((((ET299)-(EU299))+AE299),2)</f>
        <v>2635.11</v>
      </c>
      <c r="AE299">
        <f t="shared" si="190"/>
        <v>855.5</v>
      </c>
      <c r="AF299">
        <f t="shared" si="190"/>
        <v>4901.51</v>
      </c>
      <c r="AG299">
        <f t="shared" si="191"/>
        <v>0</v>
      </c>
      <c r="AH299">
        <f t="shared" si="192"/>
        <v>27.94</v>
      </c>
      <c r="AI299">
        <f t="shared" si="192"/>
        <v>0</v>
      </c>
      <c r="AJ299">
        <f t="shared" si="193"/>
        <v>0</v>
      </c>
      <c r="AK299">
        <v>31846.79</v>
      </c>
      <c r="AL299">
        <v>24310.17</v>
      </c>
      <c r="AM299">
        <v>2635.11</v>
      </c>
      <c r="AN299">
        <v>855.5</v>
      </c>
      <c r="AO299">
        <v>4901.51</v>
      </c>
      <c r="AP299">
        <v>0</v>
      </c>
      <c r="AQ299">
        <v>27.94</v>
      </c>
      <c r="AR299">
        <v>0</v>
      </c>
      <c r="AS299">
        <v>0</v>
      </c>
      <c r="AT299">
        <v>70</v>
      </c>
      <c r="AU299">
        <v>10</v>
      </c>
      <c r="AV299">
        <v>1</v>
      </c>
      <c r="AW299">
        <v>1</v>
      </c>
      <c r="AZ299">
        <v>1</v>
      </c>
      <c r="BA299">
        <v>1</v>
      </c>
      <c r="BB299">
        <v>1</v>
      </c>
      <c r="BC299">
        <v>1</v>
      </c>
      <c r="BD299" t="s">
        <v>3</v>
      </c>
      <c r="BE299" t="s">
        <v>3</v>
      </c>
      <c r="BF299" t="s">
        <v>3</v>
      </c>
      <c r="BG299" t="s">
        <v>3</v>
      </c>
      <c r="BH299">
        <v>0</v>
      </c>
      <c r="BI299">
        <v>4</v>
      </c>
      <c r="BJ299" t="s">
        <v>246</v>
      </c>
      <c r="BM299">
        <v>0</v>
      </c>
      <c r="BN299">
        <v>0</v>
      </c>
      <c r="BO299" t="s">
        <v>3</v>
      </c>
      <c r="BP299">
        <v>0</v>
      </c>
      <c r="BQ299">
        <v>1</v>
      </c>
      <c r="BR299">
        <v>0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 t="s">
        <v>3</v>
      </c>
      <c r="BZ299">
        <v>70</v>
      </c>
      <c r="CA299">
        <v>10</v>
      </c>
      <c r="CF299">
        <v>0</v>
      </c>
      <c r="CG299">
        <v>0</v>
      </c>
      <c r="CM299">
        <v>0</v>
      </c>
      <c r="CN299" t="s">
        <v>3</v>
      </c>
      <c r="CO299">
        <v>0</v>
      </c>
      <c r="CP299">
        <f t="shared" si="194"/>
        <v>10190.969999999999</v>
      </c>
      <c r="CQ299">
        <f t="shared" si="195"/>
        <v>24310.17</v>
      </c>
      <c r="CR299">
        <f>((((ET299)*BB299-(EU299)*BS299)+AE299*BS299)*AV299)</f>
        <v>2635.11</v>
      </c>
      <c r="CS299">
        <f t="shared" si="196"/>
        <v>855.5</v>
      </c>
      <c r="CT299">
        <f t="shared" si="197"/>
        <v>4901.51</v>
      </c>
      <c r="CU299">
        <f t="shared" si="198"/>
        <v>0</v>
      </c>
      <c r="CV299">
        <f t="shared" si="199"/>
        <v>27.94</v>
      </c>
      <c r="CW299">
        <f t="shared" si="200"/>
        <v>0</v>
      </c>
      <c r="CX299">
        <f t="shared" si="200"/>
        <v>0</v>
      </c>
      <c r="CY299">
        <f t="shared" si="201"/>
        <v>1097.9360000000001</v>
      </c>
      <c r="CZ299">
        <f t="shared" si="202"/>
        <v>156.84799999999998</v>
      </c>
      <c r="DC299" t="s">
        <v>3</v>
      </c>
      <c r="DD299" t="s">
        <v>3</v>
      </c>
      <c r="DE299" t="s">
        <v>3</v>
      </c>
      <c r="DF299" t="s">
        <v>3</v>
      </c>
      <c r="DG299" t="s">
        <v>3</v>
      </c>
      <c r="DH299" t="s">
        <v>3</v>
      </c>
      <c r="DI299" t="s">
        <v>3</v>
      </c>
      <c r="DJ299" t="s">
        <v>3</v>
      </c>
      <c r="DK299" t="s">
        <v>3</v>
      </c>
      <c r="DL299" t="s">
        <v>3</v>
      </c>
      <c r="DM299" t="s">
        <v>3</v>
      </c>
      <c r="DN299">
        <v>0</v>
      </c>
      <c r="DO299">
        <v>0</v>
      </c>
      <c r="DP299">
        <v>1</v>
      </c>
      <c r="DQ299">
        <v>1</v>
      </c>
      <c r="DU299">
        <v>1005</v>
      </c>
      <c r="DV299" t="s">
        <v>173</v>
      </c>
      <c r="DW299" t="s">
        <v>173</v>
      </c>
      <c r="DX299">
        <v>100</v>
      </c>
      <c r="EE299">
        <v>41386449</v>
      </c>
      <c r="EF299">
        <v>1</v>
      </c>
      <c r="EG299" t="s">
        <v>24</v>
      </c>
      <c r="EH299">
        <v>0</v>
      </c>
      <c r="EI299" t="s">
        <v>3</v>
      </c>
      <c r="EJ299">
        <v>4</v>
      </c>
      <c r="EK299">
        <v>0</v>
      </c>
      <c r="EL299" t="s">
        <v>25</v>
      </c>
      <c r="EM299" t="s">
        <v>26</v>
      </c>
      <c r="EO299" t="s">
        <v>3</v>
      </c>
      <c r="EQ299">
        <v>0</v>
      </c>
      <c r="ER299">
        <v>31846.79</v>
      </c>
      <c r="ES299">
        <v>24310.17</v>
      </c>
      <c r="ET299">
        <v>2635.11</v>
      </c>
      <c r="EU299">
        <v>855.5</v>
      </c>
      <c r="EV299">
        <v>4901.51</v>
      </c>
      <c r="EW299">
        <v>27.94</v>
      </c>
      <c r="EX299">
        <v>0</v>
      </c>
      <c r="EY299">
        <v>0</v>
      </c>
      <c r="FQ299">
        <v>0</v>
      </c>
      <c r="FR299">
        <f t="shared" si="203"/>
        <v>0</v>
      </c>
      <c r="FS299">
        <v>0</v>
      </c>
      <c r="FX299">
        <v>70</v>
      </c>
      <c r="FY299">
        <v>10</v>
      </c>
      <c r="GA299" t="s">
        <v>3</v>
      </c>
      <c r="GD299">
        <v>0</v>
      </c>
      <c r="GF299">
        <v>1261669269</v>
      </c>
      <c r="GG299">
        <v>2</v>
      </c>
      <c r="GH299">
        <v>1</v>
      </c>
      <c r="GI299">
        <v>-2</v>
      </c>
      <c r="GJ299">
        <v>0</v>
      </c>
      <c r="GK299">
        <f>ROUND(R299*(R12)/100,2)</f>
        <v>295.66000000000003</v>
      </c>
      <c r="GL299">
        <f t="shared" si="204"/>
        <v>0</v>
      </c>
      <c r="GM299">
        <f t="shared" si="205"/>
        <v>11741.42</v>
      </c>
      <c r="GN299">
        <f t="shared" si="206"/>
        <v>0</v>
      </c>
      <c r="GO299">
        <f t="shared" si="207"/>
        <v>0</v>
      </c>
      <c r="GP299">
        <f t="shared" si="208"/>
        <v>11741.42</v>
      </c>
      <c r="GR299">
        <v>0</v>
      </c>
      <c r="GS299">
        <v>3</v>
      </c>
      <c r="GT299">
        <v>0</v>
      </c>
      <c r="GU299" t="s">
        <v>3</v>
      </c>
      <c r="GV299">
        <f t="shared" si="209"/>
        <v>0</v>
      </c>
      <c r="GW299">
        <v>1</v>
      </c>
      <c r="GX299">
        <f t="shared" si="210"/>
        <v>0</v>
      </c>
      <c r="HA299">
        <v>0</v>
      </c>
      <c r="HB299">
        <v>0</v>
      </c>
      <c r="IK299">
        <v>0</v>
      </c>
    </row>
    <row r="300" spans="1:245" x14ac:dyDescent="0.2">
      <c r="A300">
        <v>17</v>
      </c>
      <c r="B300">
        <v>0</v>
      </c>
      <c r="C300">
        <f>ROW(SmtRes!A158)</f>
        <v>158</v>
      </c>
      <c r="D300">
        <f>ROW(EtalonRes!A157)</f>
        <v>157</v>
      </c>
      <c r="E300" t="s">
        <v>247</v>
      </c>
      <c r="F300" t="s">
        <v>157</v>
      </c>
      <c r="G300" t="s">
        <v>158</v>
      </c>
      <c r="H300" t="s">
        <v>154</v>
      </c>
      <c r="I300">
        <v>3.2000000000000001E-2</v>
      </c>
      <c r="J300">
        <v>0</v>
      </c>
      <c r="O300">
        <f t="shared" si="179"/>
        <v>2337.67</v>
      </c>
      <c r="P300">
        <f t="shared" si="180"/>
        <v>2013.03</v>
      </c>
      <c r="Q300">
        <f t="shared" si="181"/>
        <v>238.57</v>
      </c>
      <c r="R300">
        <f t="shared" si="182"/>
        <v>88.63</v>
      </c>
      <c r="S300">
        <f t="shared" si="183"/>
        <v>86.07</v>
      </c>
      <c r="T300">
        <f t="shared" si="184"/>
        <v>0</v>
      </c>
      <c r="U300">
        <f t="shared" si="185"/>
        <v>0.52991999999999995</v>
      </c>
      <c r="V300">
        <f t="shared" si="186"/>
        <v>0</v>
      </c>
      <c r="W300">
        <f t="shared" si="187"/>
        <v>0</v>
      </c>
      <c r="X300">
        <f t="shared" si="188"/>
        <v>60.25</v>
      </c>
      <c r="Y300">
        <f t="shared" si="188"/>
        <v>8.61</v>
      </c>
      <c r="AA300">
        <v>41650444</v>
      </c>
      <c r="AB300">
        <f t="shared" si="189"/>
        <v>73052.11</v>
      </c>
      <c r="AC300">
        <f>ROUND((ES300),2)</f>
        <v>62907.1</v>
      </c>
      <c r="AD300">
        <f>ROUND((((ET300)-(EU300))+AE300),2)</f>
        <v>7455.33</v>
      </c>
      <c r="AE300">
        <f t="shared" si="190"/>
        <v>2769.58</v>
      </c>
      <c r="AF300">
        <f t="shared" si="190"/>
        <v>2689.68</v>
      </c>
      <c r="AG300">
        <f t="shared" si="191"/>
        <v>0</v>
      </c>
      <c r="AH300">
        <f t="shared" si="192"/>
        <v>16.559999999999999</v>
      </c>
      <c r="AI300">
        <f t="shared" si="192"/>
        <v>0</v>
      </c>
      <c r="AJ300">
        <f t="shared" si="193"/>
        <v>0</v>
      </c>
      <c r="AK300">
        <v>73052.11</v>
      </c>
      <c r="AL300">
        <v>62907.1</v>
      </c>
      <c r="AM300">
        <v>7455.33</v>
      </c>
      <c r="AN300">
        <v>2769.58</v>
      </c>
      <c r="AO300">
        <v>2689.68</v>
      </c>
      <c r="AP300">
        <v>0</v>
      </c>
      <c r="AQ300">
        <v>16.559999999999999</v>
      </c>
      <c r="AR300">
        <v>0</v>
      </c>
      <c r="AS300">
        <v>0</v>
      </c>
      <c r="AT300">
        <v>70</v>
      </c>
      <c r="AU300">
        <v>10</v>
      </c>
      <c r="AV300">
        <v>1</v>
      </c>
      <c r="AW300">
        <v>1</v>
      </c>
      <c r="AZ300">
        <v>1</v>
      </c>
      <c r="BA300">
        <v>1</v>
      </c>
      <c r="BB300">
        <v>1</v>
      </c>
      <c r="BC300">
        <v>1</v>
      </c>
      <c r="BD300" t="s">
        <v>3</v>
      </c>
      <c r="BE300" t="s">
        <v>3</v>
      </c>
      <c r="BF300" t="s">
        <v>3</v>
      </c>
      <c r="BG300" t="s">
        <v>3</v>
      </c>
      <c r="BH300">
        <v>0</v>
      </c>
      <c r="BI300">
        <v>4</v>
      </c>
      <c r="BJ300" t="s">
        <v>159</v>
      </c>
      <c r="BM300">
        <v>0</v>
      </c>
      <c r="BN300">
        <v>0</v>
      </c>
      <c r="BO300" t="s">
        <v>3</v>
      </c>
      <c r="BP300">
        <v>0</v>
      </c>
      <c r="BQ300">
        <v>1</v>
      </c>
      <c r="BR300">
        <v>0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 t="s">
        <v>3</v>
      </c>
      <c r="BZ300">
        <v>70</v>
      </c>
      <c r="CA300">
        <v>10</v>
      </c>
      <c r="CF300">
        <v>0</v>
      </c>
      <c r="CG300">
        <v>0</v>
      </c>
      <c r="CM300">
        <v>0</v>
      </c>
      <c r="CN300" t="s">
        <v>3</v>
      </c>
      <c r="CO300">
        <v>0</v>
      </c>
      <c r="CP300">
        <f t="shared" si="194"/>
        <v>2337.67</v>
      </c>
      <c r="CQ300">
        <f t="shared" si="195"/>
        <v>62907.1</v>
      </c>
      <c r="CR300">
        <f>((((ET300)*BB300-(EU300)*BS300)+AE300*BS300)*AV300)</f>
        <v>7455.33</v>
      </c>
      <c r="CS300">
        <f t="shared" si="196"/>
        <v>2769.58</v>
      </c>
      <c r="CT300">
        <f t="shared" si="197"/>
        <v>2689.68</v>
      </c>
      <c r="CU300">
        <f t="shared" si="198"/>
        <v>0</v>
      </c>
      <c r="CV300">
        <f t="shared" si="199"/>
        <v>16.559999999999999</v>
      </c>
      <c r="CW300">
        <f t="shared" si="200"/>
        <v>0</v>
      </c>
      <c r="CX300">
        <f t="shared" si="200"/>
        <v>0</v>
      </c>
      <c r="CY300">
        <f t="shared" si="201"/>
        <v>60.248999999999995</v>
      </c>
      <c r="CZ300">
        <f t="shared" si="202"/>
        <v>8.6069999999999993</v>
      </c>
      <c r="DC300" t="s">
        <v>3</v>
      </c>
      <c r="DD300" t="s">
        <v>3</v>
      </c>
      <c r="DE300" t="s">
        <v>3</v>
      </c>
      <c r="DF300" t="s">
        <v>3</v>
      </c>
      <c r="DG300" t="s">
        <v>3</v>
      </c>
      <c r="DH300" t="s">
        <v>3</v>
      </c>
      <c r="DI300" t="s">
        <v>3</v>
      </c>
      <c r="DJ300" t="s">
        <v>3</v>
      </c>
      <c r="DK300" t="s">
        <v>3</v>
      </c>
      <c r="DL300" t="s">
        <v>3</v>
      </c>
      <c r="DM300" t="s">
        <v>3</v>
      </c>
      <c r="DN300">
        <v>0</v>
      </c>
      <c r="DO300">
        <v>0</v>
      </c>
      <c r="DP300">
        <v>1</v>
      </c>
      <c r="DQ300">
        <v>1</v>
      </c>
      <c r="DU300">
        <v>1007</v>
      </c>
      <c r="DV300" t="s">
        <v>154</v>
      </c>
      <c r="DW300" t="s">
        <v>154</v>
      </c>
      <c r="DX300">
        <v>100</v>
      </c>
      <c r="EE300">
        <v>41386449</v>
      </c>
      <c r="EF300">
        <v>1</v>
      </c>
      <c r="EG300" t="s">
        <v>24</v>
      </c>
      <c r="EH300">
        <v>0</v>
      </c>
      <c r="EI300" t="s">
        <v>3</v>
      </c>
      <c r="EJ300">
        <v>4</v>
      </c>
      <c r="EK300">
        <v>0</v>
      </c>
      <c r="EL300" t="s">
        <v>25</v>
      </c>
      <c r="EM300" t="s">
        <v>26</v>
      </c>
      <c r="EO300" t="s">
        <v>3</v>
      </c>
      <c r="EQ300">
        <v>0</v>
      </c>
      <c r="ER300">
        <v>73052.11</v>
      </c>
      <c r="ES300">
        <v>62907.1</v>
      </c>
      <c r="ET300">
        <v>7455.33</v>
      </c>
      <c r="EU300">
        <v>2769.58</v>
      </c>
      <c r="EV300">
        <v>2689.68</v>
      </c>
      <c r="EW300">
        <v>16.559999999999999</v>
      </c>
      <c r="EX300">
        <v>0</v>
      </c>
      <c r="EY300">
        <v>0</v>
      </c>
      <c r="FQ300">
        <v>0</v>
      </c>
      <c r="FR300">
        <f t="shared" si="203"/>
        <v>0</v>
      </c>
      <c r="FS300">
        <v>0</v>
      </c>
      <c r="FX300">
        <v>70</v>
      </c>
      <c r="FY300">
        <v>10</v>
      </c>
      <c r="GA300" t="s">
        <v>3</v>
      </c>
      <c r="GD300">
        <v>0</v>
      </c>
      <c r="GF300">
        <v>-1205356415</v>
      </c>
      <c r="GG300">
        <v>2</v>
      </c>
      <c r="GH300">
        <v>1</v>
      </c>
      <c r="GI300">
        <v>-2</v>
      </c>
      <c r="GJ300">
        <v>0</v>
      </c>
      <c r="GK300">
        <f>ROUND(R300*(R12)/100,2)</f>
        <v>95.72</v>
      </c>
      <c r="GL300">
        <f t="shared" si="204"/>
        <v>0</v>
      </c>
      <c r="GM300">
        <f t="shared" si="205"/>
        <v>2502.25</v>
      </c>
      <c r="GN300">
        <f t="shared" si="206"/>
        <v>0</v>
      </c>
      <c r="GO300">
        <f t="shared" si="207"/>
        <v>0</v>
      </c>
      <c r="GP300">
        <f t="shared" si="208"/>
        <v>2502.25</v>
      </c>
      <c r="GR300">
        <v>0</v>
      </c>
      <c r="GS300">
        <v>3</v>
      </c>
      <c r="GT300">
        <v>0</v>
      </c>
      <c r="GU300" t="s">
        <v>3</v>
      </c>
      <c r="GV300">
        <f t="shared" si="209"/>
        <v>0</v>
      </c>
      <c r="GW300">
        <v>1</v>
      </c>
      <c r="GX300">
        <f t="shared" si="210"/>
        <v>0</v>
      </c>
      <c r="HA300">
        <v>0</v>
      </c>
      <c r="HB300">
        <v>0</v>
      </c>
      <c r="IK300">
        <v>0</v>
      </c>
    </row>
    <row r="301" spans="1:245" x14ac:dyDescent="0.2">
      <c r="A301">
        <v>17</v>
      </c>
      <c r="B301">
        <v>0</v>
      </c>
      <c r="C301">
        <f>ROW(SmtRes!A167)</f>
        <v>167</v>
      </c>
      <c r="D301">
        <f>ROW(EtalonRes!A166)</f>
        <v>166</v>
      </c>
      <c r="E301" t="s">
        <v>248</v>
      </c>
      <c r="F301" t="s">
        <v>199</v>
      </c>
      <c r="G301" t="s">
        <v>200</v>
      </c>
      <c r="H301" t="s">
        <v>201</v>
      </c>
      <c r="I301">
        <v>30</v>
      </c>
      <c r="J301">
        <v>0</v>
      </c>
      <c r="O301">
        <f t="shared" si="179"/>
        <v>9448.14</v>
      </c>
      <c r="P301">
        <f t="shared" si="180"/>
        <v>6099</v>
      </c>
      <c r="Q301">
        <f t="shared" si="181"/>
        <v>1880.04</v>
      </c>
      <c r="R301">
        <f t="shared" si="182"/>
        <v>979.8</v>
      </c>
      <c r="S301">
        <f t="shared" si="183"/>
        <v>1469.1</v>
      </c>
      <c r="T301">
        <f t="shared" si="184"/>
        <v>0</v>
      </c>
      <c r="U301">
        <f t="shared" si="185"/>
        <v>7.92</v>
      </c>
      <c r="V301">
        <f t="shared" si="186"/>
        <v>0</v>
      </c>
      <c r="W301">
        <f t="shared" si="187"/>
        <v>0</v>
      </c>
      <c r="X301">
        <f t="shared" si="188"/>
        <v>1028.3699999999999</v>
      </c>
      <c r="Y301">
        <f t="shared" si="188"/>
        <v>146.91</v>
      </c>
      <c r="AA301">
        <v>41650444</v>
      </c>
      <c r="AB301">
        <f t="shared" si="189"/>
        <v>314.94</v>
      </c>
      <c r="AC301">
        <f>ROUND(((ES301*0.4)),2)</f>
        <v>203.3</v>
      </c>
      <c r="AD301">
        <f>ROUND(((((ET301*0.4))-((EU301*0.4)))+AE301),2)</f>
        <v>62.67</v>
      </c>
      <c r="AE301">
        <f>ROUND(((EU301*0.4)),2)</f>
        <v>32.659999999999997</v>
      </c>
      <c r="AF301">
        <f>ROUND(((EV301*0.4)),2)</f>
        <v>48.97</v>
      </c>
      <c r="AG301">
        <f t="shared" si="191"/>
        <v>0</v>
      </c>
      <c r="AH301">
        <f>((EW301*0.4))</f>
        <v>0.26400000000000001</v>
      </c>
      <c r="AI301">
        <f>((EX301*0.4))</f>
        <v>0</v>
      </c>
      <c r="AJ301">
        <f t="shared" si="193"/>
        <v>0</v>
      </c>
      <c r="AK301">
        <v>787.37</v>
      </c>
      <c r="AL301">
        <v>508.26</v>
      </c>
      <c r="AM301">
        <v>156.68</v>
      </c>
      <c r="AN301">
        <v>81.66</v>
      </c>
      <c r="AO301">
        <v>122.43</v>
      </c>
      <c r="AP301">
        <v>0</v>
      </c>
      <c r="AQ301">
        <v>0.66</v>
      </c>
      <c r="AR301">
        <v>0</v>
      </c>
      <c r="AS301">
        <v>0</v>
      </c>
      <c r="AT301">
        <v>70</v>
      </c>
      <c r="AU301">
        <v>10</v>
      </c>
      <c r="AV301">
        <v>1</v>
      </c>
      <c r="AW301">
        <v>1</v>
      </c>
      <c r="AZ301">
        <v>1</v>
      </c>
      <c r="BA301">
        <v>1</v>
      </c>
      <c r="BB301">
        <v>1</v>
      </c>
      <c r="BC301">
        <v>1</v>
      </c>
      <c r="BD301" t="s">
        <v>3</v>
      </c>
      <c r="BE301" t="s">
        <v>3</v>
      </c>
      <c r="BF301" t="s">
        <v>3</v>
      </c>
      <c r="BG301" t="s">
        <v>3</v>
      </c>
      <c r="BH301">
        <v>0</v>
      </c>
      <c r="BI301">
        <v>4</v>
      </c>
      <c r="BJ301" t="s">
        <v>202</v>
      </c>
      <c r="BM301">
        <v>0</v>
      </c>
      <c r="BN301">
        <v>0</v>
      </c>
      <c r="BO301" t="s">
        <v>3</v>
      </c>
      <c r="BP301">
        <v>0</v>
      </c>
      <c r="BQ301">
        <v>1</v>
      </c>
      <c r="BR301">
        <v>0</v>
      </c>
      <c r="BS301">
        <v>1</v>
      </c>
      <c r="BT301">
        <v>1</v>
      </c>
      <c r="BU301">
        <v>1</v>
      </c>
      <c r="BV301">
        <v>1</v>
      </c>
      <c r="BW301">
        <v>1</v>
      </c>
      <c r="BX301">
        <v>1</v>
      </c>
      <c r="BY301" t="s">
        <v>3</v>
      </c>
      <c r="BZ301">
        <v>70</v>
      </c>
      <c r="CA301">
        <v>10</v>
      </c>
      <c r="CF301">
        <v>0</v>
      </c>
      <c r="CG301">
        <v>0</v>
      </c>
      <c r="CM301">
        <v>0</v>
      </c>
      <c r="CN301" t="s">
        <v>3</v>
      </c>
      <c r="CO301">
        <v>0</v>
      </c>
      <c r="CP301">
        <f t="shared" si="194"/>
        <v>9448.14</v>
      </c>
      <c r="CQ301">
        <f t="shared" si="195"/>
        <v>203.3</v>
      </c>
      <c r="CR301">
        <f>(((((ET301*0.4))*BB301-((EU301*0.4))*BS301)+AE301*BS301)*AV301)</f>
        <v>62.667999999999999</v>
      </c>
      <c r="CS301">
        <f t="shared" si="196"/>
        <v>32.659999999999997</v>
      </c>
      <c r="CT301">
        <f t="shared" si="197"/>
        <v>48.97</v>
      </c>
      <c r="CU301">
        <f t="shared" si="198"/>
        <v>0</v>
      </c>
      <c r="CV301">
        <f t="shared" si="199"/>
        <v>0.26400000000000001</v>
      </c>
      <c r="CW301">
        <f t="shared" si="200"/>
        <v>0</v>
      </c>
      <c r="CX301">
        <f t="shared" si="200"/>
        <v>0</v>
      </c>
      <c r="CY301">
        <f t="shared" si="201"/>
        <v>1028.3699999999999</v>
      </c>
      <c r="CZ301">
        <f t="shared" si="202"/>
        <v>146.91</v>
      </c>
      <c r="DC301" t="s">
        <v>3</v>
      </c>
      <c r="DD301" t="s">
        <v>249</v>
      </c>
      <c r="DE301" t="s">
        <v>249</v>
      </c>
      <c r="DF301" t="s">
        <v>249</v>
      </c>
      <c r="DG301" t="s">
        <v>249</v>
      </c>
      <c r="DH301" t="s">
        <v>3</v>
      </c>
      <c r="DI301" t="s">
        <v>249</v>
      </c>
      <c r="DJ301" t="s">
        <v>249</v>
      </c>
      <c r="DK301" t="s">
        <v>3</v>
      </c>
      <c r="DL301" t="s">
        <v>3</v>
      </c>
      <c r="DM301" t="s">
        <v>3</v>
      </c>
      <c r="DN301">
        <v>0</v>
      </c>
      <c r="DO301">
        <v>0</v>
      </c>
      <c r="DP301">
        <v>1</v>
      </c>
      <c r="DQ301">
        <v>1</v>
      </c>
      <c r="DU301">
        <v>1003</v>
      </c>
      <c r="DV301" t="s">
        <v>201</v>
      </c>
      <c r="DW301" t="s">
        <v>201</v>
      </c>
      <c r="DX301">
        <v>1</v>
      </c>
      <c r="EE301">
        <v>41386449</v>
      </c>
      <c r="EF301">
        <v>1</v>
      </c>
      <c r="EG301" t="s">
        <v>24</v>
      </c>
      <c r="EH301">
        <v>0</v>
      </c>
      <c r="EI301" t="s">
        <v>3</v>
      </c>
      <c r="EJ301">
        <v>4</v>
      </c>
      <c r="EK301">
        <v>0</v>
      </c>
      <c r="EL301" t="s">
        <v>25</v>
      </c>
      <c r="EM301" t="s">
        <v>26</v>
      </c>
      <c r="EO301" t="s">
        <v>3</v>
      </c>
      <c r="EQ301">
        <v>0</v>
      </c>
      <c r="ER301">
        <v>787.37</v>
      </c>
      <c r="ES301">
        <v>508.26</v>
      </c>
      <c r="ET301">
        <v>156.68</v>
      </c>
      <c r="EU301">
        <v>81.66</v>
      </c>
      <c r="EV301">
        <v>122.43</v>
      </c>
      <c r="EW301">
        <v>0.66</v>
      </c>
      <c r="EX301">
        <v>0</v>
      </c>
      <c r="EY301">
        <v>0</v>
      </c>
      <c r="FQ301">
        <v>0</v>
      </c>
      <c r="FR301">
        <f t="shared" si="203"/>
        <v>0</v>
      </c>
      <c r="FS301">
        <v>0</v>
      </c>
      <c r="FX301">
        <v>70</v>
      </c>
      <c r="FY301">
        <v>10</v>
      </c>
      <c r="GA301" t="s">
        <v>3</v>
      </c>
      <c r="GD301">
        <v>0</v>
      </c>
      <c r="GF301">
        <v>2066691256</v>
      </c>
      <c r="GG301">
        <v>2</v>
      </c>
      <c r="GH301">
        <v>1</v>
      </c>
      <c r="GI301">
        <v>-2</v>
      </c>
      <c r="GJ301">
        <v>0</v>
      </c>
      <c r="GK301">
        <f>ROUND(R301*(R12)/100,2)</f>
        <v>1058.18</v>
      </c>
      <c r="GL301">
        <f t="shared" si="204"/>
        <v>0</v>
      </c>
      <c r="GM301">
        <f t="shared" si="205"/>
        <v>11681.6</v>
      </c>
      <c r="GN301">
        <f t="shared" si="206"/>
        <v>0</v>
      </c>
      <c r="GO301">
        <f t="shared" si="207"/>
        <v>0</v>
      </c>
      <c r="GP301">
        <f t="shared" si="208"/>
        <v>11681.6</v>
      </c>
      <c r="GR301">
        <v>0</v>
      </c>
      <c r="GS301">
        <v>3</v>
      </c>
      <c r="GT301">
        <v>0</v>
      </c>
      <c r="GU301" t="s">
        <v>3</v>
      </c>
      <c r="GV301">
        <f t="shared" si="209"/>
        <v>0</v>
      </c>
      <c r="GW301">
        <v>1</v>
      </c>
      <c r="GX301">
        <f t="shared" si="210"/>
        <v>0</v>
      </c>
      <c r="HA301">
        <v>0</v>
      </c>
      <c r="HB301">
        <v>0</v>
      </c>
      <c r="IK301">
        <v>0</v>
      </c>
    </row>
    <row r="302" spans="1:245" x14ac:dyDescent="0.2">
      <c r="A302">
        <v>18</v>
      </c>
      <c r="B302">
        <v>0</v>
      </c>
      <c r="C302">
        <v>167</v>
      </c>
      <c r="E302" t="s">
        <v>250</v>
      </c>
      <c r="F302" t="s">
        <v>125</v>
      </c>
      <c r="G302" t="s">
        <v>251</v>
      </c>
      <c r="H302" t="s">
        <v>201</v>
      </c>
      <c r="I302">
        <f>I301*J302</f>
        <v>30</v>
      </c>
      <c r="J302">
        <v>1</v>
      </c>
      <c r="O302">
        <f t="shared" si="179"/>
        <v>4576.2</v>
      </c>
      <c r="P302">
        <f t="shared" si="180"/>
        <v>4576.2</v>
      </c>
      <c r="Q302">
        <f t="shared" si="181"/>
        <v>0</v>
      </c>
      <c r="R302">
        <f t="shared" si="182"/>
        <v>0</v>
      </c>
      <c r="S302">
        <f t="shared" si="183"/>
        <v>0</v>
      </c>
      <c r="T302">
        <f t="shared" si="184"/>
        <v>0</v>
      </c>
      <c r="U302">
        <f t="shared" si="185"/>
        <v>0</v>
      </c>
      <c r="V302">
        <f t="shared" si="186"/>
        <v>0</v>
      </c>
      <c r="W302">
        <f t="shared" si="187"/>
        <v>0</v>
      </c>
      <c r="X302">
        <f t="shared" si="188"/>
        <v>0</v>
      </c>
      <c r="Y302">
        <f t="shared" si="188"/>
        <v>0</v>
      </c>
      <c r="AA302">
        <v>41650444</v>
      </c>
      <c r="AB302">
        <f t="shared" si="189"/>
        <v>152.54</v>
      </c>
      <c r="AC302">
        <f>ROUND((ES302),2)</f>
        <v>152.54</v>
      </c>
      <c r="AD302">
        <f>ROUND((((ET302)-(EU302))+AE302),2)</f>
        <v>0</v>
      </c>
      <c r="AE302">
        <f>ROUND((EU302),2)</f>
        <v>0</v>
      </c>
      <c r="AF302">
        <f>ROUND((EV302),2)</f>
        <v>0</v>
      </c>
      <c r="AG302">
        <f t="shared" si="191"/>
        <v>0</v>
      </c>
      <c r="AH302">
        <f>(EW302)</f>
        <v>0</v>
      </c>
      <c r="AI302">
        <f>(EX302)</f>
        <v>0</v>
      </c>
      <c r="AJ302">
        <f t="shared" si="193"/>
        <v>0</v>
      </c>
      <c r="AK302">
        <v>152.54</v>
      </c>
      <c r="AL302">
        <v>152.54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70</v>
      </c>
      <c r="AU302">
        <v>10</v>
      </c>
      <c r="AV302">
        <v>1</v>
      </c>
      <c r="AW302">
        <v>1</v>
      </c>
      <c r="AZ302">
        <v>1</v>
      </c>
      <c r="BA302">
        <v>1</v>
      </c>
      <c r="BB302">
        <v>1</v>
      </c>
      <c r="BC302">
        <v>1</v>
      </c>
      <c r="BD302" t="s">
        <v>3</v>
      </c>
      <c r="BE302" t="s">
        <v>3</v>
      </c>
      <c r="BF302" t="s">
        <v>3</v>
      </c>
      <c r="BG302" t="s">
        <v>3</v>
      </c>
      <c r="BH302">
        <v>3</v>
      </c>
      <c r="BI302">
        <v>4</v>
      </c>
      <c r="BJ302" t="s">
        <v>3</v>
      </c>
      <c r="BM302">
        <v>0</v>
      </c>
      <c r="BN302">
        <v>0</v>
      </c>
      <c r="BO302" t="s">
        <v>3</v>
      </c>
      <c r="BP302">
        <v>0</v>
      </c>
      <c r="BQ302">
        <v>1</v>
      </c>
      <c r="BR302">
        <v>0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 t="s">
        <v>3</v>
      </c>
      <c r="BZ302">
        <v>70</v>
      </c>
      <c r="CA302">
        <v>10</v>
      </c>
      <c r="CF302">
        <v>0</v>
      </c>
      <c r="CG302">
        <v>0</v>
      </c>
      <c r="CM302">
        <v>0</v>
      </c>
      <c r="CN302" t="s">
        <v>3</v>
      </c>
      <c r="CO302">
        <v>0</v>
      </c>
      <c r="CP302">
        <f t="shared" si="194"/>
        <v>4576.2</v>
      </c>
      <c r="CQ302">
        <f t="shared" si="195"/>
        <v>152.54</v>
      </c>
      <c r="CR302">
        <f>((((ET302)*BB302-(EU302)*BS302)+AE302*BS302)*AV302)</f>
        <v>0</v>
      </c>
      <c r="CS302">
        <f t="shared" si="196"/>
        <v>0</v>
      </c>
      <c r="CT302">
        <f t="shared" si="197"/>
        <v>0</v>
      </c>
      <c r="CU302">
        <f t="shared" si="198"/>
        <v>0</v>
      </c>
      <c r="CV302">
        <f t="shared" si="199"/>
        <v>0</v>
      </c>
      <c r="CW302">
        <f t="shared" si="200"/>
        <v>0</v>
      </c>
      <c r="CX302">
        <f t="shared" si="200"/>
        <v>0</v>
      </c>
      <c r="CY302">
        <f t="shared" si="201"/>
        <v>0</v>
      </c>
      <c r="CZ302">
        <f t="shared" si="202"/>
        <v>0</v>
      </c>
      <c r="DC302" t="s">
        <v>3</v>
      </c>
      <c r="DD302" t="s">
        <v>3</v>
      </c>
      <c r="DE302" t="s">
        <v>3</v>
      </c>
      <c r="DF302" t="s">
        <v>3</v>
      </c>
      <c r="DG302" t="s">
        <v>3</v>
      </c>
      <c r="DH302" t="s">
        <v>3</v>
      </c>
      <c r="DI302" t="s">
        <v>3</v>
      </c>
      <c r="DJ302" t="s">
        <v>3</v>
      </c>
      <c r="DK302" t="s">
        <v>3</v>
      </c>
      <c r="DL302" t="s">
        <v>3</v>
      </c>
      <c r="DM302" t="s">
        <v>3</v>
      </c>
      <c r="DN302">
        <v>0</v>
      </c>
      <c r="DO302">
        <v>0</v>
      </c>
      <c r="DP302">
        <v>1</v>
      </c>
      <c r="DQ302">
        <v>1</v>
      </c>
      <c r="DU302">
        <v>1003</v>
      </c>
      <c r="DV302" t="s">
        <v>201</v>
      </c>
      <c r="DW302" t="s">
        <v>201</v>
      </c>
      <c r="DX302">
        <v>1</v>
      </c>
      <c r="EE302">
        <v>41386449</v>
      </c>
      <c r="EF302">
        <v>1</v>
      </c>
      <c r="EG302" t="s">
        <v>24</v>
      </c>
      <c r="EH302">
        <v>0</v>
      </c>
      <c r="EI302" t="s">
        <v>3</v>
      </c>
      <c r="EJ302">
        <v>4</v>
      </c>
      <c r="EK302">
        <v>0</v>
      </c>
      <c r="EL302" t="s">
        <v>25</v>
      </c>
      <c r="EM302" t="s">
        <v>26</v>
      </c>
      <c r="EO302" t="s">
        <v>3</v>
      </c>
      <c r="EQ302">
        <v>0</v>
      </c>
      <c r="ER302">
        <v>152.54</v>
      </c>
      <c r="ES302">
        <v>152.54</v>
      </c>
      <c r="ET302">
        <v>0</v>
      </c>
      <c r="EU302">
        <v>0</v>
      </c>
      <c r="EV302">
        <v>0</v>
      </c>
      <c r="EW302">
        <v>0</v>
      </c>
      <c r="EX302">
        <v>0</v>
      </c>
      <c r="EZ302">
        <v>5</v>
      </c>
      <c r="FC302">
        <v>0</v>
      </c>
      <c r="FD302">
        <v>18</v>
      </c>
      <c r="FF302">
        <v>152.54</v>
      </c>
      <c r="FQ302">
        <v>0</v>
      </c>
      <c r="FR302">
        <f t="shared" si="203"/>
        <v>0</v>
      </c>
      <c r="FS302">
        <v>0</v>
      </c>
      <c r="FX302">
        <v>70</v>
      </c>
      <c r="FY302">
        <v>10</v>
      </c>
      <c r="GA302" t="s">
        <v>252</v>
      </c>
      <c r="GD302">
        <v>0</v>
      </c>
      <c r="GF302">
        <v>992009525</v>
      </c>
      <c r="GG302">
        <v>2</v>
      </c>
      <c r="GH302">
        <v>3</v>
      </c>
      <c r="GI302">
        <v>-2</v>
      </c>
      <c r="GJ302">
        <v>0</v>
      </c>
      <c r="GK302">
        <f>ROUND(R302*(R12)/100,2)</f>
        <v>0</v>
      </c>
      <c r="GL302">
        <f t="shared" si="204"/>
        <v>0</v>
      </c>
      <c r="GM302">
        <f t="shared" si="205"/>
        <v>4576.2</v>
      </c>
      <c r="GN302">
        <f t="shared" si="206"/>
        <v>0</v>
      </c>
      <c r="GO302">
        <f t="shared" si="207"/>
        <v>0</v>
      </c>
      <c r="GP302">
        <f t="shared" si="208"/>
        <v>4576.2</v>
      </c>
      <c r="GR302">
        <v>1</v>
      </c>
      <c r="GS302">
        <v>1</v>
      </c>
      <c r="GT302">
        <v>0</v>
      </c>
      <c r="GU302" t="s">
        <v>3</v>
      </c>
      <c r="GV302">
        <f t="shared" si="209"/>
        <v>0</v>
      </c>
      <c r="GW302">
        <v>1</v>
      </c>
      <c r="GX302">
        <f t="shared" si="210"/>
        <v>0</v>
      </c>
      <c r="HA302">
        <v>0</v>
      </c>
      <c r="HB302">
        <v>0</v>
      </c>
      <c r="IK302">
        <v>0</v>
      </c>
    </row>
    <row r="303" spans="1:245" x14ac:dyDescent="0.2">
      <c r="A303">
        <v>18</v>
      </c>
      <c r="B303">
        <v>0</v>
      </c>
      <c r="C303">
        <v>164</v>
      </c>
      <c r="E303" t="s">
        <v>253</v>
      </c>
      <c r="F303" t="s">
        <v>254</v>
      </c>
      <c r="G303" t="s">
        <v>255</v>
      </c>
      <c r="H303" t="s">
        <v>149</v>
      </c>
      <c r="I303">
        <f>I301*J303</f>
        <v>-1.77</v>
      </c>
      <c r="J303">
        <v>-5.9000000000000004E-2</v>
      </c>
      <c r="O303">
        <f t="shared" si="179"/>
        <v>-6678.97</v>
      </c>
      <c r="P303">
        <f t="shared" si="180"/>
        <v>-6678.97</v>
      </c>
      <c r="Q303">
        <f t="shared" si="181"/>
        <v>0</v>
      </c>
      <c r="R303">
        <f t="shared" si="182"/>
        <v>0</v>
      </c>
      <c r="S303">
        <f t="shared" si="183"/>
        <v>0</v>
      </c>
      <c r="T303">
        <f t="shared" si="184"/>
        <v>0</v>
      </c>
      <c r="U303">
        <f t="shared" si="185"/>
        <v>0</v>
      </c>
      <c r="V303">
        <f t="shared" si="186"/>
        <v>0</v>
      </c>
      <c r="W303">
        <f t="shared" si="187"/>
        <v>0</v>
      </c>
      <c r="X303">
        <f t="shared" si="188"/>
        <v>0</v>
      </c>
      <c r="Y303">
        <f t="shared" si="188"/>
        <v>0</v>
      </c>
      <c r="AA303">
        <v>41650444</v>
      </c>
      <c r="AB303">
        <f t="shared" si="189"/>
        <v>3773.43</v>
      </c>
      <c r="AC303">
        <f>ROUND((ES303),2)</f>
        <v>3773.43</v>
      </c>
      <c r="AD303">
        <f>ROUND((((ET303)-(EU303))+AE303),2)</f>
        <v>0</v>
      </c>
      <c r="AE303">
        <f>ROUND((EU303),2)</f>
        <v>0</v>
      </c>
      <c r="AF303">
        <f>ROUND((EV303),2)</f>
        <v>0</v>
      </c>
      <c r="AG303">
        <f t="shared" si="191"/>
        <v>0</v>
      </c>
      <c r="AH303">
        <f>(EW303)</f>
        <v>0</v>
      </c>
      <c r="AI303">
        <f>(EX303)</f>
        <v>0</v>
      </c>
      <c r="AJ303">
        <f t="shared" si="193"/>
        <v>0</v>
      </c>
      <c r="AK303">
        <v>3773.43</v>
      </c>
      <c r="AL303">
        <v>3773.43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70</v>
      </c>
      <c r="AU303">
        <v>10</v>
      </c>
      <c r="AV303">
        <v>1</v>
      </c>
      <c r="AW303">
        <v>1</v>
      </c>
      <c r="AZ303">
        <v>1</v>
      </c>
      <c r="BA303">
        <v>1</v>
      </c>
      <c r="BB303">
        <v>1</v>
      </c>
      <c r="BC303">
        <v>1</v>
      </c>
      <c r="BD303" t="s">
        <v>3</v>
      </c>
      <c r="BE303" t="s">
        <v>3</v>
      </c>
      <c r="BF303" t="s">
        <v>3</v>
      </c>
      <c r="BG303" t="s">
        <v>3</v>
      </c>
      <c r="BH303">
        <v>3</v>
      </c>
      <c r="BI303">
        <v>4</v>
      </c>
      <c r="BJ303" t="s">
        <v>256</v>
      </c>
      <c r="BM303">
        <v>0</v>
      </c>
      <c r="BN303">
        <v>0</v>
      </c>
      <c r="BO303" t="s">
        <v>3</v>
      </c>
      <c r="BP303">
        <v>0</v>
      </c>
      <c r="BQ303">
        <v>1</v>
      </c>
      <c r="BR303">
        <v>1</v>
      </c>
      <c r="BS303">
        <v>1</v>
      </c>
      <c r="BT303">
        <v>1</v>
      </c>
      <c r="BU303">
        <v>1</v>
      </c>
      <c r="BV303">
        <v>1</v>
      </c>
      <c r="BW303">
        <v>1</v>
      </c>
      <c r="BX303">
        <v>1</v>
      </c>
      <c r="BY303" t="s">
        <v>3</v>
      </c>
      <c r="BZ303">
        <v>70</v>
      </c>
      <c r="CA303">
        <v>10</v>
      </c>
      <c r="CF303">
        <v>0</v>
      </c>
      <c r="CG303">
        <v>0</v>
      </c>
      <c r="CM303">
        <v>0</v>
      </c>
      <c r="CN303" t="s">
        <v>3</v>
      </c>
      <c r="CO303">
        <v>0</v>
      </c>
      <c r="CP303">
        <f t="shared" si="194"/>
        <v>-6678.97</v>
      </c>
      <c r="CQ303">
        <f t="shared" si="195"/>
        <v>3773.43</v>
      </c>
      <c r="CR303">
        <f>((((ET303)*BB303-(EU303)*BS303)+AE303*BS303)*AV303)</f>
        <v>0</v>
      </c>
      <c r="CS303">
        <f t="shared" si="196"/>
        <v>0</v>
      </c>
      <c r="CT303">
        <f t="shared" si="197"/>
        <v>0</v>
      </c>
      <c r="CU303">
        <f t="shared" si="198"/>
        <v>0</v>
      </c>
      <c r="CV303">
        <f t="shared" si="199"/>
        <v>0</v>
      </c>
      <c r="CW303">
        <f t="shared" si="200"/>
        <v>0</v>
      </c>
      <c r="CX303">
        <f t="shared" si="200"/>
        <v>0</v>
      </c>
      <c r="CY303">
        <f t="shared" si="201"/>
        <v>0</v>
      </c>
      <c r="CZ303">
        <f t="shared" si="202"/>
        <v>0</v>
      </c>
      <c r="DC303" t="s">
        <v>3</v>
      </c>
      <c r="DD303" t="s">
        <v>3</v>
      </c>
      <c r="DE303" t="s">
        <v>3</v>
      </c>
      <c r="DF303" t="s">
        <v>3</v>
      </c>
      <c r="DG303" t="s">
        <v>3</v>
      </c>
      <c r="DH303" t="s">
        <v>3</v>
      </c>
      <c r="DI303" t="s">
        <v>3</v>
      </c>
      <c r="DJ303" t="s">
        <v>3</v>
      </c>
      <c r="DK303" t="s">
        <v>3</v>
      </c>
      <c r="DL303" t="s">
        <v>3</v>
      </c>
      <c r="DM303" t="s">
        <v>3</v>
      </c>
      <c r="DN303">
        <v>0</v>
      </c>
      <c r="DO303">
        <v>0</v>
      </c>
      <c r="DP303">
        <v>1</v>
      </c>
      <c r="DQ303">
        <v>1</v>
      </c>
      <c r="DU303">
        <v>1007</v>
      </c>
      <c r="DV303" t="s">
        <v>149</v>
      </c>
      <c r="DW303" t="s">
        <v>149</v>
      </c>
      <c r="DX303">
        <v>1</v>
      </c>
      <c r="EE303">
        <v>41386449</v>
      </c>
      <c r="EF303">
        <v>1</v>
      </c>
      <c r="EG303" t="s">
        <v>24</v>
      </c>
      <c r="EH303">
        <v>0</v>
      </c>
      <c r="EI303" t="s">
        <v>3</v>
      </c>
      <c r="EJ303">
        <v>4</v>
      </c>
      <c r="EK303">
        <v>0</v>
      </c>
      <c r="EL303" t="s">
        <v>25</v>
      </c>
      <c r="EM303" t="s">
        <v>26</v>
      </c>
      <c r="EO303" t="s">
        <v>3</v>
      </c>
      <c r="EQ303">
        <v>0</v>
      </c>
      <c r="ER303">
        <v>3773.43</v>
      </c>
      <c r="ES303">
        <v>3773.43</v>
      </c>
      <c r="ET303">
        <v>0</v>
      </c>
      <c r="EU303">
        <v>0</v>
      </c>
      <c r="EV303">
        <v>0</v>
      </c>
      <c r="EW303">
        <v>0</v>
      </c>
      <c r="EX303">
        <v>0</v>
      </c>
      <c r="FQ303">
        <v>0</v>
      </c>
      <c r="FR303">
        <f t="shared" si="203"/>
        <v>0</v>
      </c>
      <c r="FS303">
        <v>0</v>
      </c>
      <c r="FX303">
        <v>70</v>
      </c>
      <c r="FY303">
        <v>10</v>
      </c>
      <c r="GA303" t="s">
        <v>3</v>
      </c>
      <c r="GD303">
        <v>0</v>
      </c>
      <c r="GF303">
        <v>-760533991</v>
      </c>
      <c r="GG303">
        <v>2</v>
      </c>
      <c r="GH303">
        <v>1</v>
      </c>
      <c r="GI303">
        <v>-2</v>
      </c>
      <c r="GJ303">
        <v>0</v>
      </c>
      <c r="GK303">
        <f>ROUND(R303*(R12)/100,2)</f>
        <v>0</v>
      </c>
      <c r="GL303">
        <f t="shared" si="204"/>
        <v>0</v>
      </c>
      <c r="GM303">
        <f t="shared" si="205"/>
        <v>-6678.97</v>
      </c>
      <c r="GN303">
        <f t="shared" si="206"/>
        <v>0</v>
      </c>
      <c r="GO303">
        <f t="shared" si="207"/>
        <v>0</v>
      </c>
      <c r="GP303">
        <f t="shared" si="208"/>
        <v>-6678.97</v>
      </c>
      <c r="GR303">
        <v>0</v>
      </c>
      <c r="GS303">
        <v>3</v>
      </c>
      <c r="GT303">
        <v>0</v>
      </c>
      <c r="GU303" t="s">
        <v>3</v>
      </c>
      <c r="GV303">
        <f t="shared" si="209"/>
        <v>0</v>
      </c>
      <c r="GW303">
        <v>1</v>
      </c>
      <c r="GX303">
        <f t="shared" si="210"/>
        <v>0</v>
      </c>
      <c r="HA303">
        <v>0</v>
      </c>
      <c r="HB303">
        <v>0</v>
      </c>
      <c r="IK303">
        <v>0</v>
      </c>
    </row>
    <row r="305" spans="1:206" x14ac:dyDescent="0.2">
      <c r="A305" s="2">
        <v>51</v>
      </c>
      <c r="B305" s="2">
        <f>B294</f>
        <v>0</v>
      </c>
      <c r="C305" s="2">
        <f>A294</f>
        <v>4</v>
      </c>
      <c r="D305" s="2">
        <f>ROW(A294)</f>
        <v>294</v>
      </c>
      <c r="E305" s="2"/>
      <c r="F305" s="2" t="str">
        <f>IF(F294&lt;&gt;"",F294,"")</f>
        <v>Новый раздел</v>
      </c>
      <c r="G305" s="2" t="str">
        <f>IF(G294&lt;&gt;"",G294,"")</f>
        <v>Устройство песчаного покрытия-32м2 ул Новочеремушкинская д 60-18м2 ул  Новочеремушкинская д 59-14 м2</v>
      </c>
      <c r="H305" s="2">
        <v>0</v>
      </c>
      <c r="I305" s="2"/>
      <c r="J305" s="2"/>
      <c r="K305" s="2"/>
      <c r="L305" s="2"/>
      <c r="M305" s="2"/>
      <c r="N305" s="2"/>
      <c r="O305" s="2">
        <f t="shared" ref="O305:T305" si="211">ROUND(AB305,2)</f>
        <v>20719</v>
      </c>
      <c r="P305" s="2">
        <f t="shared" si="211"/>
        <v>14486.85</v>
      </c>
      <c r="Q305" s="2">
        <f t="shared" si="211"/>
        <v>3096.4</v>
      </c>
      <c r="R305" s="2">
        <f t="shared" si="211"/>
        <v>1391.66</v>
      </c>
      <c r="S305" s="2">
        <f t="shared" si="211"/>
        <v>3135.75</v>
      </c>
      <c r="T305" s="2">
        <f t="shared" si="211"/>
        <v>0</v>
      </c>
      <c r="U305" s="2">
        <f>AH305</f>
        <v>17.465240000000001</v>
      </c>
      <c r="V305" s="2">
        <f>AI305</f>
        <v>0</v>
      </c>
      <c r="W305" s="2">
        <f>ROUND(AJ305,2)</f>
        <v>0</v>
      </c>
      <c r="X305" s="2">
        <f>ROUND(AK305,2)</f>
        <v>2195.0300000000002</v>
      </c>
      <c r="Y305" s="2">
        <f>ROUND(AL305,2)</f>
        <v>313.58</v>
      </c>
      <c r="Z305" s="2"/>
      <c r="AA305" s="2"/>
      <c r="AB305" s="2">
        <f>ROUND(SUMIF(AA298:AA303,"=41650444",O298:O303),2)</f>
        <v>20719</v>
      </c>
      <c r="AC305" s="2">
        <f>ROUND(SUMIF(AA298:AA303,"=41650444",P298:P303),2)</f>
        <v>14486.85</v>
      </c>
      <c r="AD305" s="2">
        <f>ROUND(SUMIF(AA298:AA303,"=41650444",Q298:Q303),2)</f>
        <v>3096.4</v>
      </c>
      <c r="AE305" s="2">
        <f>ROUND(SUMIF(AA298:AA303,"=41650444",R298:R303),2)</f>
        <v>1391.66</v>
      </c>
      <c r="AF305" s="2">
        <f>ROUND(SUMIF(AA298:AA303,"=41650444",S298:S303),2)</f>
        <v>3135.75</v>
      </c>
      <c r="AG305" s="2">
        <f>ROUND(SUMIF(AA298:AA303,"=41650444",T298:T303),2)</f>
        <v>0</v>
      </c>
      <c r="AH305" s="2">
        <f>SUMIF(AA298:AA303,"=41650444",U298:U303)</f>
        <v>17.465240000000001</v>
      </c>
      <c r="AI305" s="2">
        <f>SUMIF(AA298:AA303,"=41650444",V298:V303)</f>
        <v>0</v>
      </c>
      <c r="AJ305" s="2">
        <f>ROUND(SUMIF(AA298:AA303,"=41650444",W298:W303),2)</f>
        <v>0</v>
      </c>
      <c r="AK305" s="2">
        <f>ROUND(SUMIF(AA298:AA303,"=41650444",X298:X303),2)</f>
        <v>2195.0300000000002</v>
      </c>
      <c r="AL305" s="2">
        <f>ROUND(SUMIF(AA298:AA303,"=41650444",Y298:Y303),2)</f>
        <v>313.58</v>
      </c>
      <c r="AM305" s="2"/>
      <c r="AN305" s="2"/>
      <c r="AO305" s="2">
        <f t="shared" ref="AO305:BC305" si="212">ROUND(BX305,2)</f>
        <v>0</v>
      </c>
      <c r="AP305" s="2">
        <f t="shared" si="212"/>
        <v>0</v>
      </c>
      <c r="AQ305" s="2">
        <f t="shared" si="212"/>
        <v>0</v>
      </c>
      <c r="AR305" s="2">
        <f t="shared" si="212"/>
        <v>24730.6</v>
      </c>
      <c r="AS305" s="2">
        <f t="shared" si="212"/>
        <v>0</v>
      </c>
      <c r="AT305" s="2">
        <f t="shared" si="212"/>
        <v>0</v>
      </c>
      <c r="AU305" s="2">
        <f t="shared" si="212"/>
        <v>24730.6</v>
      </c>
      <c r="AV305" s="2">
        <f t="shared" si="212"/>
        <v>14486.85</v>
      </c>
      <c r="AW305" s="2">
        <f t="shared" si="212"/>
        <v>14486.85</v>
      </c>
      <c r="AX305" s="2">
        <f t="shared" si="212"/>
        <v>0</v>
      </c>
      <c r="AY305" s="2">
        <f t="shared" si="212"/>
        <v>14486.85</v>
      </c>
      <c r="AZ305" s="2">
        <f t="shared" si="212"/>
        <v>0</v>
      </c>
      <c r="BA305" s="2">
        <f t="shared" si="212"/>
        <v>0</v>
      </c>
      <c r="BB305" s="2">
        <f t="shared" si="212"/>
        <v>0</v>
      </c>
      <c r="BC305" s="2">
        <f t="shared" si="212"/>
        <v>0</v>
      </c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>
        <f>ROUND(SUMIF(AA298:AA303,"=41650444",FQ298:FQ303),2)</f>
        <v>0</v>
      </c>
      <c r="BY305" s="2">
        <f>ROUND(SUMIF(AA298:AA303,"=41650444",FR298:FR303),2)</f>
        <v>0</v>
      </c>
      <c r="BZ305" s="2">
        <f>ROUND(SUMIF(AA298:AA303,"=41650444",GL298:GL303),2)</f>
        <v>0</v>
      </c>
      <c r="CA305" s="2">
        <f>ROUND(SUMIF(AA298:AA303,"=41650444",GM298:GM303),2)</f>
        <v>24730.6</v>
      </c>
      <c r="CB305" s="2">
        <f>ROUND(SUMIF(AA298:AA303,"=41650444",GN298:GN303),2)</f>
        <v>0</v>
      </c>
      <c r="CC305" s="2">
        <f>ROUND(SUMIF(AA298:AA303,"=41650444",GO298:GO303),2)</f>
        <v>0</v>
      </c>
      <c r="CD305" s="2">
        <f>ROUND(SUMIF(AA298:AA303,"=41650444",GP298:GP303),2)</f>
        <v>24730.6</v>
      </c>
      <c r="CE305" s="2">
        <f>AC305-BX305</f>
        <v>14486.85</v>
      </c>
      <c r="CF305" s="2">
        <f>AC305-BY305</f>
        <v>14486.85</v>
      </c>
      <c r="CG305" s="2">
        <f>BX305-BZ305</f>
        <v>0</v>
      </c>
      <c r="CH305" s="2">
        <f>AC305-BX305-BY305+BZ305</f>
        <v>14486.85</v>
      </c>
      <c r="CI305" s="2">
        <f>BY305-BZ305</f>
        <v>0</v>
      </c>
      <c r="CJ305" s="2">
        <f>ROUND(SUMIF(AA298:AA303,"=41650444",GX298:GX303),2)</f>
        <v>0</v>
      </c>
      <c r="CK305" s="2">
        <f>ROUND(SUMIF(AA298:AA303,"=41650444",GY298:GY303),2)</f>
        <v>0</v>
      </c>
      <c r="CL305" s="2">
        <f>ROUND(SUMIF(AA298:AA303,"=41650444",GZ298:GZ303),2)</f>
        <v>0</v>
      </c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>
        <v>0</v>
      </c>
    </row>
    <row r="307" spans="1:206" x14ac:dyDescent="0.2">
      <c r="A307" s="4">
        <v>50</v>
      </c>
      <c r="B307" s="4">
        <v>0</v>
      </c>
      <c r="C307" s="4">
        <v>0</v>
      </c>
      <c r="D307" s="4">
        <v>1</v>
      </c>
      <c r="E307" s="4">
        <v>201</v>
      </c>
      <c r="F307" s="4">
        <f>ROUND(Source!O305,O307)</f>
        <v>20719</v>
      </c>
      <c r="G307" s="4" t="s">
        <v>43</v>
      </c>
      <c r="H307" s="4" t="s">
        <v>44</v>
      </c>
      <c r="I307" s="4"/>
      <c r="J307" s="4"/>
      <c r="K307" s="4">
        <v>-201</v>
      </c>
      <c r="L307" s="4">
        <v>1</v>
      </c>
      <c r="M307" s="4">
        <v>3</v>
      </c>
      <c r="N307" s="4" t="s">
        <v>3</v>
      </c>
      <c r="O307" s="4">
        <v>2</v>
      </c>
      <c r="P307" s="4"/>
      <c r="Q307" s="4"/>
      <c r="R307" s="4"/>
      <c r="S307" s="4"/>
      <c r="T307" s="4"/>
      <c r="U307" s="4"/>
      <c r="V307" s="4"/>
      <c r="W307" s="4"/>
    </row>
    <row r="308" spans="1:206" x14ac:dyDescent="0.2">
      <c r="A308" s="4">
        <v>50</v>
      </c>
      <c r="B308" s="4">
        <v>0</v>
      </c>
      <c r="C308" s="4">
        <v>0</v>
      </c>
      <c r="D308" s="4">
        <v>1</v>
      </c>
      <c r="E308" s="4">
        <v>202</v>
      </c>
      <c r="F308" s="4">
        <f>ROUND(Source!P305,O308)</f>
        <v>14486.85</v>
      </c>
      <c r="G308" s="4" t="s">
        <v>45</v>
      </c>
      <c r="H308" s="4" t="s">
        <v>46</v>
      </c>
      <c r="I308" s="4"/>
      <c r="J308" s="4"/>
      <c r="K308" s="4">
        <v>-202</v>
      </c>
      <c r="L308" s="4">
        <v>2</v>
      </c>
      <c r="M308" s="4">
        <v>3</v>
      </c>
      <c r="N308" s="4" t="s">
        <v>3</v>
      </c>
      <c r="O308" s="4">
        <v>2</v>
      </c>
      <c r="P308" s="4"/>
      <c r="Q308" s="4"/>
      <c r="R308" s="4"/>
      <c r="S308" s="4"/>
      <c r="T308" s="4"/>
      <c r="U308" s="4"/>
      <c r="V308" s="4"/>
      <c r="W308" s="4"/>
    </row>
    <row r="309" spans="1:206" x14ac:dyDescent="0.2">
      <c r="A309" s="4">
        <v>50</v>
      </c>
      <c r="B309" s="4">
        <v>0</v>
      </c>
      <c r="C309" s="4">
        <v>0</v>
      </c>
      <c r="D309" s="4">
        <v>1</v>
      </c>
      <c r="E309" s="4">
        <v>222</v>
      </c>
      <c r="F309" s="4">
        <f>ROUND(Source!AO305,O309)</f>
        <v>0</v>
      </c>
      <c r="G309" s="4" t="s">
        <v>47</v>
      </c>
      <c r="H309" s="4" t="s">
        <v>48</v>
      </c>
      <c r="I309" s="4"/>
      <c r="J309" s="4"/>
      <c r="K309" s="4">
        <v>-222</v>
      </c>
      <c r="L309" s="4">
        <v>3</v>
      </c>
      <c r="M309" s="4">
        <v>3</v>
      </c>
      <c r="N309" s="4" t="s">
        <v>3</v>
      </c>
      <c r="O309" s="4">
        <v>2</v>
      </c>
      <c r="P309" s="4"/>
      <c r="Q309" s="4"/>
      <c r="R309" s="4"/>
      <c r="S309" s="4"/>
      <c r="T309" s="4"/>
      <c r="U309" s="4"/>
      <c r="V309" s="4"/>
      <c r="W309" s="4"/>
    </row>
    <row r="310" spans="1:206" x14ac:dyDescent="0.2">
      <c r="A310" s="4">
        <v>50</v>
      </c>
      <c r="B310" s="4">
        <v>0</v>
      </c>
      <c r="C310" s="4">
        <v>0</v>
      </c>
      <c r="D310" s="4">
        <v>1</v>
      </c>
      <c r="E310" s="4">
        <v>225</v>
      </c>
      <c r="F310" s="4">
        <f>ROUND(Source!AV305,O310)</f>
        <v>14486.85</v>
      </c>
      <c r="G310" s="4" t="s">
        <v>49</v>
      </c>
      <c r="H310" s="4" t="s">
        <v>50</v>
      </c>
      <c r="I310" s="4"/>
      <c r="J310" s="4"/>
      <c r="K310" s="4">
        <v>-225</v>
      </c>
      <c r="L310" s="4">
        <v>4</v>
      </c>
      <c r="M310" s="4">
        <v>3</v>
      </c>
      <c r="N310" s="4" t="s">
        <v>3</v>
      </c>
      <c r="O310" s="4">
        <v>2</v>
      </c>
      <c r="P310" s="4"/>
      <c r="Q310" s="4"/>
      <c r="R310" s="4"/>
      <c r="S310" s="4"/>
      <c r="T310" s="4"/>
      <c r="U310" s="4"/>
      <c r="V310" s="4"/>
      <c r="W310" s="4"/>
    </row>
    <row r="311" spans="1:206" x14ac:dyDescent="0.2">
      <c r="A311" s="4">
        <v>50</v>
      </c>
      <c r="B311" s="4">
        <v>0</v>
      </c>
      <c r="C311" s="4">
        <v>0</v>
      </c>
      <c r="D311" s="4">
        <v>1</v>
      </c>
      <c r="E311" s="4">
        <v>226</v>
      </c>
      <c r="F311" s="4">
        <f>ROUND(Source!AW305,O311)</f>
        <v>14486.85</v>
      </c>
      <c r="G311" s="4" t="s">
        <v>51</v>
      </c>
      <c r="H311" s="4" t="s">
        <v>52</v>
      </c>
      <c r="I311" s="4"/>
      <c r="J311" s="4"/>
      <c r="K311" s="4">
        <v>-226</v>
      </c>
      <c r="L311" s="4">
        <v>5</v>
      </c>
      <c r="M311" s="4">
        <v>3</v>
      </c>
      <c r="N311" s="4" t="s">
        <v>3</v>
      </c>
      <c r="O311" s="4">
        <v>2</v>
      </c>
      <c r="P311" s="4"/>
      <c r="Q311" s="4"/>
      <c r="R311" s="4"/>
      <c r="S311" s="4"/>
      <c r="T311" s="4"/>
      <c r="U311" s="4"/>
      <c r="V311" s="4"/>
      <c r="W311" s="4"/>
    </row>
    <row r="312" spans="1:206" x14ac:dyDescent="0.2">
      <c r="A312" s="4">
        <v>50</v>
      </c>
      <c r="B312" s="4">
        <v>0</v>
      </c>
      <c r="C312" s="4">
        <v>0</v>
      </c>
      <c r="D312" s="4">
        <v>1</v>
      </c>
      <c r="E312" s="4">
        <v>227</v>
      </c>
      <c r="F312" s="4">
        <f>ROUND(Source!AX305,O312)</f>
        <v>0</v>
      </c>
      <c r="G312" s="4" t="s">
        <v>53</v>
      </c>
      <c r="H312" s="4" t="s">
        <v>54</v>
      </c>
      <c r="I312" s="4"/>
      <c r="J312" s="4"/>
      <c r="K312" s="4">
        <v>-227</v>
      </c>
      <c r="L312" s="4">
        <v>6</v>
      </c>
      <c r="M312" s="4">
        <v>3</v>
      </c>
      <c r="N312" s="4" t="s">
        <v>3</v>
      </c>
      <c r="O312" s="4">
        <v>2</v>
      </c>
      <c r="P312" s="4"/>
      <c r="Q312" s="4"/>
      <c r="R312" s="4"/>
      <c r="S312" s="4"/>
      <c r="T312" s="4"/>
      <c r="U312" s="4"/>
      <c r="V312" s="4"/>
      <c r="W312" s="4"/>
    </row>
    <row r="313" spans="1:206" x14ac:dyDescent="0.2">
      <c r="A313" s="4">
        <v>50</v>
      </c>
      <c r="B313" s="4">
        <v>0</v>
      </c>
      <c r="C313" s="4">
        <v>0</v>
      </c>
      <c r="D313" s="4">
        <v>1</v>
      </c>
      <c r="E313" s="4">
        <v>228</v>
      </c>
      <c r="F313" s="4">
        <f>ROUND(Source!AY305,O313)</f>
        <v>14486.85</v>
      </c>
      <c r="G313" s="4" t="s">
        <v>55</v>
      </c>
      <c r="H313" s="4" t="s">
        <v>56</v>
      </c>
      <c r="I313" s="4"/>
      <c r="J313" s="4"/>
      <c r="K313" s="4">
        <v>-228</v>
      </c>
      <c r="L313" s="4">
        <v>7</v>
      </c>
      <c r="M313" s="4">
        <v>3</v>
      </c>
      <c r="N313" s="4" t="s">
        <v>3</v>
      </c>
      <c r="O313" s="4">
        <v>2</v>
      </c>
      <c r="P313" s="4"/>
      <c r="Q313" s="4"/>
      <c r="R313" s="4"/>
      <c r="S313" s="4"/>
      <c r="T313" s="4"/>
      <c r="U313" s="4"/>
      <c r="V313" s="4"/>
      <c r="W313" s="4"/>
    </row>
    <row r="314" spans="1:206" x14ac:dyDescent="0.2">
      <c r="A314" s="4">
        <v>50</v>
      </c>
      <c r="B314" s="4">
        <v>0</v>
      </c>
      <c r="C314" s="4">
        <v>0</v>
      </c>
      <c r="D314" s="4">
        <v>1</v>
      </c>
      <c r="E314" s="4">
        <v>216</v>
      </c>
      <c r="F314" s="4">
        <f>ROUND(Source!AP305,O314)</f>
        <v>0</v>
      </c>
      <c r="G314" s="4" t="s">
        <v>57</v>
      </c>
      <c r="H314" s="4" t="s">
        <v>58</v>
      </c>
      <c r="I314" s="4"/>
      <c r="J314" s="4"/>
      <c r="K314" s="4">
        <v>-216</v>
      </c>
      <c r="L314" s="4">
        <v>8</v>
      </c>
      <c r="M314" s="4">
        <v>3</v>
      </c>
      <c r="N314" s="4" t="s">
        <v>3</v>
      </c>
      <c r="O314" s="4">
        <v>2</v>
      </c>
      <c r="P314" s="4"/>
      <c r="Q314" s="4"/>
      <c r="R314" s="4"/>
      <c r="S314" s="4"/>
      <c r="T314" s="4"/>
      <c r="U314" s="4"/>
      <c r="V314" s="4"/>
      <c r="W314" s="4"/>
    </row>
    <row r="315" spans="1:206" x14ac:dyDescent="0.2">
      <c r="A315" s="4">
        <v>50</v>
      </c>
      <c r="B315" s="4">
        <v>0</v>
      </c>
      <c r="C315" s="4">
        <v>0</v>
      </c>
      <c r="D315" s="4">
        <v>1</v>
      </c>
      <c r="E315" s="4">
        <v>223</v>
      </c>
      <c r="F315" s="4">
        <f>ROUND(Source!AQ305,O315)</f>
        <v>0</v>
      </c>
      <c r="G315" s="4" t="s">
        <v>59</v>
      </c>
      <c r="H315" s="4" t="s">
        <v>60</v>
      </c>
      <c r="I315" s="4"/>
      <c r="J315" s="4"/>
      <c r="K315" s="4">
        <v>-223</v>
      </c>
      <c r="L315" s="4">
        <v>9</v>
      </c>
      <c r="M315" s="4">
        <v>3</v>
      </c>
      <c r="N315" s="4" t="s">
        <v>3</v>
      </c>
      <c r="O315" s="4">
        <v>2</v>
      </c>
      <c r="P315" s="4"/>
      <c r="Q315" s="4"/>
      <c r="R315" s="4"/>
      <c r="S315" s="4"/>
      <c r="T315" s="4"/>
      <c r="U315" s="4"/>
      <c r="V315" s="4"/>
      <c r="W315" s="4"/>
    </row>
    <row r="316" spans="1:206" x14ac:dyDescent="0.2">
      <c r="A316" s="4">
        <v>50</v>
      </c>
      <c r="B316" s="4">
        <v>0</v>
      </c>
      <c r="C316" s="4">
        <v>0</v>
      </c>
      <c r="D316" s="4">
        <v>1</v>
      </c>
      <c r="E316" s="4">
        <v>229</v>
      </c>
      <c r="F316" s="4">
        <f>ROUND(Source!AZ305,O316)</f>
        <v>0</v>
      </c>
      <c r="G316" s="4" t="s">
        <v>61</v>
      </c>
      <c r="H316" s="4" t="s">
        <v>62</v>
      </c>
      <c r="I316" s="4"/>
      <c r="J316" s="4"/>
      <c r="K316" s="4">
        <v>-229</v>
      </c>
      <c r="L316" s="4">
        <v>10</v>
      </c>
      <c r="M316" s="4">
        <v>3</v>
      </c>
      <c r="N316" s="4" t="s">
        <v>3</v>
      </c>
      <c r="O316" s="4">
        <v>2</v>
      </c>
      <c r="P316" s="4"/>
      <c r="Q316" s="4"/>
      <c r="R316" s="4"/>
      <c r="S316" s="4"/>
      <c r="T316" s="4"/>
      <c r="U316" s="4"/>
      <c r="V316" s="4"/>
      <c r="W316" s="4"/>
    </row>
    <row r="317" spans="1:206" x14ac:dyDescent="0.2">
      <c r="A317" s="4">
        <v>50</v>
      </c>
      <c r="B317" s="4">
        <v>0</v>
      </c>
      <c r="C317" s="4">
        <v>0</v>
      </c>
      <c r="D317" s="4">
        <v>1</v>
      </c>
      <c r="E317" s="4">
        <v>203</v>
      </c>
      <c r="F317" s="4">
        <f>ROUND(Source!Q305,O317)</f>
        <v>3096.4</v>
      </c>
      <c r="G317" s="4" t="s">
        <v>63</v>
      </c>
      <c r="H317" s="4" t="s">
        <v>64</v>
      </c>
      <c r="I317" s="4"/>
      <c r="J317" s="4"/>
      <c r="K317" s="4">
        <v>-203</v>
      </c>
      <c r="L317" s="4">
        <v>11</v>
      </c>
      <c r="M317" s="4">
        <v>3</v>
      </c>
      <c r="N317" s="4" t="s">
        <v>3</v>
      </c>
      <c r="O317" s="4">
        <v>2</v>
      </c>
      <c r="P317" s="4"/>
      <c r="Q317" s="4"/>
      <c r="R317" s="4"/>
      <c r="S317" s="4"/>
      <c r="T317" s="4"/>
      <c r="U317" s="4"/>
      <c r="V317" s="4"/>
      <c r="W317" s="4"/>
    </row>
    <row r="318" spans="1:206" x14ac:dyDescent="0.2">
      <c r="A318" s="4">
        <v>50</v>
      </c>
      <c r="B318" s="4">
        <v>0</v>
      </c>
      <c r="C318" s="4">
        <v>0</v>
      </c>
      <c r="D318" s="4">
        <v>1</v>
      </c>
      <c r="E318" s="4">
        <v>231</v>
      </c>
      <c r="F318" s="4">
        <f>ROUND(Source!BB305,O318)</f>
        <v>0</v>
      </c>
      <c r="G318" s="4" t="s">
        <v>65</v>
      </c>
      <c r="H318" s="4" t="s">
        <v>66</v>
      </c>
      <c r="I318" s="4"/>
      <c r="J318" s="4"/>
      <c r="K318" s="4">
        <v>-231</v>
      </c>
      <c r="L318" s="4">
        <v>12</v>
      </c>
      <c r="M318" s="4">
        <v>3</v>
      </c>
      <c r="N318" s="4" t="s">
        <v>3</v>
      </c>
      <c r="O318" s="4">
        <v>2</v>
      </c>
      <c r="P318" s="4"/>
      <c r="Q318" s="4"/>
      <c r="R318" s="4"/>
      <c r="S318" s="4"/>
      <c r="T318" s="4"/>
      <c r="U318" s="4"/>
      <c r="V318" s="4"/>
      <c r="W318" s="4"/>
    </row>
    <row r="319" spans="1:206" x14ac:dyDescent="0.2">
      <c r="A319" s="4">
        <v>50</v>
      </c>
      <c r="B319" s="4">
        <v>0</v>
      </c>
      <c r="C319" s="4">
        <v>0</v>
      </c>
      <c r="D319" s="4">
        <v>1</v>
      </c>
      <c r="E319" s="4">
        <v>204</v>
      </c>
      <c r="F319" s="4">
        <f>ROUND(Source!R305,O319)</f>
        <v>1391.66</v>
      </c>
      <c r="G319" s="4" t="s">
        <v>67</v>
      </c>
      <c r="H319" s="4" t="s">
        <v>68</v>
      </c>
      <c r="I319" s="4"/>
      <c r="J319" s="4"/>
      <c r="K319" s="4">
        <v>-204</v>
      </c>
      <c r="L319" s="4">
        <v>13</v>
      </c>
      <c r="M319" s="4">
        <v>3</v>
      </c>
      <c r="N319" s="4" t="s">
        <v>3</v>
      </c>
      <c r="O319" s="4">
        <v>2</v>
      </c>
      <c r="P319" s="4"/>
      <c r="Q319" s="4"/>
      <c r="R319" s="4"/>
      <c r="S319" s="4"/>
      <c r="T319" s="4"/>
      <c r="U319" s="4"/>
      <c r="V319" s="4"/>
      <c r="W319" s="4"/>
    </row>
    <row r="320" spans="1:206" x14ac:dyDescent="0.2">
      <c r="A320" s="4">
        <v>50</v>
      </c>
      <c r="B320" s="4">
        <v>0</v>
      </c>
      <c r="C320" s="4">
        <v>0</v>
      </c>
      <c r="D320" s="4">
        <v>1</v>
      </c>
      <c r="E320" s="4">
        <v>205</v>
      </c>
      <c r="F320" s="4">
        <f>ROUND(Source!S305,O320)</f>
        <v>3135.75</v>
      </c>
      <c r="G320" s="4" t="s">
        <v>69</v>
      </c>
      <c r="H320" s="4" t="s">
        <v>70</v>
      </c>
      <c r="I320" s="4"/>
      <c r="J320" s="4"/>
      <c r="K320" s="4">
        <v>-205</v>
      </c>
      <c r="L320" s="4">
        <v>14</v>
      </c>
      <c r="M320" s="4">
        <v>3</v>
      </c>
      <c r="N320" s="4" t="s">
        <v>3</v>
      </c>
      <c r="O320" s="4">
        <v>2</v>
      </c>
      <c r="P320" s="4"/>
      <c r="Q320" s="4"/>
      <c r="R320" s="4"/>
      <c r="S320" s="4"/>
      <c r="T320" s="4"/>
      <c r="U320" s="4"/>
      <c r="V320" s="4"/>
      <c r="W320" s="4"/>
    </row>
    <row r="321" spans="1:23" x14ac:dyDescent="0.2">
      <c r="A321" s="4">
        <v>50</v>
      </c>
      <c r="B321" s="4">
        <v>0</v>
      </c>
      <c r="C321" s="4">
        <v>0</v>
      </c>
      <c r="D321" s="4">
        <v>1</v>
      </c>
      <c r="E321" s="4">
        <v>232</v>
      </c>
      <c r="F321" s="4">
        <f>ROUND(Source!BC305,O321)</f>
        <v>0</v>
      </c>
      <c r="G321" s="4" t="s">
        <v>71</v>
      </c>
      <c r="H321" s="4" t="s">
        <v>72</v>
      </c>
      <c r="I321" s="4"/>
      <c r="J321" s="4"/>
      <c r="K321" s="4">
        <v>-232</v>
      </c>
      <c r="L321" s="4">
        <v>15</v>
      </c>
      <c r="M321" s="4">
        <v>3</v>
      </c>
      <c r="N321" s="4" t="s">
        <v>3</v>
      </c>
      <c r="O321" s="4">
        <v>2</v>
      </c>
      <c r="P321" s="4"/>
      <c r="Q321" s="4"/>
      <c r="R321" s="4"/>
      <c r="S321" s="4"/>
      <c r="T321" s="4"/>
      <c r="U321" s="4"/>
      <c r="V321" s="4"/>
      <c r="W321" s="4"/>
    </row>
    <row r="322" spans="1:23" x14ac:dyDescent="0.2">
      <c r="A322" s="4">
        <v>50</v>
      </c>
      <c r="B322" s="4">
        <v>0</v>
      </c>
      <c r="C322" s="4">
        <v>0</v>
      </c>
      <c r="D322" s="4">
        <v>1</v>
      </c>
      <c r="E322" s="4">
        <v>214</v>
      </c>
      <c r="F322" s="4">
        <f>ROUND(Source!AS305,O322)</f>
        <v>0</v>
      </c>
      <c r="G322" s="4" t="s">
        <v>73</v>
      </c>
      <c r="H322" s="4" t="s">
        <v>74</v>
      </c>
      <c r="I322" s="4"/>
      <c r="J322" s="4"/>
      <c r="K322" s="4">
        <v>-214</v>
      </c>
      <c r="L322" s="4">
        <v>16</v>
      </c>
      <c r="M322" s="4">
        <v>3</v>
      </c>
      <c r="N322" s="4" t="s">
        <v>3</v>
      </c>
      <c r="O322" s="4">
        <v>2</v>
      </c>
      <c r="P322" s="4"/>
      <c r="Q322" s="4"/>
      <c r="R322" s="4"/>
      <c r="S322" s="4"/>
      <c r="T322" s="4"/>
      <c r="U322" s="4"/>
      <c r="V322" s="4"/>
      <c r="W322" s="4"/>
    </row>
    <row r="323" spans="1:23" x14ac:dyDescent="0.2">
      <c r="A323" s="4">
        <v>50</v>
      </c>
      <c r="B323" s="4">
        <v>0</v>
      </c>
      <c r="C323" s="4">
        <v>0</v>
      </c>
      <c r="D323" s="4">
        <v>1</v>
      </c>
      <c r="E323" s="4">
        <v>215</v>
      </c>
      <c r="F323" s="4">
        <f>ROUND(Source!AT305,O323)</f>
        <v>0</v>
      </c>
      <c r="G323" s="4" t="s">
        <v>75</v>
      </c>
      <c r="H323" s="4" t="s">
        <v>76</v>
      </c>
      <c r="I323" s="4"/>
      <c r="J323" s="4"/>
      <c r="K323" s="4">
        <v>-215</v>
      </c>
      <c r="L323" s="4">
        <v>17</v>
      </c>
      <c r="M323" s="4">
        <v>3</v>
      </c>
      <c r="N323" s="4" t="s">
        <v>3</v>
      </c>
      <c r="O323" s="4">
        <v>2</v>
      </c>
      <c r="P323" s="4"/>
      <c r="Q323" s="4"/>
      <c r="R323" s="4"/>
      <c r="S323" s="4"/>
      <c r="T323" s="4"/>
      <c r="U323" s="4"/>
      <c r="V323" s="4"/>
      <c r="W323" s="4"/>
    </row>
    <row r="324" spans="1:23" x14ac:dyDescent="0.2">
      <c r="A324" s="4">
        <v>50</v>
      </c>
      <c r="B324" s="4">
        <v>0</v>
      </c>
      <c r="C324" s="4">
        <v>0</v>
      </c>
      <c r="D324" s="4">
        <v>1</v>
      </c>
      <c r="E324" s="4">
        <v>217</v>
      </c>
      <c r="F324" s="4">
        <f>ROUND(Source!AU305,O324)</f>
        <v>24730.6</v>
      </c>
      <c r="G324" s="4" t="s">
        <v>77</v>
      </c>
      <c r="H324" s="4" t="s">
        <v>78</v>
      </c>
      <c r="I324" s="4"/>
      <c r="J324" s="4"/>
      <c r="K324" s="4">
        <v>-217</v>
      </c>
      <c r="L324" s="4">
        <v>18</v>
      </c>
      <c r="M324" s="4">
        <v>3</v>
      </c>
      <c r="N324" s="4" t="s">
        <v>3</v>
      </c>
      <c r="O324" s="4">
        <v>2</v>
      </c>
      <c r="P324" s="4"/>
      <c r="Q324" s="4"/>
      <c r="R324" s="4"/>
      <c r="S324" s="4"/>
      <c r="T324" s="4"/>
      <c r="U324" s="4"/>
      <c r="V324" s="4"/>
      <c r="W324" s="4"/>
    </row>
    <row r="325" spans="1:23" x14ac:dyDescent="0.2">
      <c r="A325" s="4">
        <v>50</v>
      </c>
      <c r="B325" s="4">
        <v>0</v>
      </c>
      <c r="C325" s="4">
        <v>0</v>
      </c>
      <c r="D325" s="4">
        <v>1</v>
      </c>
      <c r="E325" s="4">
        <v>230</v>
      </c>
      <c r="F325" s="4">
        <f>ROUND(Source!BA305,O325)</f>
        <v>0</v>
      </c>
      <c r="G325" s="4" t="s">
        <v>79</v>
      </c>
      <c r="H325" s="4" t="s">
        <v>80</v>
      </c>
      <c r="I325" s="4"/>
      <c r="J325" s="4"/>
      <c r="K325" s="4">
        <v>-230</v>
      </c>
      <c r="L325" s="4">
        <v>19</v>
      </c>
      <c r="M325" s="4">
        <v>3</v>
      </c>
      <c r="N325" s="4" t="s">
        <v>3</v>
      </c>
      <c r="O325" s="4">
        <v>2</v>
      </c>
      <c r="P325" s="4"/>
      <c r="Q325" s="4"/>
      <c r="R325" s="4"/>
      <c r="S325" s="4"/>
      <c r="T325" s="4"/>
      <c r="U325" s="4"/>
      <c r="V325" s="4"/>
      <c r="W325" s="4"/>
    </row>
    <row r="326" spans="1:23" x14ac:dyDescent="0.2">
      <c r="A326" s="4">
        <v>50</v>
      </c>
      <c r="B326" s="4">
        <v>0</v>
      </c>
      <c r="C326" s="4">
        <v>0</v>
      </c>
      <c r="D326" s="4">
        <v>1</v>
      </c>
      <c r="E326" s="4">
        <v>206</v>
      </c>
      <c r="F326" s="4">
        <f>ROUND(Source!T305,O326)</f>
        <v>0</v>
      </c>
      <c r="G326" s="4" t="s">
        <v>81</v>
      </c>
      <c r="H326" s="4" t="s">
        <v>82</v>
      </c>
      <c r="I326" s="4"/>
      <c r="J326" s="4"/>
      <c r="K326" s="4">
        <v>-206</v>
      </c>
      <c r="L326" s="4">
        <v>20</v>
      </c>
      <c r="M326" s="4">
        <v>3</v>
      </c>
      <c r="N326" s="4" t="s">
        <v>3</v>
      </c>
      <c r="O326" s="4">
        <v>2</v>
      </c>
      <c r="P326" s="4"/>
      <c r="Q326" s="4"/>
      <c r="R326" s="4"/>
      <c r="S326" s="4"/>
      <c r="T326" s="4"/>
      <c r="U326" s="4"/>
      <c r="V326" s="4"/>
      <c r="W326" s="4"/>
    </row>
    <row r="327" spans="1:23" x14ac:dyDescent="0.2">
      <c r="A327" s="4">
        <v>50</v>
      </c>
      <c r="B327" s="4">
        <v>0</v>
      </c>
      <c r="C327" s="4">
        <v>0</v>
      </c>
      <c r="D327" s="4">
        <v>1</v>
      </c>
      <c r="E327" s="4">
        <v>207</v>
      </c>
      <c r="F327" s="4">
        <f>Source!U305</f>
        <v>17.465240000000001</v>
      </c>
      <c r="G327" s="4" t="s">
        <v>83</v>
      </c>
      <c r="H327" s="4" t="s">
        <v>84</v>
      </c>
      <c r="I327" s="4"/>
      <c r="J327" s="4"/>
      <c r="K327" s="4">
        <v>-207</v>
      </c>
      <c r="L327" s="4">
        <v>21</v>
      </c>
      <c r="M327" s="4">
        <v>3</v>
      </c>
      <c r="N327" s="4" t="s">
        <v>3</v>
      </c>
      <c r="O327" s="4">
        <v>-1</v>
      </c>
      <c r="P327" s="4"/>
      <c r="Q327" s="4"/>
      <c r="R327" s="4"/>
      <c r="S327" s="4"/>
      <c r="T327" s="4"/>
      <c r="U327" s="4"/>
      <c r="V327" s="4"/>
      <c r="W327" s="4"/>
    </row>
    <row r="328" spans="1:23" x14ac:dyDescent="0.2">
      <c r="A328" s="4">
        <v>50</v>
      </c>
      <c r="B328" s="4">
        <v>0</v>
      </c>
      <c r="C328" s="4">
        <v>0</v>
      </c>
      <c r="D328" s="4">
        <v>1</v>
      </c>
      <c r="E328" s="4">
        <v>208</v>
      </c>
      <c r="F328" s="4">
        <f>Source!V305</f>
        <v>0</v>
      </c>
      <c r="G328" s="4" t="s">
        <v>85</v>
      </c>
      <c r="H328" s="4" t="s">
        <v>86</v>
      </c>
      <c r="I328" s="4"/>
      <c r="J328" s="4"/>
      <c r="K328" s="4">
        <v>-208</v>
      </c>
      <c r="L328" s="4">
        <v>22</v>
      </c>
      <c r="M328" s="4">
        <v>3</v>
      </c>
      <c r="N328" s="4" t="s">
        <v>3</v>
      </c>
      <c r="O328" s="4">
        <v>-1</v>
      </c>
      <c r="P328" s="4"/>
      <c r="Q328" s="4"/>
      <c r="R328" s="4"/>
      <c r="S328" s="4"/>
      <c r="T328" s="4"/>
      <c r="U328" s="4"/>
      <c r="V328" s="4"/>
      <c r="W328" s="4"/>
    </row>
    <row r="329" spans="1:23" x14ac:dyDescent="0.2">
      <c r="A329" s="4">
        <v>50</v>
      </c>
      <c r="B329" s="4">
        <v>0</v>
      </c>
      <c r="C329" s="4">
        <v>0</v>
      </c>
      <c r="D329" s="4">
        <v>1</v>
      </c>
      <c r="E329" s="4">
        <v>209</v>
      </c>
      <c r="F329" s="4">
        <f>ROUND(Source!W305,O329)</f>
        <v>0</v>
      </c>
      <c r="G329" s="4" t="s">
        <v>87</v>
      </c>
      <c r="H329" s="4" t="s">
        <v>88</v>
      </c>
      <c r="I329" s="4"/>
      <c r="J329" s="4"/>
      <c r="K329" s="4">
        <v>-209</v>
      </c>
      <c r="L329" s="4">
        <v>23</v>
      </c>
      <c r="M329" s="4">
        <v>3</v>
      </c>
      <c r="N329" s="4" t="s">
        <v>3</v>
      </c>
      <c r="O329" s="4">
        <v>2</v>
      </c>
      <c r="P329" s="4"/>
      <c r="Q329" s="4"/>
      <c r="R329" s="4"/>
      <c r="S329" s="4"/>
      <c r="T329" s="4"/>
      <c r="U329" s="4"/>
      <c r="V329" s="4"/>
      <c r="W329" s="4"/>
    </row>
    <row r="330" spans="1:23" x14ac:dyDescent="0.2">
      <c r="A330" s="4">
        <v>50</v>
      </c>
      <c r="B330" s="4">
        <v>0</v>
      </c>
      <c r="C330" s="4">
        <v>0</v>
      </c>
      <c r="D330" s="4">
        <v>1</v>
      </c>
      <c r="E330" s="4">
        <v>210</v>
      </c>
      <c r="F330" s="4">
        <f>ROUND(Source!X305,O330)</f>
        <v>2195.0300000000002</v>
      </c>
      <c r="G330" s="4" t="s">
        <v>89</v>
      </c>
      <c r="H330" s="4" t="s">
        <v>90</v>
      </c>
      <c r="I330" s="4"/>
      <c r="J330" s="4"/>
      <c r="K330" s="4">
        <v>-210</v>
      </c>
      <c r="L330" s="4">
        <v>24</v>
      </c>
      <c r="M330" s="4">
        <v>3</v>
      </c>
      <c r="N330" s="4" t="s">
        <v>3</v>
      </c>
      <c r="O330" s="4">
        <v>2</v>
      </c>
      <c r="P330" s="4"/>
      <c r="Q330" s="4"/>
      <c r="R330" s="4"/>
      <c r="S330" s="4"/>
      <c r="T330" s="4"/>
      <c r="U330" s="4"/>
      <c r="V330" s="4"/>
      <c r="W330" s="4"/>
    </row>
    <row r="331" spans="1:23" x14ac:dyDescent="0.2">
      <c r="A331" s="4">
        <v>50</v>
      </c>
      <c r="B331" s="4">
        <v>0</v>
      </c>
      <c r="C331" s="4">
        <v>0</v>
      </c>
      <c r="D331" s="4">
        <v>1</v>
      </c>
      <c r="E331" s="4">
        <v>211</v>
      </c>
      <c r="F331" s="4">
        <f>ROUND(Source!Y305,O331)</f>
        <v>313.58</v>
      </c>
      <c r="G331" s="4" t="s">
        <v>91</v>
      </c>
      <c r="H331" s="4" t="s">
        <v>92</v>
      </c>
      <c r="I331" s="4"/>
      <c r="J331" s="4"/>
      <c r="K331" s="4">
        <v>-211</v>
      </c>
      <c r="L331" s="4">
        <v>25</v>
      </c>
      <c r="M331" s="4">
        <v>3</v>
      </c>
      <c r="N331" s="4" t="s">
        <v>3</v>
      </c>
      <c r="O331" s="4">
        <v>2</v>
      </c>
      <c r="P331" s="4"/>
      <c r="Q331" s="4"/>
      <c r="R331" s="4"/>
      <c r="S331" s="4"/>
      <c r="T331" s="4"/>
      <c r="U331" s="4"/>
      <c r="V331" s="4"/>
      <c r="W331" s="4"/>
    </row>
    <row r="332" spans="1:23" x14ac:dyDescent="0.2">
      <c r="A332" s="4">
        <v>50</v>
      </c>
      <c r="B332" s="4">
        <v>0</v>
      </c>
      <c r="C332" s="4">
        <v>0</v>
      </c>
      <c r="D332" s="4">
        <v>1</v>
      </c>
      <c r="E332" s="4">
        <v>0</v>
      </c>
      <c r="F332" s="4">
        <f>ROUND(Source!AR305,O332)</f>
        <v>24730.6</v>
      </c>
      <c r="G332" s="4" t="s">
        <v>93</v>
      </c>
      <c r="H332" s="4" t="s">
        <v>94</v>
      </c>
      <c r="I332" s="4"/>
      <c r="J332" s="4"/>
      <c r="K332" s="4">
        <v>-224</v>
      </c>
      <c r="L332" s="4">
        <v>26</v>
      </c>
      <c r="M332" s="4">
        <v>3</v>
      </c>
      <c r="N332" s="4" t="s">
        <v>3</v>
      </c>
      <c r="O332" s="4">
        <v>2</v>
      </c>
      <c r="P332" s="4"/>
      <c r="Q332" s="4"/>
      <c r="R332" s="4"/>
      <c r="S332" s="4"/>
      <c r="T332" s="4"/>
      <c r="U332" s="4"/>
      <c r="V332" s="4"/>
      <c r="W332" s="4"/>
    </row>
    <row r="333" spans="1:23" x14ac:dyDescent="0.2">
      <c r="A333" s="4">
        <v>50</v>
      </c>
      <c r="B333" s="4">
        <v>0</v>
      </c>
      <c r="C333" s="4">
        <v>0</v>
      </c>
      <c r="D333" s="4">
        <v>2</v>
      </c>
      <c r="E333" s="4">
        <v>0</v>
      </c>
      <c r="F333" s="4">
        <f>ROUND(F332,O333)</f>
        <v>24730.6</v>
      </c>
      <c r="G333" s="4" t="s">
        <v>95</v>
      </c>
      <c r="H333" s="4" t="s">
        <v>96</v>
      </c>
      <c r="I333" s="4"/>
      <c r="J333" s="4"/>
      <c r="K333" s="4">
        <v>212</v>
      </c>
      <c r="L333" s="4">
        <v>27</v>
      </c>
      <c r="M333" s="4">
        <v>0</v>
      </c>
      <c r="N333" s="4" t="s">
        <v>3</v>
      </c>
      <c r="O333" s="4">
        <v>2</v>
      </c>
      <c r="P333" s="4"/>
      <c r="Q333" s="4"/>
      <c r="R333" s="4"/>
      <c r="S333" s="4"/>
      <c r="T333" s="4"/>
      <c r="U333" s="4"/>
      <c r="V333" s="4"/>
      <c r="W333" s="4"/>
    </row>
    <row r="334" spans="1:23" x14ac:dyDescent="0.2">
      <c r="A334" s="4">
        <v>50</v>
      </c>
      <c r="B334" s="4">
        <v>0</v>
      </c>
      <c r="C334" s="4">
        <v>0</v>
      </c>
      <c r="D334" s="4">
        <v>2</v>
      </c>
      <c r="E334" s="4">
        <v>0</v>
      </c>
      <c r="F334" s="4">
        <f>ROUND(F333*0.18,O334)</f>
        <v>4451.51</v>
      </c>
      <c r="G334" s="4" t="s">
        <v>97</v>
      </c>
      <c r="H334" s="4" t="s">
        <v>98</v>
      </c>
      <c r="I334" s="4"/>
      <c r="J334" s="4"/>
      <c r="K334" s="4">
        <v>212</v>
      </c>
      <c r="L334" s="4">
        <v>28</v>
      </c>
      <c r="M334" s="4">
        <v>0</v>
      </c>
      <c r="N334" s="4" t="s">
        <v>3</v>
      </c>
      <c r="O334" s="4">
        <v>2</v>
      </c>
      <c r="P334" s="4"/>
      <c r="Q334" s="4"/>
      <c r="R334" s="4"/>
      <c r="S334" s="4"/>
      <c r="T334" s="4"/>
      <c r="U334" s="4"/>
      <c r="V334" s="4"/>
      <c r="W334" s="4"/>
    </row>
    <row r="335" spans="1:23" x14ac:dyDescent="0.2">
      <c r="A335" s="4">
        <v>50</v>
      </c>
      <c r="B335" s="4">
        <v>0</v>
      </c>
      <c r="C335" s="4">
        <v>0</v>
      </c>
      <c r="D335" s="4">
        <v>2</v>
      </c>
      <c r="E335" s="4">
        <v>224</v>
      </c>
      <c r="F335" s="4">
        <f>ROUND(F333+F334,O335)</f>
        <v>29182.11</v>
      </c>
      <c r="G335" s="4" t="s">
        <v>99</v>
      </c>
      <c r="H335" s="4" t="s">
        <v>100</v>
      </c>
      <c r="I335" s="4"/>
      <c r="J335" s="4"/>
      <c r="K335" s="4">
        <v>212</v>
      </c>
      <c r="L335" s="4">
        <v>29</v>
      </c>
      <c r="M335" s="4">
        <v>0</v>
      </c>
      <c r="N335" s="4" t="s">
        <v>3</v>
      </c>
      <c r="O335" s="4">
        <v>2</v>
      </c>
      <c r="P335" s="4"/>
      <c r="Q335" s="4"/>
      <c r="R335" s="4"/>
      <c r="S335" s="4"/>
      <c r="T335" s="4"/>
      <c r="U335" s="4"/>
      <c r="V335" s="4"/>
      <c r="W335" s="4"/>
    </row>
    <row r="336" spans="1:23" x14ac:dyDescent="0.2">
      <c r="A336" s="4">
        <v>50</v>
      </c>
      <c r="B336" s="4">
        <v>0</v>
      </c>
      <c r="C336" s="4">
        <v>0</v>
      </c>
      <c r="D336" s="4">
        <v>2</v>
      </c>
      <c r="E336" s="4">
        <v>213</v>
      </c>
      <c r="F336" s="4">
        <f>ROUND(F335*0.95,O336)</f>
        <v>27723</v>
      </c>
      <c r="G336" s="4" t="s">
        <v>101</v>
      </c>
      <c r="H336" s="4" t="s">
        <v>102</v>
      </c>
      <c r="I336" s="4"/>
      <c r="J336" s="4"/>
      <c r="K336" s="4">
        <v>212</v>
      </c>
      <c r="L336" s="4">
        <v>30</v>
      </c>
      <c r="M336" s="4">
        <v>0</v>
      </c>
      <c r="N336" s="4" t="s">
        <v>3</v>
      </c>
      <c r="O336" s="4">
        <v>2</v>
      </c>
      <c r="P336" s="4"/>
      <c r="Q336" s="4"/>
      <c r="R336" s="4"/>
      <c r="S336" s="4"/>
      <c r="T336" s="4"/>
      <c r="U336" s="4"/>
      <c r="V336" s="4"/>
      <c r="W336" s="4"/>
    </row>
    <row r="338" spans="1:245" x14ac:dyDescent="0.2">
      <c r="A338" s="1">
        <v>4</v>
      </c>
      <c r="B338" s="1">
        <v>1</v>
      </c>
      <c r="C338" s="1"/>
      <c r="D338" s="1">
        <f>ROW(A346)</f>
        <v>346</v>
      </c>
      <c r="E338" s="1"/>
      <c r="F338" s="1" t="s">
        <v>110</v>
      </c>
      <c r="G338" s="1" t="s">
        <v>257</v>
      </c>
      <c r="H338" s="1" t="s">
        <v>3</v>
      </c>
      <c r="I338" s="1">
        <v>0</v>
      </c>
      <c r="J338" s="1"/>
      <c r="K338" s="1">
        <v>-1</v>
      </c>
      <c r="L338" s="1"/>
      <c r="M338" s="1"/>
      <c r="N338" s="1"/>
      <c r="O338" s="1"/>
      <c r="P338" s="1"/>
      <c r="Q338" s="1"/>
      <c r="R338" s="1"/>
      <c r="S338" s="1"/>
      <c r="T338" s="1"/>
      <c r="U338" s="1" t="s">
        <v>3</v>
      </c>
      <c r="V338" s="1">
        <v>0</v>
      </c>
      <c r="W338" s="1"/>
      <c r="X338" s="1"/>
      <c r="Y338" s="1"/>
      <c r="Z338" s="1"/>
      <c r="AA338" s="1"/>
      <c r="AB338" s="1" t="s">
        <v>3</v>
      </c>
      <c r="AC338" s="1" t="s">
        <v>3</v>
      </c>
      <c r="AD338" s="1" t="s">
        <v>3</v>
      </c>
      <c r="AE338" s="1" t="s">
        <v>3</v>
      </c>
      <c r="AF338" s="1" t="s">
        <v>3</v>
      </c>
      <c r="AG338" s="1" t="s">
        <v>3</v>
      </c>
      <c r="AH338" s="1"/>
      <c r="AI338" s="1"/>
      <c r="AJ338" s="1"/>
      <c r="AK338" s="1"/>
      <c r="AL338" s="1"/>
      <c r="AM338" s="1"/>
      <c r="AN338" s="1"/>
      <c r="AO338" s="1"/>
      <c r="AP338" s="1" t="s">
        <v>3</v>
      </c>
      <c r="AQ338" s="1" t="s">
        <v>3</v>
      </c>
      <c r="AR338" s="1" t="s">
        <v>3</v>
      </c>
      <c r="AS338" s="1"/>
      <c r="AT338" s="1"/>
      <c r="AU338" s="1"/>
      <c r="AV338" s="1"/>
      <c r="AW338" s="1"/>
      <c r="AX338" s="1"/>
      <c r="AY338" s="1"/>
      <c r="AZ338" s="1" t="s">
        <v>3</v>
      </c>
      <c r="BA338" s="1"/>
      <c r="BB338" s="1" t="s">
        <v>3</v>
      </c>
      <c r="BC338" s="1" t="s">
        <v>3</v>
      </c>
      <c r="BD338" s="1" t="s">
        <v>3</v>
      </c>
      <c r="BE338" s="1" t="s">
        <v>3</v>
      </c>
      <c r="BF338" s="1" t="s">
        <v>3</v>
      </c>
      <c r="BG338" s="1" t="s">
        <v>3</v>
      </c>
      <c r="BH338" s="1" t="s">
        <v>3</v>
      </c>
      <c r="BI338" s="1" t="s">
        <v>3</v>
      </c>
      <c r="BJ338" s="1" t="s">
        <v>3</v>
      </c>
      <c r="BK338" s="1" t="s">
        <v>3</v>
      </c>
      <c r="BL338" s="1" t="s">
        <v>3</v>
      </c>
      <c r="BM338" s="1" t="s">
        <v>3</v>
      </c>
      <c r="BN338" s="1" t="s">
        <v>3</v>
      </c>
      <c r="BO338" s="1" t="s">
        <v>3</v>
      </c>
      <c r="BP338" s="1" t="s">
        <v>3</v>
      </c>
      <c r="BQ338" s="1"/>
      <c r="BR338" s="1"/>
      <c r="BS338" s="1"/>
      <c r="BT338" s="1"/>
      <c r="BU338" s="1"/>
      <c r="BV338" s="1"/>
      <c r="BW338" s="1"/>
      <c r="BX338" s="1">
        <v>0</v>
      </c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>
        <v>0</v>
      </c>
    </row>
    <row r="340" spans="1:245" x14ac:dyDescent="0.2">
      <c r="A340" s="2">
        <v>52</v>
      </c>
      <c r="B340" s="2">
        <f t="shared" ref="B340:G340" si="213">B346</f>
        <v>1</v>
      </c>
      <c r="C340" s="2">
        <f t="shared" si="213"/>
        <v>4</v>
      </c>
      <c r="D340" s="2">
        <f t="shared" si="213"/>
        <v>338</v>
      </c>
      <c r="E340" s="2">
        <f t="shared" si="213"/>
        <v>0</v>
      </c>
      <c r="F340" s="2" t="str">
        <f t="shared" si="213"/>
        <v>6</v>
      </c>
      <c r="G340" s="2" t="str">
        <f t="shared" si="213"/>
        <v>Закупка грунта и семена газонов</v>
      </c>
      <c r="H340" s="2"/>
      <c r="I340" s="2"/>
      <c r="J340" s="2"/>
      <c r="K340" s="2"/>
      <c r="L340" s="2"/>
      <c r="M340" s="2"/>
      <c r="N340" s="2"/>
      <c r="O340" s="2">
        <f t="shared" ref="O340:AT340" si="214">O346</f>
        <v>91025</v>
      </c>
      <c r="P340" s="2">
        <f t="shared" si="214"/>
        <v>88948.9</v>
      </c>
      <c r="Q340" s="2">
        <f t="shared" si="214"/>
        <v>2076.1</v>
      </c>
      <c r="R340" s="2">
        <f t="shared" si="214"/>
        <v>1055.9000000000001</v>
      </c>
      <c r="S340" s="2">
        <f t="shared" si="214"/>
        <v>0</v>
      </c>
      <c r="T340" s="2">
        <f t="shared" si="214"/>
        <v>0</v>
      </c>
      <c r="U340" s="2">
        <f t="shared" si="214"/>
        <v>0</v>
      </c>
      <c r="V340" s="2">
        <f t="shared" si="214"/>
        <v>0</v>
      </c>
      <c r="W340" s="2">
        <f t="shared" si="214"/>
        <v>0</v>
      </c>
      <c r="X340" s="2">
        <f t="shared" si="214"/>
        <v>0</v>
      </c>
      <c r="Y340" s="2">
        <f t="shared" si="214"/>
        <v>0</v>
      </c>
      <c r="Z340" s="2">
        <f t="shared" si="214"/>
        <v>0</v>
      </c>
      <c r="AA340" s="2">
        <f t="shared" si="214"/>
        <v>0</v>
      </c>
      <c r="AB340" s="2">
        <f t="shared" si="214"/>
        <v>91025</v>
      </c>
      <c r="AC340" s="2">
        <f t="shared" si="214"/>
        <v>88948.9</v>
      </c>
      <c r="AD340" s="2">
        <f t="shared" si="214"/>
        <v>2076.1</v>
      </c>
      <c r="AE340" s="2">
        <f t="shared" si="214"/>
        <v>1055.9000000000001</v>
      </c>
      <c r="AF340" s="2">
        <f t="shared" si="214"/>
        <v>0</v>
      </c>
      <c r="AG340" s="2">
        <f t="shared" si="214"/>
        <v>0</v>
      </c>
      <c r="AH340" s="2">
        <f t="shared" si="214"/>
        <v>0</v>
      </c>
      <c r="AI340" s="2">
        <f t="shared" si="214"/>
        <v>0</v>
      </c>
      <c r="AJ340" s="2">
        <f t="shared" si="214"/>
        <v>0</v>
      </c>
      <c r="AK340" s="2">
        <f t="shared" si="214"/>
        <v>0</v>
      </c>
      <c r="AL340" s="2">
        <f t="shared" si="214"/>
        <v>0</v>
      </c>
      <c r="AM340" s="2">
        <f t="shared" si="214"/>
        <v>0</v>
      </c>
      <c r="AN340" s="2">
        <f t="shared" si="214"/>
        <v>0</v>
      </c>
      <c r="AO340" s="2">
        <f t="shared" si="214"/>
        <v>0</v>
      </c>
      <c r="AP340" s="2">
        <f t="shared" si="214"/>
        <v>0</v>
      </c>
      <c r="AQ340" s="2">
        <f t="shared" si="214"/>
        <v>0</v>
      </c>
      <c r="AR340" s="2">
        <f t="shared" si="214"/>
        <v>92165.37</v>
      </c>
      <c r="AS340" s="2">
        <f t="shared" si="214"/>
        <v>0</v>
      </c>
      <c r="AT340" s="2">
        <f t="shared" si="214"/>
        <v>0</v>
      </c>
      <c r="AU340" s="2">
        <f t="shared" ref="AU340:BZ340" si="215">AU346</f>
        <v>92165.37</v>
      </c>
      <c r="AV340" s="2">
        <f t="shared" si="215"/>
        <v>88948.9</v>
      </c>
      <c r="AW340" s="2">
        <f t="shared" si="215"/>
        <v>88948.9</v>
      </c>
      <c r="AX340" s="2">
        <f t="shared" si="215"/>
        <v>0</v>
      </c>
      <c r="AY340" s="2">
        <f t="shared" si="215"/>
        <v>88948.9</v>
      </c>
      <c r="AZ340" s="2">
        <f t="shared" si="215"/>
        <v>0</v>
      </c>
      <c r="BA340" s="2">
        <f t="shared" si="215"/>
        <v>0</v>
      </c>
      <c r="BB340" s="2">
        <f t="shared" si="215"/>
        <v>0</v>
      </c>
      <c r="BC340" s="2">
        <f t="shared" si="215"/>
        <v>0</v>
      </c>
      <c r="BD340" s="2">
        <f t="shared" si="215"/>
        <v>0</v>
      </c>
      <c r="BE340" s="2">
        <f t="shared" si="215"/>
        <v>0</v>
      </c>
      <c r="BF340" s="2">
        <f t="shared" si="215"/>
        <v>0</v>
      </c>
      <c r="BG340" s="2">
        <f t="shared" si="215"/>
        <v>0</v>
      </c>
      <c r="BH340" s="2">
        <f t="shared" si="215"/>
        <v>0</v>
      </c>
      <c r="BI340" s="2">
        <f t="shared" si="215"/>
        <v>0</v>
      </c>
      <c r="BJ340" s="2">
        <f t="shared" si="215"/>
        <v>0</v>
      </c>
      <c r="BK340" s="2">
        <f t="shared" si="215"/>
        <v>0</v>
      </c>
      <c r="BL340" s="2">
        <f t="shared" si="215"/>
        <v>0</v>
      </c>
      <c r="BM340" s="2">
        <f t="shared" si="215"/>
        <v>0</v>
      </c>
      <c r="BN340" s="2">
        <f t="shared" si="215"/>
        <v>0</v>
      </c>
      <c r="BO340" s="2">
        <f t="shared" si="215"/>
        <v>0</v>
      </c>
      <c r="BP340" s="2">
        <f t="shared" si="215"/>
        <v>0</v>
      </c>
      <c r="BQ340" s="2">
        <f t="shared" si="215"/>
        <v>0</v>
      </c>
      <c r="BR340" s="2">
        <f t="shared" si="215"/>
        <v>0</v>
      </c>
      <c r="BS340" s="2">
        <f t="shared" si="215"/>
        <v>0</v>
      </c>
      <c r="BT340" s="2">
        <f t="shared" si="215"/>
        <v>0</v>
      </c>
      <c r="BU340" s="2">
        <f t="shared" si="215"/>
        <v>0</v>
      </c>
      <c r="BV340" s="2">
        <f t="shared" si="215"/>
        <v>0</v>
      </c>
      <c r="BW340" s="2">
        <f t="shared" si="215"/>
        <v>0</v>
      </c>
      <c r="BX340" s="2">
        <f t="shared" si="215"/>
        <v>0</v>
      </c>
      <c r="BY340" s="2">
        <f t="shared" si="215"/>
        <v>0</v>
      </c>
      <c r="BZ340" s="2">
        <f t="shared" si="215"/>
        <v>0</v>
      </c>
      <c r="CA340" s="2">
        <f t="shared" ref="CA340:DF340" si="216">CA346</f>
        <v>92165.37</v>
      </c>
      <c r="CB340" s="2">
        <f t="shared" si="216"/>
        <v>0</v>
      </c>
      <c r="CC340" s="2">
        <f t="shared" si="216"/>
        <v>0</v>
      </c>
      <c r="CD340" s="2">
        <f t="shared" si="216"/>
        <v>92165.37</v>
      </c>
      <c r="CE340" s="2">
        <f t="shared" si="216"/>
        <v>88948.9</v>
      </c>
      <c r="CF340" s="2">
        <f t="shared" si="216"/>
        <v>88948.9</v>
      </c>
      <c r="CG340" s="2">
        <f t="shared" si="216"/>
        <v>0</v>
      </c>
      <c r="CH340" s="2">
        <f t="shared" si="216"/>
        <v>88948.9</v>
      </c>
      <c r="CI340" s="2">
        <f t="shared" si="216"/>
        <v>0</v>
      </c>
      <c r="CJ340" s="2">
        <f t="shared" si="216"/>
        <v>0</v>
      </c>
      <c r="CK340" s="2">
        <f t="shared" si="216"/>
        <v>0</v>
      </c>
      <c r="CL340" s="2">
        <f t="shared" si="216"/>
        <v>0</v>
      </c>
      <c r="CM340" s="2">
        <f t="shared" si="216"/>
        <v>0</v>
      </c>
      <c r="CN340" s="2">
        <f t="shared" si="216"/>
        <v>0</v>
      </c>
      <c r="CO340" s="2">
        <f t="shared" si="216"/>
        <v>0</v>
      </c>
      <c r="CP340" s="2">
        <f t="shared" si="216"/>
        <v>0</v>
      </c>
      <c r="CQ340" s="2">
        <f t="shared" si="216"/>
        <v>0</v>
      </c>
      <c r="CR340" s="2">
        <f t="shared" si="216"/>
        <v>0</v>
      </c>
      <c r="CS340" s="2">
        <f t="shared" si="216"/>
        <v>0</v>
      </c>
      <c r="CT340" s="2">
        <f t="shared" si="216"/>
        <v>0</v>
      </c>
      <c r="CU340" s="2">
        <f t="shared" si="216"/>
        <v>0</v>
      </c>
      <c r="CV340" s="2">
        <f t="shared" si="216"/>
        <v>0</v>
      </c>
      <c r="CW340" s="2">
        <f t="shared" si="216"/>
        <v>0</v>
      </c>
      <c r="CX340" s="2">
        <f t="shared" si="216"/>
        <v>0</v>
      </c>
      <c r="CY340" s="2">
        <f t="shared" si="216"/>
        <v>0</v>
      </c>
      <c r="CZ340" s="2">
        <f t="shared" si="216"/>
        <v>0</v>
      </c>
      <c r="DA340" s="2">
        <f t="shared" si="216"/>
        <v>0</v>
      </c>
      <c r="DB340" s="2">
        <f t="shared" si="216"/>
        <v>0</v>
      </c>
      <c r="DC340" s="2">
        <f t="shared" si="216"/>
        <v>0</v>
      </c>
      <c r="DD340" s="2">
        <f t="shared" si="216"/>
        <v>0</v>
      </c>
      <c r="DE340" s="2">
        <f t="shared" si="216"/>
        <v>0</v>
      </c>
      <c r="DF340" s="2">
        <f t="shared" si="216"/>
        <v>0</v>
      </c>
      <c r="DG340" s="3">
        <f t="shared" ref="DG340:EL340" si="217">DG346</f>
        <v>0</v>
      </c>
      <c r="DH340" s="3">
        <f t="shared" si="217"/>
        <v>0</v>
      </c>
      <c r="DI340" s="3">
        <f t="shared" si="217"/>
        <v>0</v>
      </c>
      <c r="DJ340" s="3">
        <f t="shared" si="217"/>
        <v>0</v>
      </c>
      <c r="DK340" s="3">
        <f t="shared" si="217"/>
        <v>0</v>
      </c>
      <c r="DL340" s="3">
        <f t="shared" si="217"/>
        <v>0</v>
      </c>
      <c r="DM340" s="3">
        <f t="shared" si="217"/>
        <v>0</v>
      </c>
      <c r="DN340" s="3">
        <f t="shared" si="217"/>
        <v>0</v>
      </c>
      <c r="DO340" s="3">
        <f t="shared" si="217"/>
        <v>0</v>
      </c>
      <c r="DP340" s="3">
        <f t="shared" si="217"/>
        <v>0</v>
      </c>
      <c r="DQ340" s="3">
        <f t="shared" si="217"/>
        <v>0</v>
      </c>
      <c r="DR340" s="3">
        <f t="shared" si="217"/>
        <v>0</v>
      </c>
      <c r="DS340" s="3">
        <f t="shared" si="217"/>
        <v>0</v>
      </c>
      <c r="DT340" s="3">
        <f t="shared" si="217"/>
        <v>0</v>
      </c>
      <c r="DU340" s="3">
        <f t="shared" si="217"/>
        <v>0</v>
      </c>
      <c r="DV340" s="3">
        <f t="shared" si="217"/>
        <v>0</v>
      </c>
      <c r="DW340" s="3">
        <f t="shared" si="217"/>
        <v>0</v>
      </c>
      <c r="DX340" s="3">
        <f t="shared" si="217"/>
        <v>0</v>
      </c>
      <c r="DY340" s="3">
        <f t="shared" si="217"/>
        <v>0</v>
      </c>
      <c r="DZ340" s="3">
        <f t="shared" si="217"/>
        <v>0</v>
      </c>
      <c r="EA340" s="3">
        <f t="shared" si="217"/>
        <v>0</v>
      </c>
      <c r="EB340" s="3">
        <f t="shared" si="217"/>
        <v>0</v>
      </c>
      <c r="EC340" s="3">
        <f t="shared" si="217"/>
        <v>0</v>
      </c>
      <c r="ED340" s="3">
        <f t="shared" si="217"/>
        <v>0</v>
      </c>
      <c r="EE340" s="3">
        <f t="shared" si="217"/>
        <v>0</v>
      </c>
      <c r="EF340" s="3">
        <f t="shared" si="217"/>
        <v>0</v>
      </c>
      <c r="EG340" s="3">
        <f t="shared" si="217"/>
        <v>0</v>
      </c>
      <c r="EH340" s="3">
        <f t="shared" si="217"/>
        <v>0</v>
      </c>
      <c r="EI340" s="3">
        <f t="shared" si="217"/>
        <v>0</v>
      </c>
      <c r="EJ340" s="3">
        <f t="shared" si="217"/>
        <v>0</v>
      </c>
      <c r="EK340" s="3">
        <f t="shared" si="217"/>
        <v>0</v>
      </c>
      <c r="EL340" s="3">
        <f t="shared" si="217"/>
        <v>0</v>
      </c>
      <c r="EM340" s="3">
        <f t="shared" ref="EM340:FR340" si="218">EM346</f>
        <v>0</v>
      </c>
      <c r="EN340" s="3">
        <f t="shared" si="218"/>
        <v>0</v>
      </c>
      <c r="EO340" s="3">
        <f t="shared" si="218"/>
        <v>0</v>
      </c>
      <c r="EP340" s="3">
        <f t="shared" si="218"/>
        <v>0</v>
      </c>
      <c r="EQ340" s="3">
        <f t="shared" si="218"/>
        <v>0</v>
      </c>
      <c r="ER340" s="3">
        <f t="shared" si="218"/>
        <v>0</v>
      </c>
      <c r="ES340" s="3">
        <f t="shared" si="218"/>
        <v>0</v>
      </c>
      <c r="ET340" s="3">
        <f t="shared" si="218"/>
        <v>0</v>
      </c>
      <c r="EU340" s="3">
        <f t="shared" si="218"/>
        <v>0</v>
      </c>
      <c r="EV340" s="3">
        <f t="shared" si="218"/>
        <v>0</v>
      </c>
      <c r="EW340" s="3">
        <f t="shared" si="218"/>
        <v>0</v>
      </c>
      <c r="EX340" s="3">
        <f t="shared" si="218"/>
        <v>0</v>
      </c>
      <c r="EY340" s="3">
        <f t="shared" si="218"/>
        <v>0</v>
      </c>
      <c r="EZ340" s="3">
        <f t="shared" si="218"/>
        <v>0</v>
      </c>
      <c r="FA340" s="3">
        <f t="shared" si="218"/>
        <v>0</v>
      </c>
      <c r="FB340" s="3">
        <f t="shared" si="218"/>
        <v>0</v>
      </c>
      <c r="FC340" s="3">
        <f t="shared" si="218"/>
        <v>0</v>
      </c>
      <c r="FD340" s="3">
        <f t="shared" si="218"/>
        <v>0</v>
      </c>
      <c r="FE340" s="3">
        <f t="shared" si="218"/>
        <v>0</v>
      </c>
      <c r="FF340" s="3">
        <f t="shared" si="218"/>
        <v>0</v>
      </c>
      <c r="FG340" s="3">
        <f t="shared" si="218"/>
        <v>0</v>
      </c>
      <c r="FH340" s="3">
        <f t="shared" si="218"/>
        <v>0</v>
      </c>
      <c r="FI340" s="3">
        <f t="shared" si="218"/>
        <v>0</v>
      </c>
      <c r="FJ340" s="3">
        <f t="shared" si="218"/>
        <v>0</v>
      </c>
      <c r="FK340" s="3">
        <f t="shared" si="218"/>
        <v>0</v>
      </c>
      <c r="FL340" s="3">
        <f t="shared" si="218"/>
        <v>0</v>
      </c>
      <c r="FM340" s="3">
        <f t="shared" si="218"/>
        <v>0</v>
      </c>
      <c r="FN340" s="3">
        <f t="shared" si="218"/>
        <v>0</v>
      </c>
      <c r="FO340" s="3">
        <f t="shared" si="218"/>
        <v>0</v>
      </c>
      <c r="FP340" s="3">
        <f t="shared" si="218"/>
        <v>0</v>
      </c>
      <c r="FQ340" s="3">
        <f t="shared" si="218"/>
        <v>0</v>
      </c>
      <c r="FR340" s="3">
        <f t="shared" si="218"/>
        <v>0</v>
      </c>
      <c r="FS340" s="3">
        <f t="shared" ref="FS340:GX340" si="219">FS346</f>
        <v>0</v>
      </c>
      <c r="FT340" s="3">
        <f t="shared" si="219"/>
        <v>0</v>
      </c>
      <c r="FU340" s="3">
        <f t="shared" si="219"/>
        <v>0</v>
      </c>
      <c r="FV340" s="3">
        <f t="shared" si="219"/>
        <v>0</v>
      </c>
      <c r="FW340" s="3">
        <f t="shared" si="219"/>
        <v>0</v>
      </c>
      <c r="FX340" s="3">
        <f t="shared" si="219"/>
        <v>0</v>
      </c>
      <c r="FY340" s="3">
        <f t="shared" si="219"/>
        <v>0</v>
      </c>
      <c r="FZ340" s="3">
        <f t="shared" si="219"/>
        <v>0</v>
      </c>
      <c r="GA340" s="3">
        <f t="shared" si="219"/>
        <v>0</v>
      </c>
      <c r="GB340" s="3">
        <f t="shared" si="219"/>
        <v>0</v>
      </c>
      <c r="GC340" s="3">
        <f t="shared" si="219"/>
        <v>0</v>
      </c>
      <c r="GD340" s="3">
        <f t="shared" si="219"/>
        <v>0</v>
      </c>
      <c r="GE340" s="3">
        <f t="shared" si="219"/>
        <v>0</v>
      </c>
      <c r="GF340" s="3">
        <f t="shared" si="219"/>
        <v>0</v>
      </c>
      <c r="GG340" s="3">
        <f t="shared" si="219"/>
        <v>0</v>
      </c>
      <c r="GH340" s="3">
        <f t="shared" si="219"/>
        <v>0</v>
      </c>
      <c r="GI340" s="3">
        <f t="shared" si="219"/>
        <v>0</v>
      </c>
      <c r="GJ340" s="3">
        <f t="shared" si="219"/>
        <v>0</v>
      </c>
      <c r="GK340" s="3">
        <f t="shared" si="219"/>
        <v>0</v>
      </c>
      <c r="GL340" s="3">
        <f t="shared" si="219"/>
        <v>0</v>
      </c>
      <c r="GM340" s="3">
        <f t="shared" si="219"/>
        <v>0</v>
      </c>
      <c r="GN340" s="3">
        <f t="shared" si="219"/>
        <v>0</v>
      </c>
      <c r="GO340" s="3">
        <f t="shared" si="219"/>
        <v>0</v>
      </c>
      <c r="GP340" s="3">
        <f t="shared" si="219"/>
        <v>0</v>
      </c>
      <c r="GQ340" s="3">
        <f t="shared" si="219"/>
        <v>0</v>
      </c>
      <c r="GR340" s="3">
        <f t="shared" si="219"/>
        <v>0</v>
      </c>
      <c r="GS340" s="3">
        <f t="shared" si="219"/>
        <v>0</v>
      </c>
      <c r="GT340" s="3">
        <f t="shared" si="219"/>
        <v>0</v>
      </c>
      <c r="GU340" s="3">
        <f t="shared" si="219"/>
        <v>0</v>
      </c>
      <c r="GV340" s="3">
        <f t="shared" si="219"/>
        <v>0</v>
      </c>
      <c r="GW340" s="3">
        <f t="shared" si="219"/>
        <v>0</v>
      </c>
      <c r="GX340" s="3">
        <f t="shared" si="219"/>
        <v>0</v>
      </c>
    </row>
    <row r="342" spans="1:245" x14ac:dyDescent="0.2">
      <c r="A342">
        <v>17</v>
      </c>
      <c r="B342">
        <v>1</v>
      </c>
      <c r="C342">
        <f>ROW(SmtRes!A168)</f>
        <v>168</v>
      </c>
      <c r="D342">
        <f>ROW(EtalonRes!A167)</f>
        <v>167</v>
      </c>
      <c r="E342" t="s">
        <v>258</v>
      </c>
      <c r="F342" t="s">
        <v>259</v>
      </c>
      <c r="G342" t="s">
        <v>260</v>
      </c>
      <c r="H342" t="s">
        <v>261</v>
      </c>
      <c r="I342">
        <v>10</v>
      </c>
      <c r="J342">
        <v>0</v>
      </c>
      <c r="O342">
        <f>ROUND(CP342,2)</f>
        <v>2076.1</v>
      </c>
      <c r="P342">
        <f>ROUND(CQ342*I342,2)</f>
        <v>0</v>
      </c>
      <c r="Q342">
        <f>ROUND(CR342*I342,2)</f>
        <v>2076.1</v>
      </c>
      <c r="R342">
        <f>ROUND(CS342*I342,2)</f>
        <v>1055.9000000000001</v>
      </c>
      <c r="S342">
        <f>ROUND(CT342*I342,2)</f>
        <v>0</v>
      </c>
      <c r="T342">
        <f>ROUND(CU342*I342,2)</f>
        <v>0</v>
      </c>
      <c r="U342">
        <f>CV342*I342</f>
        <v>0</v>
      </c>
      <c r="V342">
        <f>CW342*I342</f>
        <v>0</v>
      </c>
      <c r="W342">
        <f>ROUND(CX342*I342,2)</f>
        <v>0</v>
      </c>
      <c r="X342">
        <f t="shared" ref="X342:Y344" si="220">ROUND(CY342,2)</f>
        <v>0</v>
      </c>
      <c r="Y342">
        <f t="shared" si="220"/>
        <v>0</v>
      </c>
      <c r="AA342">
        <v>41650444</v>
      </c>
      <c r="AB342">
        <f>ROUND((AC342+AD342+AF342),2)</f>
        <v>207.61</v>
      </c>
      <c r="AC342">
        <f>ROUND((ES342),2)</f>
        <v>0</v>
      </c>
      <c r="AD342">
        <f>ROUND((((ET342)-(EU342))+AE342),2)</f>
        <v>207.61</v>
      </c>
      <c r="AE342">
        <f t="shared" ref="AE342:AF344" si="221">ROUND((EU342),2)</f>
        <v>105.59</v>
      </c>
      <c r="AF342">
        <f t="shared" si="221"/>
        <v>0</v>
      </c>
      <c r="AG342">
        <f>ROUND((AP342),2)</f>
        <v>0</v>
      </c>
      <c r="AH342">
        <f t="shared" ref="AH342:AI344" si="222">(EW342)</f>
        <v>0</v>
      </c>
      <c r="AI342">
        <f t="shared" si="222"/>
        <v>0</v>
      </c>
      <c r="AJ342">
        <f>ROUND((AS342),2)</f>
        <v>0</v>
      </c>
      <c r="AK342">
        <v>207.61</v>
      </c>
      <c r="AL342">
        <v>0</v>
      </c>
      <c r="AM342">
        <v>207.61</v>
      </c>
      <c r="AN342">
        <v>105.59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70</v>
      </c>
      <c r="AU342">
        <v>10</v>
      </c>
      <c r="AV342">
        <v>1</v>
      </c>
      <c r="AW342">
        <v>1</v>
      </c>
      <c r="AZ342">
        <v>1</v>
      </c>
      <c r="BA342">
        <v>1</v>
      </c>
      <c r="BB342">
        <v>1</v>
      </c>
      <c r="BC342">
        <v>1</v>
      </c>
      <c r="BD342" t="s">
        <v>3</v>
      </c>
      <c r="BE342" t="s">
        <v>3</v>
      </c>
      <c r="BF342" t="s">
        <v>3</v>
      </c>
      <c r="BG342" t="s">
        <v>3</v>
      </c>
      <c r="BH342">
        <v>0</v>
      </c>
      <c r="BI342">
        <v>4</v>
      </c>
      <c r="BJ342" t="s">
        <v>262</v>
      </c>
      <c r="BM342">
        <v>0</v>
      </c>
      <c r="BN342">
        <v>0</v>
      </c>
      <c r="BO342" t="s">
        <v>3</v>
      </c>
      <c r="BP342">
        <v>0</v>
      </c>
      <c r="BQ342">
        <v>1</v>
      </c>
      <c r="BR342">
        <v>0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1</v>
      </c>
      <c r="BY342" t="s">
        <v>3</v>
      </c>
      <c r="BZ342">
        <v>70</v>
      </c>
      <c r="CA342">
        <v>10</v>
      </c>
      <c r="CF342">
        <v>0</v>
      </c>
      <c r="CG342">
        <v>0</v>
      </c>
      <c r="CM342">
        <v>0</v>
      </c>
      <c r="CN342" t="s">
        <v>3</v>
      </c>
      <c r="CO342">
        <v>0</v>
      </c>
      <c r="CP342">
        <f>(P342+Q342+S342)</f>
        <v>2076.1</v>
      </c>
      <c r="CQ342">
        <f>(AC342*BC342*AW342)</f>
        <v>0</v>
      </c>
      <c r="CR342">
        <f>((((ET342)*BB342-(EU342)*BS342)+AE342*BS342)*AV342)</f>
        <v>207.61</v>
      </c>
      <c r="CS342">
        <f>(AE342*BS342*AV342)</f>
        <v>105.59</v>
      </c>
      <c r="CT342">
        <f>(AF342*BA342*AV342)</f>
        <v>0</v>
      </c>
      <c r="CU342">
        <f>AG342</f>
        <v>0</v>
      </c>
      <c r="CV342">
        <f>(AH342*AV342)</f>
        <v>0</v>
      </c>
      <c r="CW342">
        <f t="shared" ref="CW342:CX344" si="223">AI342</f>
        <v>0</v>
      </c>
      <c r="CX342">
        <f t="shared" si="223"/>
        <v>0</v>
      </c>
      <c r="CY342">
        <f>((S342*BZ342)/100)</f>
        <v>0</v>
      </c>
      <c r="CZ342">
        <f>((S342*CA342)/100)</f>
        <v>0</v>
      </c>
      <c r="DC342" t="s">
        <v>3</v>
      </c>
      <c r="DD342" t="s">
        <v>3</v>
      </c>
      <c r="DE342" t="s">
        <v>3</v>
      </c>
      <c r="DF342" t="s">
        <v>3</v>
      </c>
      <c r="DG342" t="s">
        <v>3</v>
      </c>
      <c r="DH342" t="s">
        <v>3</v>
      </c>
      <c r="DI342" t="s">
        <v>3</v>
      </c>
      <c r="DJ342" t="s">
        <v>3</v>
      </c>
      <c r="DK342" t="s">
        <v>3</v>
      </c>
      <c r="DL342" t="s">
        <v>3</v>
      </c>
      <c r="DM342" t="s">
        <v>3</v>
      </c>
      <c r="DN342">
        <v>0</v>
      </c>
      <c r="DO342">
        <v>0</v>
      </c>
      <c r="DP342">
        <v>1</v>
      </c>
      <c r="DQ342">
        <v>1</v>
      </c>
      <c r="DU342">
        <v>1007</v>
      </c>
      <c r="DV342" t="s">
        <v>261</v>
      </c>
      <c r="DW342" t="s">
        <v>261</v>
      </c>
      <c r="DX342">
        <v>10</v>
      </c>
      <c r="EE342">
        <v>41386449</v>
      </c>
      <c r="EF342">
        <v>1</v>
      </c>
      <c r="EG342" t="s">
        <v>24</v>
      </c>
      <c r="EH342">
        <v>0</v>
      </c>
      <c r="EI342" t="s">
        <v>3</v>
      </c>
      <c r="EJ342">
        <v>4</v>
      </c>
      <c r="EK342">
        <v>0</v>
      </c>
      <c r="EL342" t="s">
        <v>25</v>
      </c>
      <c r="EM342" t="s">
        <v>26</v>
      </c>
      <c r="EO342" t="s">
        <v>3</v>
      </c>
      <c r="EQ342">
        <v>0</v>
      </c>
      <c r="ER342">
        <v>207.61</v>
      </c>
      <c r="ES342">
        <v>0</v>
      </c>
      <c r="ET342">
        <v>207.61</v>
      </c>
      <c r="EU342">
        <v>105.59</v>
      </c>
      <c r="EV342">
        <v>0</v>
      </c>
      <c r="EW342">
        <v>0</v>
      </c>
      <c r="EX342">
        <v>0</v>
      </c>
      <c r="EY342">
        <v>0</v>
      </c>
      <c r="FQ342">
        <v>0</v>
      </c>
      <c r="FR342">
        <f>ROUND(IF(AND(BH342=3,BI342=3),P342,0),2)</f>
        <v>0</v>
      </c>
      <c r="FS342">
        <v>0</v>
      </c>
      <c r="FX342">
        <v>70</v>
      </c>
      <c r="FY342">
        <v>10</v>
      </c>
      <c r="GA342" t="s">
        <v>3</v>
      </c>
      <c r="GD342">
        <v>0</v>
      </c>
      <c r="GF342">
        <v>202095633</v>
      </c>
      <c r="GG342">
        <v>2</v>
      </c>
      <c r="GH342">
        <v>1</v>
      </c>
      <c r="GI342">
        <v>-2</v>
      </c>
      <c r="GJ342">
        <v>0</v>
      </c>
      <c r="GK342">
        <f>ROUND(R342*(R12)/100,2)</f>
        <v>1140.3699999999999</v>
      </c>
      <c r="GL342">
        <f>ROUND(IF(AND(BH342=3,BI342=3,FS342&lt;&gt;0),P342,0),2)</f>
        <v>0</v>
      </c>
      <c r="GM342">
        <f>ROUND(O342+X342+Y342+GK342,2)+GX342</f>
        <v>3216.47</v>
      </c>
      <c r="GN342">
        <f>IF(OR(BI342=0,BI342=1),ROUND(O342+X342+Y342+GK342,2),0)</f>
        <v>0</v>
      </c>
      <c r="GO342">
        <f>IF(BI342=2,ROUND(O342+X342+Y342+GK342,2),0)</f>
        <v>0</v>
      </c>
      <c r="GP342">
        <f>IF(BI342=4,ROUND(O342+X342+Y342+GK342,2)+GX342,0)</f>
        <v>3216.47</v>
      </c>
      <c r="GR342">
        <v>0</v>
      </c>
      <c r="GS342">
        <v>3</v>
      </c>
      <c r="GT342">
        <v>0</v>
      </c>
      <c r="GU342" t="s">
        <v>3</v>
      </c>
      <c r="GV342">
        <f>ROUND(GT342,2)</f>
        <v>0</v>
      </c>
      <c r="GW342">
        <v>1</v>
      </c>
      <c r="GX342">
        <f>ROUND(GV342*GW342*I342,2)</f>
        <v>0</v>
      </c>
      <c r="HA342">
        <v>0</v>
      </c>
      <c r="HB342">
        <v>0</v>
      </c>
      <c r="IK342">
        <v>0</v>
      </c>
    </row>
    <row r="343" spans="1:245" x14ac:dyDescent="0.2">
      <c r="A343">
        <v>17</v>
      </c>
      <c r="B343">
        <v>1</v>
      </c>
      <c r="E343" t="s">
        <v>263</v>
      </c>
      <c r="F343" t="s">
        <v>264</v>
      </c>
      <c r="G343" t="s">
        <v>265</v>
      </c>
      <c r="H343" t="s">
        <v>149</v>
      </c>
      <c r="I343">
        <v>100</v>
      </c>
      <c r="J343">
        <v>0</v>
      </c>
      <c r="O343">
        <f>ROUND(CP343,2)</f>
        <v>70336</v>
      </c>
      <c r="P343">
        <f>ROUND(CQ343*I343,2)</f>
        <v>70336</v>
      </c>
      <c r="Q343">
        <f>ROUND(CR343*I343,2)</f>
        <v>0</v>
      </c>
      <c r="R343">
        <f>ROUND(CS343*I343,2)</f>
        <v>0</v>
      </c>
      <c r="S343">
        <f>ROUND(CT343*I343,2)</f>
        <v>0</v>
      </c>
      <c r="T343">
        <f>ROUND(CU343*I343,2)</f>
        <v>0</v>
      </c>
      <c r="U343">
        <f>CV343*I343</f>
        <v>0</v>
      </c>
      <c r="V343">
        <f>CW343*I343</f>
        <v>0</v>
      </c>
      <c r="W343">
        <f>ROUND(CX343*I343,2)</f>
        <v>0</v>
      </c>
      <c r="X343">
        <f t="shared" si="220"/>
        <v>0</v>
      </c>
      <c r="Y343">
        <f t="shared" si="220"/>
        <v>0</v>
      </c>
      <c r="AA343">
        <v>41650444</v>
      </c>
      <c r="AB343">
        <f>ROUND((AC343+AD343+AF343),2)</f>
        <v>703.36</v>
      </c>
      <c r="AC343">
        <f>ROUND((ES343),2)</f>
        <v>703.36</v>
      </c>
      <c r="AD343">
        <f>ROUND((((ET343)-(EU343))+AE343),2)</f>
        <v>0</v>
      </c>
      <c r="AE343">
        <f t="shared" si="221"/>
        <v>0</v>
      </c>
      <c r="AF343">
        <f t="shared" si="221"/>
        <v>0</v>
      </c>
      <c r="AG343">
        <f>ROUND((AP343),2)</f>
        <v>0</v>
      </c>
      <c r="AH343">
        <f t="shared" si="222"/>
        <v>0</v>
      </c>
      <c r="AI343">
        <f t="shared" si="222"/>
        <v>0</v>
      </c>
      <c r="AJ343">
        <f>ROUND((AS343),2)</f>
        <v>0</v>
      </c>
      <c r="AK343">
        <v>703.36</v>
      </c>
      <c r="AL343">
        <v>703.36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70</v>
      </c>
      <c r="AU343">
        <v>10</v>
      </c>
      <c r="AV343">
        <v>1</v>
      </c>
      <c r="AW343">
        <v>1</v>
      </c>
      <c r="AZ343">
        <v>1</v>
      </c>
      <c r="BA343">
        <v>1</v>
      </c>
      <c r="BB343">
        <v>1</v>
      </c>
      <c r="BC343">
        <v>1</v>
      </c>
      <c r="BD343" t="s">
        <v>3</v>
      </c>
      <c r="BE343" t="s">
        <v>3</v>
      </c>
      <c r="BF343" t="s">
        <v>3</v>
      </c>
      <c r="BG343" t="s">
        <v>3</v>
      </c>
      <c r="BH343">
        <v>3</v>
      </c>
      <c r="BI343">
        <v>4</v>
      </c>
      <c r="BJ343" t="s">
        <v>266</v>
      </c>
      <c r="BM343">
        <v>0</v>
      </c>
      <c r="BN343">
        <v>0</v>
      </c>
      <c r="BO343" t="s">
        <v>3</v>
      </c>
      <c r="BP343">
        <v>0</v>
      </c>
      <c r="BQ343">
        <v>1</v>
      </c>
      <c r="BR343">
        <v>0</v>
      </c>
      <c r="BS343">
        <v>1</v>
      </c>
      <c r="BT343">
        <v>1</v>
      </c>
      <c r="BU343">
        <v>1</v>
      </c>
      <c r="BV343">
        <v>1</v>
      </c>
      <c r="BW343">
        <v>1</v>
      </c>
      <c r="BX343">
        <v>1</v>
      </c>
      <c r="BY343" t="s">
        <v>3</v>
      </c>
      <c r="BZ343">
        <v>70</v>
      </c>
      <c r="CA343">
        <v>10</v>
      </c>
      <c r="CF343">
        <v>0</v>
      </c>
      <c r="CG343">
        <v>0</v>
      </c>
      <c r="CM343">
        <v>0</v>
      </c>
      <c r="CN343" t="s">
        <v>3</v>
      </c>
      <c r="CO343">
        <v>0</v>
      </c>
      <c r="CP343">
        <f>(P343+Q343+S343)</f>
        <v>70336</v>
      </c>
      <c r="CQ343">
        <f>(AC343*BC343*AW343)</f>
        <v>703.36</v>
      </c>
      <c r="CR343">
        <f>((((ET343)*BB343-(EU343)*BS343)+AE343*BS343)*AV343)</f>
        <v>0</v>
      </c>
      <c r="CS343">
        <f>(AE343*BS343*AV343)</f>
        <v>0</v>
      </c>
      <c r="CT343">
        <f>(AF343*BA343*AV343)</f>
        <v>0</v>
      </c>
      <c r="CU343">
        <f>AG343</f>
        <v>0</v>
      </c>
      <c r="CV343">
        <f>(AH343*AV343)</f>
        <v>0</v>
      </c>
      <c r="CW343">
        <f t="shared" si="223"/>
        <v>0</v>
      </c>
      <c r="CX343">
        <f t="shared" si="223"/>
        <v>0</v>
      </c>
      <c r="CY343">
        <f>((S343*BZ343)/100)</f>
        <v>0</v>
      </c>
      <c r="CZ343">
        <f>((S343*CA343)/100)</f>
        <v>0</v>
      </c>
      <c r="DC343" t="s">
        <v>3</v>
      </c>
      <c r="DD343" t="s">
        <v>3</v>
      </c>
      <c r="DE343" t="s">
        <v>3</v>
      </c>
      <c r="DF343" t="s">
        <v>3</v>
      </c>
      <c r="DG343" t="s">
        <v>3</v>
      </c>
      <c r="DH343" t="s">
        <v>3</v>
      </c>
      <c r="DI343" t="s">
        <v>3</v>
      </c>
      <c r="DJ343" t="s">
        <v>3</v>
      </c>
      <c r="DK343" t="s">
        <v>3</v>
      </c>
      <c r="DL343" t="s">
        <v>3</v>
      </c>
      <c r="DM343" t="s">
        <v>3</v>
      </c>
      <c r="DN343">
        <v>0</v>
      </c>
      <c r="DO343">
        <v>0</v>
      </c>
      <c r="DP343">
        <v>1</v>
      </c>
      <c r="DQ343">
        <v>1</v>
      </c>
      <c r="DU343">
        <v>1007</v>
      </c>
      <c r="DV343" t="s">
        <v>149</v>
      </c>
      <c r="DW343" t="s">
        <v>149</v>
      </c>
      <c r="DX343">
        <v>1</v>
      </c>
      <c r="EE343">
        <v>41386449</v>
      </c>
      <c r="EF343">
        <v>1</v>
      </c>
      <c r="EG343" t="s">
        <v>24</v>
      </c>
      <c r="EH343">
        <v>0</v>
      </c>
      <c r="EI343" t="s">
        <v>3</v>
      </c>
      <c r="EJ343">
        <v>4</v>
      </c>
      <c r="EK343">
        <v>0</v>
      </c>
      <c r="EL343" t="s">
        <v>25</v>
      </c>
      <c r="EM343" t="s">
        <v>26</v>
      </c>
      <c r="EO343" t="s">
        <v>3</v>
      </c>
      <c r="EQ343">
        <v>0</v>
      </c>
      <c r="ER343">
        <v>703.36</v>
      </c>
      <c r="ES343">
        <v>703.36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FQ343">
        <v>0</v>
      </c>
      <c r="FR343">
        <f>ROUND(IF(AND(BH343=3,BI343=3),P343,0),2)</f>
        <v>0</v>
      </c>
      <c r="FS343">
        <v>0</v>
      </c>
      <c r="FX343">
        <v>70</v>
      </c>
      <c r="FY343">
        <v>10</v>
      </c>
      <c r="GA343" t="s">
        <v>3</v>
      </c>
      <c r="GD343">
        <v>0</v>
      </c>
      <c r="GF343">
        <v>-1532360091</v>
      </c>
      <c r="GG343">
        <v>2</v>
      </c>
      <c r="GH343">
        <v>1</v>
      </c>
      <c r="GI343">
        <v>-2</v>
      </c>
      <c r="GJ343">
        <v>0</v>
      </c>
      <c r="GK343">
        <f>ROUND(R343*(R12)/100,2)</f>
        <v>0</v>
      </c>
      <c r="GL343">
        <f>ROUND(IF(AND(BH343=3,BI343=3,FS343&lt;&gt;0),P343,0),2)</f>
        <v>0</v>
      </c>
      <c r="GM343">
        <f>ROUND(O343+X343+Y343+GK343,2)+GX343</f>
        <v>70336</v>
      </c>
      <c r="GN343">
        <f>IF(OR(BI343=0,BI343=1),ROUND(O343+X343+Y343+GK343,2),0)</f>
        <v>0</v>
      </c>
      <c r="GO343">
        <f>IF(BI343=2,ROUND(O343+X343+Y343+GK343,2),0)</f>
        <v>0</v>
      </c>
      <c r="GP343">
        <f>IF(BI343=4,ROUND(O343+X343+Y343+GK343,2)+GX343,0)</f>
        <v>70336</v>
      </c>
      <c r="GR343">
        <v>0</v>
      </c>
      <c r="GS343">
        <v>3</v>
      </c>
      <c r="GT343">
        <v>0</v>
      </c>
      <c r="GU343" t="s">
        <v>3</v>
      </c>
      <c r="GV343">
        <f>ROUND(GT343,2)</f>
        <v>0</v>
      </c>
      <c r="GW343">
        <v>1</v>
      </c>
      <c r="GX343">
        <f>ROUND(GV343*GW343*I343,2)</f>
        <v>0</v>
      </c>
      <c r="HA343">
        <v>0</v>
      </c>
      <c r="HB343">
        <v>0</v>
      </c>
      <c r="IK343">
        <v>0</v>
      </c>
    </row>
    <row r="344" spans="1:245" x14ac:dyDescent="0.2">
      <c r="A344">
        <v>17</v>
      </c>
      <c r="B344">
        <v>1</v>
      </c>
      <c r="E344" t="s">
        <v>267</v>
      </c>
      <c r="F344" t="s">
        <v>268</v>
      </c>
      <c r="G344" t="s">
        <v>269</v>
      </c>
      <c r="H344" t="s">
        <v>270</v>
      </c>
      <c r="I344">
        <v>90</v>
      </c>
      <c r="J344">
        <v>0</v>
      </c>
      <c r="O344">
        <f>ROUND(CP344,2)</f>
        <v>18612.900000000001</v>
      </c>
      <c r="P344">
        <f>ROUND(CQ344*I344,2)</f>
        <v>18612.900000000001</v>
      </c>
      <c r="Q344">
        <f>ROUND(CR344*I344,2)</f>
        <v>0</v>
      </c>
      <c r="R344">
        <f>ROUND(CS344*I344,2)</f>
        <v>0</v>
      </c>
      <c r="S344">
        <f>ROUND(CT344*I344,2)</f>
        <v>0</v>
      </c>
      <c r="T344">
        <f>ROUND(CU344*I344,2)</f>
        <v>0</v>
      </c>
      <c r="U344">
        <f>CV344*I344</f>
        <v>0</v>
      </c>
      <c r="V344">
        <f>CW344*I344</f>
        <v>0</v>
      </c>
      <c r="W344">
        <f>ROUND(CX344*I344,2)</f>
        <v>0</v>
      </c>
      <c r="X344">
        <f t="shared" si="220"/>
        <v>0</v>
      </c>
      <c r="Y344">
        <f t="shared" si="220"/>
        <v>0</v>
      </c>
      <c r="AA344">
        <v>41650444</v>
      </c>
      <c r="AB344">
        <f>ROUND((AC344+AD344+AF344),2)</f>
        <v>206.81</v>
      </c>
      <c r="AC344">
        <f>ROUND((ES344),2)</f>
        <v>206.81</v>
      </c>
      <c r="AD344">
        <f>ROUND((((ET344)-(EU344))+AE344),2)</f>
        <v>0</v>
      </c>
      <c r="AE344">
        <f t="shared" si="221"/>
        <v>0</v>
      </c>
      <c r="AF344">
        <f t="shared" si="221"/>
        <v>0</v>
      </c>
      <c r="AG344">
        <f>ROUND((AP344),2)</f>
        <v>0</v>
      </c>
      <c r="AH344">
        <f t="shared" si="222"/>
        <v>0</v>
      </c>
      <c r="AI344">
        <f t="shared" si="222"/>
        <v>0</v>
      </c>
      <c r="AJ344">
        <f>ROUND((AS344),2)</f>
        <v>0</v>
      </c>
      <c r="AK344">
        <v>206.81</v>
      </c>
      <c r="AL344">
        <v>206.81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70</v>
      </c>
      <c r="AU344">
        <v>10</v>
      </c>
      <c r="AV344">
        <v>1</v>
      </c>
      <c r="AW344">
        <v>1</v>
      </c>
      <c r="AZ344">
        <v>1</v>
      </c>
      <c r="BA344">
        <v>1</v>
      </c>
      <c r="BB344">
        <v>1</v>
      </c>
      <c r="BC344">
        <v>1</v>
      </c>
      <c r="BD344" t="s">
        <v>3</v>
      </c>
      <c r="BE344" t="s">
        <v>3</v>
      </c>
      <c r="BF344" t="s">
        <v>3</v>
      </c>
      <c r="BG344" t="s">
        <v>3</v>
      </c>
      <c r="BH344">
        <v>3</v>
      </c>
      <c r="BI344">
        <v>4</v>
      </c>
      <c r="BJ344" t="s">
        <v>271</v>
      </c>
      <c r="BM344">
        <v>0</v>
      </c>
      <c r="BN344">
        <v>0</v>
      </c>
      <c r="BO344" t="s">
        <v>3</v>
      </c>
      <c r="BP344">
        <v>0</v>
      </c>
      <c r="BQ344">
        <v>1</v>
      </c>
      <c r="BR344">
        <v>0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70</v>
      </c>
      <c r="CA344">
        <v>10</v>
      </c>
      <c r="CF344">
        <v>0</v>
      </c>
      <c r="CG344">
        <v>0</v>
      </c>
      <c r="CM344">
        <v>0</v>
      </c>
      <c r="CN344" t="s">
        <v>3</v>
      </c>
      <c r="CO344">
        <v>0</v>
      </c>
      <c r="CP344">
        <f>(P344+Q344+S344)</f>
        <v>18612.900000000001</v>
      </c>
      <c r="CQ344">
        <f>(AC344*BC344*AW344)</f>
        <v>206.81</v>
      </c>
      <c r="CR344">
        <f>((((ET344)*BB344-(EU344)*BS344)+AE344*BS344)*AV344)</f>
        <v>0</v>
      </c>
      <c r="CS344">
        <f>(AE344*BS344*AV344)</f>
        <v>0</v>
      </c>
      <c r="CT344">
        <f>(AF344*BA344*AV344)</f>
        <v>0</v>
      </c>
      <c r="CU344">
        <f>AG344</f>
        <v>0</v>
      </c>
      <c r="CV344">
        <f>(AH344*AV344)</f>
        <v>0</v>
      </c>
      <c r="CW344">
        <f t="shared" si="223"/>
        <v>0</v>
      </c>
      <c r="CX344">
        <f t="shared" si="223"/>
        <v>0</v>
      </c>
      <c r="CY344">
        <f>((S344*BZ344)/100)</f>
        <v>0</v>
      </c>
      <c r="CZ344">
        <f>((S344*CA344)/100)</f>
        <v>0</v>
      </c>
      <c r="DC344" t="s">
        <v>3</v>
      </c>
      <c r="DD344" t="s">
        <v>3</v>
      </c>
      <c r="DE344" t="s">
        <v>3</v>
      </c>
      <c r="DF344" t="s">
        <v>3</v>
      </c>
      <c r="DG344" t="s">
        <v>3</v>
      </c>
      <c r="DH344" t="s">
        <v>3</v>
      </c>
      <c r="DI344" t="s">
        <v>3</v>
      </c>
      <c r="DJ344" t="s">
        <v>3</v>
      </c>
      <c r="DK344" t="s">
        <v>3</v>
      </c>
      <c r="DL344" t="s">
        <v>3</v>
      </c>
      <c r="DM344" t="s">
        <v>3</v>
      </c>
      <c r="DN344">
        <v>0</v>
      </c>
      <c r="DO344">
        <v>0</v>
      </c>
      <c r="DP344">
        <v>1</v>
      </c>
      <c r="DQ344">
        <v>1</v>
      </c>
      <c r="DU344">
        <v>1009</v>
      </c>
      <c r="DV344" t="s">
        <v>270</v>
      </c>
      <c r="DW344" t="s">
        <v>270</v>
      </c>
      <c r="DX344">
        <v>1</v>
      </c>
      <c r="EE344">
        <v>41386449</v>
      </c>
      <c r="EF344">
        <v>1</v>
      </c>
      <c r="EG344" t="s">
        <v>24</v>
      </c>
      <c r="EH344">
        <v>0</v>
      </c>
      <c r="EI344" t="s">
        <v>3</v>
      </c>
      <c r="EJ344">
        <v>4</v>
      </c>
      <c r="EK344">
        <v>0</v>
      </c>
      <c r="EL344" t="s">
        <v>25</v>
      </c>
      <c r="EM344" t="s">
        <v>26</v>
      </c>
      <c r="EO344" t="s">
        <v>3</v>
      </c>
      <c r="EQ344">
        <v>0</v>
      </c>
      <c r="ER344">
        <v>206.81</v>
      </c>
      <c r="ES344">
        <v>206.81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FQ344">
        <v>0</v>
      </c>
      <c r="FR344">
        <f>ROUND(IF(AND(BH344=3,BI344=3),P344,0),2)</f>
        <v>0</v>
      </c>
      <c r="FS344">
        <v>0</v>
      </c>
      <c r="FX344">
        <v>70</v>
      </c>
      <c r="FY344">
        <v>10</v>
      </c>
      <c r="GA344" t="s">
        <v>3</v>
      </c>
      <c r="GD344">
        <v>0</v>
      </c>
      <c r="GF344">
        <v>-2122890044</v>
      </c>
      <c r="GG344">
        <v>2</v>
      </c>
      <c r="GH344">
        <v>1</v>
      </c>
      <c r="GI344">
        <v>-2</v>
      </c>
      <c r="GJ344">
        <v>0</v>
      </c>
      <c r="GK344">
        <f>ROUND(R344*(R12)/100,2)</f>
        <v>0</v>
      </c>
      <c r="GL344">
        <f>ROUND(IF(AND(BH344=3,BI344=3,FS344&lt;&gt;0),P344,0),2)</f>
        <v>0</v>
      </c>
      <c r="GM344">
        <f>ROUND(O344+X344+Y344+GK344,2)+GX344</f>
        <v>18612.900000000001</v>
      </c>
      <c r="GN344">
        <f>IF(OR(BI344=0,BI344=1),ROUND(O344+X344+Y344+GK344,2),0)</f>
        <v>0</v>
      </c>
      <c r="GO344">
        <f>IF(BI344=2,ROUND(O344+X344+Y344+GK344,2),0)</f>
        <v>0</v>
      </c>
      <c r="GP344">
        <f>IF(BI344=4,ROUND(O344+X344+Y344+GK344,2)+GX344,0)</f>
        <v>18612.900000000001</v>
      </c>
      <c r="GR344">
        <v>0</v>
      </c>
      <c r="GS344">
        <v>3</v>
      </c>
      <c r="GT344">
        <v>0</v>
      </c>
      <c r="GU344" t="s">
        <v>3</v>
      </c>
      <c r="GV344">
        <f>ROUND(GT344,2)</f>
        <v>0</v>
      </c>
      <c r="GW344">
        <v>1</v>
      </c>
      <c r="GX344">
        <f>ROUND(GV344*GW344*I344,2)</f>
        <v>0</v>
      </c>
      <c r="HA344">
        <v>0</v>
      </c>
      <c r="HB344">
        <v>0</v>
      </c>
      <c r="IK344">
        <v>0</v>
      </c>
    </row>
    <row r="346" spans="1:245" x14ac:dyDescent="0.2">
      <c r="A346" s="2">
        <v>51</v>
      </c>
      <c r="B346" s="2">
        <f>B338</f>
        <v>1</v>
      </c>
      <c r="C346" s="2">
        <f>A338</f>
        <v>4</v>
      </c>
      <c r="D346" s="2">
        <f>ROW(A338)</f>
        <v>338</v>
      </c>
      <c r="E346" s="2"/>
      <c r="F346" s="2" t="str">
        <f>IF(F338&lt;&gt;"",F338,"")</f>
        <v>6</v>
      </c>
      <c r="G346" s="2" t="str">
        <f>IF(G338&lt;&gt;"",G338,"")</f>
        <v>Закупка грунта и семена газонов</v>
      </c>
      <c r="H346" s="2">
        <v>0</v>
      </c>
      <c r="I346" s="2"/>
      <c r="J346" s="2"/>
      <c r="K346" s="2"/>
      <c r="L346" s="2"/>
      <c r="M346" s="2"/>
      <c r="N346" s="2"/>
      <c r="O346" s="2">
        <f t="shared" ref="O346:T346" si="224">ROUND(AB346,2)</f>
        <v>91025</v>
      </c>
      <c r="P346" s="2">
        <f t="shared" si="224"/>
        <v>88948.9</v>
      </c>
      <c r="Q346" s="2">
        <f t="shared" si="224"/>
        <v>2076.1</v>
      </c>
      <c r="R346" s="2">
        <f t="shared" si="224"/>
        <v>1055.9000000000001</v>
      </c>
      <c r="S346" s="2">
        <f t="shared" si="224"/>
        <v>0</v>
      </c>
      <c r="T346" s="2">
        <f t="shared" si="224"/>
        <v>0</v>
      </c>
      <c r="U346" s="2">
        <f>AH346</f>
        <v>0</v>
      </c>
      <c r="V346" s="2">
        <f>AI346</f>
        <v>0</v>
      </c>
      <c r="W346" s="2">
        <f>ROUND(AJ346,2)</f>
        <v>0</v>
      </c>
      <c r="X346" s="2">
        <f>ROUND(AK346,2)</f>
        <v>0</v>
      </c>
      <c r="Y346" s="2">
        <f>ROUND(AL346,2)</f>
        <v>0</v>
      </c>
      <c r="Z346" s="2"/>
      <c r="AA346" s="2"/>
      <c r="AB346" s="2">
        <f>ROUND(SUMIF(AA342:AA344,"=41650444",O342:O344),2)</f>
        <v>91025</v>
      </c>
      <c r="AC346" s="2">
        <f>ROUND(SUMIF(AA342:AA344,"=41650444",P342:P344),2)</f>
        <v>88948.9</v>
      </c>
      <c r="AD346" s="2">
        <f>ROUND(SUMIF(AA342:AA344,"=41650444",Q342:Q344),2)</f>
        <v>2076.1</v>
      </c>
      <c r="AE346" s="2">
        <f>ROUND(SUMIF(AA342:AA344,"=41650444",R342:R344),2)</f>
        <v>1055.9000000000001</v>
      </c>
      <c r="AF346" s="2">
        <f>ROUND(SUMIF(AA342:AA344,"=41650444",S342:S344),2)</f>
        <v>0</v>
      </c>
      <c r="AG346" s="2">
        <f>ROUND(SUMIF(AA342:AA344,"=41650444",T342:T344),2)</f>
        <v>0</v>
      </c>
      <c r="AH346" s="2">
        <f>SUMIF(AA342:AA344,"=41650444",U342:U344)</f>
        <v>0</v>
      </c>
      <c r="AI346" s="2">
        <f>SUMIF(AA342:AA344,"=41650444",V342:V344)</f>
        <v>0</v>
      </c>
      <c r="AJ346" s="2">
        <f>ROUND(SUMIF(AA342:AA344,"=41650444",W342:W344),2)</f>
        <v>0</v>
      </c>
      <c r="AK346" s="2">
        <f>ROUND(SUMIF(AA342:AA344,"=41650444",X342:X344),2)</f>
        <v>0</v>
      </c>
      <c r="AL346" s="2">
        <f>ROUND(SUMIF(AA342:AA344,"=41650444",Y342:Y344),2)</f>
        <v>0</v>
      </c>
      <c r="AM346" s="2"/>
      <c r="AN346" s="2"/>
      <c r="AO346" s="2">
        <f t="shared" ref="AO346:BC346" si="225">ROUND(BX346,2)</f>
        <v>0</v>
      </c>
      <c r="AP346" s="2">
        <f t="shared" si="225"/>
        <v>0</v>
      </c>
      <c r="AQ346" s="2">
        <f t="shared" si="225"/>
        <v>0</v>
      </c>
      <c r="AR346" s="2">
        <f t="shared" si="225"/>
        <v>92165.37</v>
      </c>
      <c r="AS346" s="2">
        <f t="shared" si="225"/>
        <v>0</v>
      </c>
      <c r="AT346" s="2">
        <f t="shared" si="225"/>
        <v>0</v>
      </c>
      <c r="AU346" s="2">
        <f t="shared" si="225"/>
        <v>92165.37</v>
      </c>
      <c r="AV346" s="2">
        <f t="shared" si="225"/>
        <v>88948.9</v>
      </c>
      <c r="AW346" s="2">
        <f t="shared" si="225"/>
        <v>88948.9</v>
      </c>
      <c r="AX346" s="2">
        <f t="shared" si="225"/>
        <v>0</v>
      </c>
      <c r="AY346" s="2">
        <f t="shared" si="225"/>
        <v>88948.9</v>
      </c>
      <c r="AZ346" s="2">
        <f t="shared" si="225"/>
        <v>0</v>
      </c>
      <c r="BA346" s="2">
        <f t="shared" si="225"/>
        <v>0</v>
      </c>
      <c r="BB346" s="2">
        <f t="shared" si="225"/>
        <v>0</v>
      </c>
      <c r="BC346" s="2">
        <f t="shared" si="225"/>
        <v>0</v>
      </c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>
        <f>ROUND(SUMIF(AA342:AA344,"=41650444",FQ342:FQ344),2)</f>
        <v>0</v>
      </c>
      <c r="BY346" s="2">
        <f>ROUND(SUMIF(AA342:AA344,"=41650444",FR342:FR344),2)</f>
        <v>0</v>
      </c>
      <c r="BZ346" s="2">
        <f>ROUND(SUMIF(AA342:AA344,"=41650444",GL342:GL344),2)</f>
        <v>0</v>
      </c>
      <c r="CA346" s="2">
        <f>ROUND(SUMIF(AA342:AA344,"=41650444",GM342:GM344),2)</f>
        <v>92165.37</v>
      </c>
      <c r="CB346" s="2">
        <f>ROUND(SUMIF(AA342:AA344,"=41650444",GN342:GN344),2)</f>
        <v>0</v>
      </c>
      <c r="CC346" s="2">
        <f>ROUND(SUMIF(AA342:AA344,"=41650444",GO342:GO344),2)</f>
        <v>0</v>
      </c>
      <c r="CD346" s="2">
        <f>ROUND(SUMIF(AA342:AA344,"=41650444",GP342:GP344),2)</f>
        <v>92165.37</v>
      </c>
      <c r="CE346" s="2">
        <f>AC346-BX346</f>
        <v>88948.9</v>
      </c>
      <c r="CF346" s="2">
        <f>AC346-BY346</f>
        <v>88948.9</v>
      </c>
      <c r="CG346" s="2">
        <f>BX346-BZ346</f>
        <v>0</v>
      </c>
      <c r="CH346" s="2">
        <f>AC346-BX346-BY346+BZ346</f>
        <v>88948.9</v>
      </c>
      <c r="CI346" s="2">
        <f>BY346-BZ346</f>
        <v>0</v>
      </c>
      <c r="CJ346" s="2">
        <f>ROUND(SUMIF(AA342:AA344,"=41650444",GX342:GX344),2)</f>
        <v>0</v>
      </c>
      <c r="CK346" s="2">
        <f>ROUND(SUMIF(AA342:AA344,"=41650444",GY342:GY344),2)</f>
        <v>0</v>
      </c>
      <c r="CL346" s="2">
        <f>ROUND(SUMIF(AA342:AA344,"=41650444",GZ342:GZ344),2)</f>
        <v>0</v>
      </c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>
        <v>0</v>
      </c>
    </row>
    <row r="348" spans="1:245" x14ac:dyDescent="0.2">
      <c r="A348" s="4">
        <v>50</v>
      </c>
      <c r="B348" s="4">
        <v>0</v>
      </c>
      <c r="C348" s="4">
        <v>0</v>
      </c>
      <c r="D348" s="4">
        <v>1</v>
      </c>
      <c r="E348" s="4">
        <v>201</v>
      </c>
      <c r="F348" s="4">
        <f>ROUND(Source!O346,O348)</f>
        <v>91025</v>
      </c>
      <c r="G348" s="4" t="s">
        <v>43</v>
      </c>
      <c r="H348" s="4" t="s">
        <v>44</v>
      </c>
      <c r="I348" s="4"/>
      <c r="J348" s="4"/>
      <c r="K348" s="4">
        <v>-201</v>
      </c>
      <c r="L348" s="4">
        <v>1</v>
      </c>
      <c r="M348" s="4">
        <v>3</v>
      </c>
      <c r="N348" s="4" t="s">
        <v>3</v>
      </c>
      <c r="O348" s="4">
        <v>2</v>
      </c>
      <c r="P348" s="4"/>
      <c r="Q348" s="4"/>
      <c r="R348" s="4"/>
      <c r="S348" s="4"/>
      <c r="T348" s="4"/>
      <c r="U348" s="4"/>
      <c r="V348" s="4"/>
      <c r="W348" s="4"/>
    </row>
    <row r="349" spans="1:245" x14ac:dyDescent="0.2">
      <c r="A349" s="4">
        <v>50</v>
      </c>
      <c r="B349" s="4">
        <v>0</v>
      </c>
      <c r="C349" s="4">
        <v>0</v>
      </c>
      <c r="D349" s="4">
        <v>1</v>
      </c>
      <c r="E349" s="4">
        <v>202</v>
      </c>
      <c r="F349" s="4">
        <f>ROUND(Source!P346,O349)</f>
        <v>88948.9</v>
      </c>
      <c r="G349" s="4" t="s">
        <v>45</v>
      </c>
      <c r="H349" s="4" t="s">
        <v>46</v>
      </c>
      <c r="I349" s="4"/>
      <c r="J349" s="4"/>
      <c r="K349" s="4">
        <v>-202</v>
      </c>
      <c r="L349" s="4">
        <v>2</v>
      </c>
      <c r="M349" s="4">
        <v>3</v>
      </c>
      <c r="N349" s="4" t="s">
        <v>3</v>
      </c>
      <c r="O349" s="4">
        <v>2</v>
      </c>
      <c r="P349" s="4"/>
      <c r="Q349" s="4"/>
      <c r="R349" s="4"/>
      <c r="S349" s="4"/>
      <c r="T349" s="4"/>
      <c r="U349" s="4"/>
      <c r="V349" s="4"/>
      <c r="W349" s="4"/>
    </row>
    <row r="350" spans="1:245" x14ac:dyDescent="0.2">
      <c r="A350" s="4">
        <v>50</v>
      </c>
      <c r="B350" s="4">
        <v>0</v>
      </c>
      <c r="C350" s="4">
        <v>0</v>
      </c>
      <c r="D350" s="4">
        <v>1</v>
      </c>
      <c r="E350" s="4">
        <v>222</v>
      </c>
      <c r="F350" s="4">
        <f>ROUND(Source!AO346,O350)</f>
        <v>0</v>
      </c>
      <c r="G350" s="4" t="s">
        <v>47</v>
      </c>
      <c r="H350" s="4" t="s">
        <v>48</v>
      </c>
      <c r="I350" s="4"/>
      <c r="J350" s="4"/>
      <c r="K350" s="4">
        <v>-222</v>
      </c>
      <c r="L350" s="4">
        <v>3</v>
      </c>
      <c r="M350" s="4">
        <v>3</v>
      </c>
      <c r="N350" s="4" t="s">
        <v>3</v>
      </c>
      <c r="O350" s="4">
        <v>2</v>
      </c>
      <c r="P350" s="4"/>
      <c r="Q350" s="4"/>
      <c r="R350" s="4"/>
      <c r="S350" s="4"/>
      <c r="T350" s="4"/>
      <c r="U350" s="4"/>
      <c r="V350" s="4"/>
      <c r="W350" s="4"/>
    </row>
    <row r="351" spans="1:245" x14ac:dyDescent="0.2">
      <c r="A351" s="4">
        <v>50</v>
      </c>
      <c r="B351" s="4">
        <v>0</v>
      </c>
      <c r="C351" s="4">
        <v>0</v>
      </c>
      <c r="D351" s="4">
        <v>1</v>
      </c>
      <c r="E351" s="4">
        <v>225</v>
      </c>
      <c r="F351" s="4">
        <f>ROUND(Source!AV346,O351)</f>
        <v>88948.9</v>
      </c>
      <c r="G351" s="4" t="s">
        <v>49</v>
      </c>
      <c r="H351" s="4" t="s">
        <v>50</v>
      </c>
      <c r="I351" s="4"/>
      <c r="J351" s="4"/>
      <c r="K351" s="4">
        <v>-225</v>
      </c>
      <c r="L351" s="4">
        <v>4</v>
      </c>
      <c r="M351" s="4">
        <v>3</v>
      </c>
      <c r="N351" s="4" t="s">
        <v>3</v>
      </c>
      <c r="O351" s="4">
        <v>2</v>
      </c>
      <c r="P351" s="4"/>
      <c r="Q351" s="4"/>
      <c r="R351" s="4"/>
      <c r="S351" s="4"/>
      <c r="T351" s="4"/>
      <c r="U351" s="4"/>
      <c r="V351" s="4"/>
      <c r="W351" s="4"/>
    </row>
    <row r="352" spans="1:245" x14ac:dyDescent="0.2">
      <c r="A352" s="4">
        <v>50</v>
      </c>
      <c r="B352" s="4">
        <v>0</v>
      </c>
      <c r="C352" s="4">
        <v>0</v>
      </c>
      <c r="D352" s="4">
        <v>1</v>
      </c>
      <c r="E352" s="4">
        <v>226</v>
      </c>
      <c r="F352" s="4">
        <f>ROUND(Source!AW346,O352)</f>
        <v>88948.9</v>
      </c>
      <c r="G352" s="4" t="s">
        <v>51</v>
      </c>
      <c r="H352" s="4" t="s">
        <v>52</v>
      </c>
      <c r="I352" s="4"/>
      <c r="J352" s="4"/>
      <c r="K352" s="4">
        <v>-226</v>
      </c>
      <c r="L352" s="4">
        <v>5</v>
      </c>
      <c r="M352" s="4">
        <v>3</v>
      </c>
      <c r="N352" s="4" t="s">
        <v>3</v>
      </c>
      <c r="O352" s="4">
        <v>2</v>
      </c>
      <c r="P352" s="4"/>
      <c r="Q352" s="4"/>
      <c r="R352" s="4"/>
      <c r="S352" s="4"/>
      <c r="T352" s="4"/>
      <c r="U352" s="4"/>
      <c r="V352" s="4"/>
      <c r="W352" s="4"/>
    </row>
    <row r="353" spans="1:23" x14ac:dyDescent="0.2">
      <c r="A353" s="4">
        <v>50</v>
      </c>
      <c r="B353" s="4">
        <v>0</v>
      </c>
      <c r="C353" s="4">
        <v>0</v>
      </c>
      <c r="D353" s="4">
        <v>1</v>
      </c>
      <c r="E353" s="4">
        <v>227</v>
      </c>
      <c r="F353" s="4">
        <f>ROUND(Source!AX346,O353)</f>
        <v>0</v>
      </c>
      <c r="G353" s="4" t="s">
        <v>53</v>
      </c>
      <c r="H353" s="4" t="s">
        <v>54</v>
      </c>
      <c r="I353" s="4"/>
      <c r="J353" s="4"/>
      <c r="K353" s="4">
        <v>-227</v>
      </c>
      <c r="L353" s="4">
        <v>6</v>
      </c>
      <c r="M353" s="4">
        <v>3</v>
      </c>
      <c r="N353" s="4" t="s">
        <v>3</v>
      </c>
      <c r="O353" s="4">
        <v>2</v>
      </c>
      <c r="P353" s="4"/>
      <c r="Q353" s="4"/>
      <c r="R353" s="4"/>
      <c r="S353" s="4"/>
      <c r="T353" s="4"/>
      <c r="U353" s="4"/>
      <c r="V353" s="4"/>
      <c r="W353" s="4"/>
    </row>
    <row r="354" spans="1:23" x14ac:dyDescent="0.2">
      <c r="A354" s="4">
        <v>50</v>
      </c>
      <c r="B354" s="4">
        <v>0</v>
      </c>
      <c r="C354" s="4">
        <v>0</v>
      </c>
      <c r="D354" s="4">
        <v>1</v>
      </c>
      <c r="E354" s="4">
        <v>228</v>
      </c>
      <c r="F354" s="4">
        <f>ROUND(Source!AY346,O354)</f>
        <v>88948.9</v>
      </c>
      <c r="G354" s="4" t="s">
        <v>55</v>
      </c>
      <c r="H354" s="4" t="s">
        <v>56</v>
      </c>
      <c r="I354" s="4"/>
      <c r="J354" s="4"/>
      <c r="K354" s="4">
        <v>-228</v>
      </c>
      <c r="L354" s="4">
        <v>7</v>
      </c>
      <c r="M354" s="4">
        <v>3</v>
      </c>
      <c r="N354" s="4" t="s">
        <v>3</v>
      </c>
      <c r="O354" s="4">
        <v>2</v>
      </c>
      <c r="P354" s="4"/>
      <c r="Q354" s="4"/>
      <c r="R354" s="4"/>
      <c r="S354" s="4"/>
      <c r="T354" s="4"/>
      <c r="U354" s="4"/>
      <c r="V354" s="4"/>
      <c r="W354" s="4"/>
    </row>
    <row r="355" spans="1:23" x14ac:dyDescent="0.2">
      <c r="A355" s="4">
        <v>50</v>
      </c>
      <c r="B355" s="4">
        <v>0</v>
      </c>
      <c r="C355" s="4">
        <v>0</v>
      </c>
      <c r="D355" s="4">
        <v>1</v>
      </c>
      <c r="E355" s="4">
        <v>216</v>
      </c>
      <c r="F355" s="4">
        <f>ROUND(Source!AP346,O355)</f>
        <v>0</v>
      </c>
      <c r="G355" s="4" t="s">
        <v>57</v>
      </c>
      <c r="H355" s="4" t="s">
        <v>58</v>
      </c>
      <c r="I355" s="4"/>
      <c r="J355" s="4"/>
      <c r="K355" s="4">
        <v>-216</v>
      </c>
      <c r="L355" s="4">
        <v>8</v>
      </c>
      <c r="M355" s="4">
        <v>3</v>
      </c>
      <c r="N355" s="4" t="s">
        <v>3</v>
      </c>
      <c r="O355" s="4">
        <v>2</v>
      </c>
      <c r="P355" s="4"/>
      <c r="Q355" s="4"/>
      <c r="R355" s="4"/>
      <c r="S355" s="4"/>
      <c r="T355" s="4"/>
      <c r="U355" s="4"/>
      <c r="V355" s="4"/>
      <c r="W355" s="4"/>
    </row>
    <row r="356" spans="1:23" x14ac:dyDescent="0.2">
      <c r="A356" s="4">
        <v>50</v>
      </c>
      <c r="B356" s="4">
        <v>0</v>
      </c>
      <c r="C356" s="4">
        <v>0</v>
      </c>
      <c r="D356" s="4">
        <v>1</v>
      </c>
      <c r="E356" s="4">
        <v>223</v>
      </c>
      <c r="F356" s="4">
        <f>ROUND(Source!AQ346,O356)</f>
        <v>0</v>
      </c>
      <c r="G356" s="4" t="s">
        <v>59</v>
      </c>
      <c r="H356" s="4" t="s">
        <v>60</v>
      </c>
      <c r="I356" s="4"/>
      <c r="J356" s="4"/>
      <c r="K356" s="4">
        <v>-223</v>
      </c>
      <c r="L356" s="4">
        <v>9</v>
      </c>
      <c r="M356" s="4">
        <v>3</v>
      </c>
      <c r="N356" s="4" t="s">
        <v>3</v>
      </c>
      <c r="O356" s="4">
        <v>2</v>
      </c>
      <c r="P356" s="4"/>
      <c r="Q356" s="4"/>
      <c r="R356" s="4"/>
      <c r="S356" s="4"/>
      <c r="T356" s="4"/>
      <c r="U356" s="4"/>
      <c r="V356" s="4"/>
      <c r="W356" s="4"/>
    </row>
    <row r="357" spans="1:23" x14ac:dyDescent="0.2">
      <c r="A357" s="4">
        <v>50</v>
      </c>
      <c r="B357" s="4">
        <v>0</v>
      </c>
      <c r="C357" s="4">
        <v>0</v>
      </c>
      <c r="D357" s="4">
        <v>1</v>
      </c>
      <c r="E357" s="4">
        <v>229</v>
      </c>
      <c r="F357" s="4">
        <f>ROUND(Source!AZ346,O357)</f>
        <v>0</v>
      </c>
      <c r="G357" s="4" t="s">
        <v>61</v>
      </c>
      <c r="H357" s="4" t="s">
        <v>62</v>
      </c>
      <c r="I357" s="4"/>
      <c r="J357" s="4"/>
      <c r="K357" s="4">
        <v>-229</v>
      </c>
      <c r="L357" s="4">
        <v>10</v>
      </c>
      <c r="M357" s="4">
        <v>3</v>
      </c>
      <c r="N357" s="4" t="s">
        <v>3</v>
      </c>
      <c r="O357" s="4">
        <v>2</v>
      </c>
      <c r="P357" s="4"/>
      <c r="Q357" s="4"/>
      <c r="R357" s="4"/>
      <c r="S357" s="4"/>
      <c r="T357" s="4"/>
      <c r="U357" s="4"/>
      <c r="V357" s="4"/>
      <c r="W357" s="4"/>
    </row>
    <row r="358" spans="1:23" x14ac:dyDescent="0.2">
      <c r="A358" s="4">
        <v>50</v>
      </c>
      <c r="B358" s="4">
        <v>0</v>
      </c>
      <c r="C358" s="4">
        <v>0</v>
      </c>
      <c r="D358" s="4">
        <v>1</v>
      </c>
      <c r="E358" s="4">
        <v>203</v>
      </c>
      <c r="F358" s="4">
        <f>ROUND(Source!Q346,O358)</f>
        <v>2076.1</v>
      </c>
      <c r="G358" s="4" t="s">
        <v>63</v>
      </c>
      <c r="H358" s="4" t="s">
        <v>64</v>
      </c>
      <c r="I358" s="4"/>
      <c r="J358" s="4"/>
      <c r="K358" s="4">
        <v>-203</v>
      </c>
      <c r="L358" s="4">
        <v>11</v>
      </c>
      <c r="M358" s="4">
        <v>3</v>
      </c>
      <c r="N358" s="4" t="s">
        <v>3</v>
      </c>
      <c r="O358" s="4">
        <v>2</v>
      </c>
      <c r="P358" s="4"/>
      <c r="Q358" s="4"/>
      <c r="R358" s="4"/>
      <c r="S358" s="4"/>
      <c r="T358" s="4"/>
      <c r="U358" s="4"/>
      <c r="V358" s="4"/>
      <c r="W358" s="4"/>
    </row>
    <row r="359" spans="1:23" x14ac:dyDescent="0.2">
      <c r="A359" s="4">
        <v>50</v>
      </c>
      <c r="B359" s="4">
        <v>0</v>
      </c>
      <c r="C359" s="4">
        <v>0</v>
      </c>
      <c r="D359" s="4">
        <v>1</v>
      </c>
      <c r="E359" s="4">
        <v>231</v>
      </c>
      <c r="F359" s="4">
        <f>ROUND(Source!BB346,O359)</f>
        <v>0</v>
      </c>
      <c r="G359" s="4" t="s">
        <v>65</v>
      </c>
      <c r="H359" s="4" t="s">
        <v>66</v>
      </c>
      <c r="I359" s="4"/>
      <c r="J359" s="4"/>
      <c r="K359" s="4">
        <v>-231</v>
      </c>
      <c r="L359" s="4">
        <v>12</v>
      </c>
      <c r="M359" s="4">
        <v>3</v>
      </c>
      <c r="N359" s="4" t="s">
        <v>3</v>
      </c>
      <c r="O359" s="4">
        <v>2</v>
      </c>
      <c r="P359" s="4"/>
      <c r="Q359" s="4"/>
      <c r="R359" s="4"/>
      <c r="S359" s="4"/>
      <c r="T359" s="4"/>
      <c r="U359" s="4"/>
      <c r="V359" s="4"/>
      <c r="W359" s="4"/>
    </row>
    <row r="360" spans="1:23" x14ac:dyDescent="0.2">
      <c r="A360" s="4">
        <v>50</v>
      </c>
      <c r="B360" s="4">
        <v>0</v>
      </c>
      <c r="C360" s="4">
        <v>0</v>
      </c>
      <c r="D360" s="4">
        <v>1</v>
      </c>
      <c r="E360" s="4">
        <v>204</v>
      </c>
      <c r="F360" s="4">
        <f>ROUND(Source!R346,O360)</f>
        <v>1055.9000000000001</v>
      </c>
      <c r="G360" s="4" t="s">
        <v>67</v>
      </c>
      <c r="H360" s="4" t="s">
        <v>68</v>
      </c>
      <c r="I360" s="4"/>
      <c r="J360" s="4"/>
      <c r="K360" s="4">
        <v>-204</v>
      </c>
      <c r="L360" s="4">
        <v>13</v>
      </c>
      <c r="M360" s="4">
        <v>3</v>
      </c>
      <c r="N360" s="4" t="s">
        <v>3</v>
      </c>
      <c r="O360" s="4">
        <v>2</v>
      </c>
      <c r="P360" s="4"/>
      <c r="Q360" s="4"/>
      <c r="R360" s="4"/>
      <c r="S360" s="4"/>
      <c r="T360" s="4"/>
      <c r="U360" s="4"/>
      <c r="V360" s="4"/>
      <c r="W360" s="4"/>
    </row>
    <row r="361" spans="1:23" x14ac:dyDescent="0.2">
      <c r="A361" s="4">
        <v>50</v>
      </c>
      <c r="B361" s="4">
        <v>0</v>
      </c>
      <c r="C361" s="4">
        <v>0</v>
      </c>
      <c r="D361" s="4">
        <v>1</v>
      </c>
      <c r="E361" s="4">
        <v>205</v>
      </c>
      <c r="F361" s="4">
        <f>ROUND(Source!S346,O361)</f>
        <v>0</v>
      </c>
      <c r="G361" s="4" t="s">
        <v>69</v>
      </c>
      <c r="H361" s="4" t="s">
        <v>70</v>
      </c>
      <c r="I361" s="4"/>
      <c r="J361" s="4"/>
      <c r="K361" s="4">
        <v>-205</v>
      </c>
      <c r="L361" s="4">
        <v>14</v>
      </c>
      <c r="M361" s="4">
        <v>3</v>
      </c>
      <c r="N361" s="4" t="s">
        <v>3</v>
      </c>
      <c r="O361" s="4">
        <v>2</v>
      </c>
      <c r="P361" s="4"/>
      <c r="Q361" s="4"/>
      <c r="R361" s="4"/>
      <c r="S361" s="4"/>
      <c r="T361" s="4"/>
      <c r="U361" s="4"/>
      <c r="V361" s="4"/>
      <c r="W361" s="4"/>
    </row>
    <row r="362" spans="1:23" x14ac:dyDescent="0.2">
      <c r="A362" s="4">
        <v>50</v>
      </c>
      <c r="B362" s="4">
        <v>0</v>
      </c>
      <c r="C362" s="4">
        <v>0</v>
      </c>
      <c r="D362" s="4">
        <v>1</v>
      </c>
      <c r="E362" s="4">
        <v>232</v>
      </c>
      <c r="F362" s="4">
        <f>ROUND(Source!BC346,O362)</f>
        <v>0</v>
      </c>
      <c r="G362" s="4" t="s">
        <v>71</v>
      </c>
      <c r="H362" s="4" t="s">
        <v>72</v>
      </c>
      <c r="I362" s="4"/>
      <c r="J362" s="4"/>
      <c r="K362" s="4">
        <v>-232</v>
      </c>
      <c r="L362" s="4">
        <v>15</v>
      </c>
      <c r="M362" s="4">
        <v>3</v>
      </c>
      <c r="N362" s="4" t="s">
        <v>3</v>
      </c>
      <c r="O362" s="4">
        <v>2</v>
      </c>
      <c r="P362" s="4"/>
      <c r="Q362" s="4"/>
      <c r="R362" s="4"/>
      <c r="S362" s="4"/>
      <c r="T362" s="4"/>
      <c r="U362" s="4"/>
      <c r="V362" s="4"/>
      <c r="W362" s="4"/>
    </row>
    <row r="363" spans="1:23" x14ac:dyDescent="0.2">
      <c r="A363" s="4">
        <v>50</v>
      </c>
      <c r="B363" s="4">
        <v>0</v>
      </c>
      <c r="C363" s="4">
        <v>0</v>
      </c>
      <c r="D363" s="4">
        <v>1</v>
      </c>
      <c r="E363" s="4">
        <v>214</v>
      </c>
      <c r="F363" s="4">
        <f>ROUND(Source!AS346,O363)</f>
        <v>0</v>
      </c>
      <c r="G363" s="4" t="s">
        <v>73</v>
      </c>
      <c r="H363" s="4" t="s">
        <v>74</v>
      </c>
      <c r="I363" s="4"/>
      <c r="J363" s="4"/>
      <c r="K363" s="4">
        <v>-214</v>
      </c>
      <c r="L363" s="4">
        <v>16</v>
      </c>
      <c r="M363" s="4">
        <v>3</v>
      </c>
      <c r="N363" s="4" t="s">
        <v>3</v>
      </c>
      <c r="O363" s="4">
        <v>2</v>
      </c>
      <c r="P363" s="4"/>
      <c r="Q363" s="4"/>
      <c r="R363" s="4"/>
      <c r="S363" s="4"/>
      <c r="T363" s="4"/>
      <c r="U363" s="4"/>
      <c r="V363" s="4"/>
      <c r="W363" s="4"/>
    </row>
    <row r="364" spans="1:23" x14ac:dyDescent="0.2">
      <c r="A364" s="4">
        <v>50</v>
      </c>
      <c r="B364" s="4">
        <v>0</v>
      </c>
      <c r="C364" s="4">
        <v>0</v>
      </c>
      <c r="D364" s="4">
        <v>1</v>
      </c>
      <c r="E364" s="4">
        <v>215</v>
      </c>
      <c r="F364" s="4">
        <f>ROUND(Source!AT346,O364)</f>
        <v>0</v>
      </c>
      <c r="G364" s="4" t="s">
        <v>75</v>
      </c>
      <c r="H364" s="4" t="s">
        <v>76</v>
      </c>
      <c r="I364" s="4"/>
      <c r="J364" s="4"/>
      <c r="K364" s="4">
        <v>-215</v>
      </c>
      <c r="L364" s="4">
        <v>17</v>
      </c>
      <c r="M364" s="4">
        <v>3</v>
      </c>
      <c r="N364" s="4" t="s">
        <v>3</v>
      </c>
      <c r="O364" s="4">
        <v>2</v>
      </c>
      <c r="P364" s="4"/>
      <c r="Q364" s="4"/>
      <c r="R364" s="4"/>
      <c r="S364" s="4"/>
      <c r="T364" s="4"/>
      <c r="U364" s="4"/>
      <c r="V364" s="4"/>
      <c r="W364" s="4"/>
    </row>
    <row r="365" spans="1:23" x14ac:dyDescent="0.2">
      <c r="A365" s="4">
        <v>50</v>
      </c>
      <c r="B365" s="4">
        <v>0</v>
      </c>
      <c r="C365" s="4">
        <v>0</v>
      </c>
      <c r="D365" s="4">
        <v>1</v>
      </c>
      <c r="E365" s="4">
        <v>217</v>
      </c>
      <c r="F365" s="4">
        <f>ROUND(Source!AU346,O365)</f>
        <v>92165.37</v>
      </c>
      <c r="G365" s="4" t="s">
        <v>77</v>
      </c>
      <c r="H365" s="4" t="s">
        <v>78</v>
      </c>
      <c r="I365" s="4"/>
      <c r="J365" s="4"/>
      <c r="K365" s="4">
        <v>-217</v>
      </c>
      <c r="L365" s="4">
        <v>18</v>
      </c>
      <c r="M365" s="4">
        <v>3</v>
      </c>
      <c r="N365" s="4" t="s">
        <v>3</v>
      </c>
      <c r="O365" s="4">
        <v>2</v>
      </c>
      <c r="P365" s="4"/>
      <c r="Q365" s="4"/>
      <c r="R365" s="4"/>
      <c r="S365" s="4"/>
      <c r="T365" s="4"/>
      <c r="U365" s="4"/>
      <c r="V365" s="4"/>
      <c r="W365" s="4"/>
    </row>
    <row r="366" spans="1:23" x14ac:dyDescent="0.2">
      <c r="A366" s="4">
        <v>50</v>
      </c>
      <c r="B366" s="4">
        <v>0</v>
      </c>
      <c r="C366" s="4">
        <v>0</v>
      </c>
      <c r="D366" s="4">
        <v>1</v>
      </c>
      <c r="E366" s="4">
        <v>230</v>
      </c>
      <c r="F366" s="4">
        <f>ROUND(Source!BA346,O366)</f>
        <v>0</v>
      </c>
      <c r="G366" s="4" t="s">
        <v>79</v>
      </c>
      <c r="H366" s="4" t="s">
        <v>80</v>
      </c>
      <c r="I366" s="4"/>
      <c r="J366" s="4"/>
      <c r="K366" s="4">
        <v>-230</v>
      </c>
      <c r="L366" s="4">
        <v>19</v>
      </c>
      <c r="M366" s="4">
        <v>3</v>
      </c>
      <c r="N366" s="4" t="s">
        <v>3</v>
      </c>
      <c r="O366" s="4">
        <v>2</v>
      </c>
      <c r="P366" s="4"/>
      <c r="Q366" s="4"/>
      <c r="R366" s="4"/>
      <c r="S366" s="4"/>
      <c r="T366" s="4"/>
      <c r="U366" s="4"/>
      <c r="V366" s="4"/>
      <c r="W366" s="4"/>
    </row>
    <row r="367" spans="1:23" x14ac:dyDescent="0.2">
      <c r="A367" s="4">
        <v>50</v>
      </c>
      <c r="B367" s="4">
        <v>0</v>
      </c>
      <c r="C367" s="4">
        <v>0</v>
      </c>
      <c r="D367" s="4">
        <v>1</v>
      </c>
      <c r="E367" s="4">
        <v>206</v>
      </c>
      <c r="F367" s="4">
        <f>ROUND(Source!T346,O367)</f>
        <v>0</v>
      </c>
      <c r="G367" s="4" t="s">
        <v>81</v>
      </c>
      <c r="H367" s="4" t="s">
        <v>82</v>
      </c>
      <c r="I367" s="4"/>
      <c r="J367" s="4"/>
      <c r="K367" s="4">
        <v>-206</v>
      </c>
      <c r="L367" s="4">
        <v>20</v>
      </c>
      <c r="M367" s="4">
        <v>3</v>
      </c>
      <c r="N367" s="4" t="s">
        <v>3</v>
      </c>
      <c r="O367" s="4">
        <v>2</v>
      </c>
      <c r="P367" s="4"/>
      <c r="Q367" s="4"/>
      <c r="R367" s="4"/>
      <c r="S367" s="4"/>
      <c r="T367" s="4"/>
      <c r="U367" s="4"/>
      <c r="V367" s="4"/>
      <c r="W367" s="4"/>
    </row>
    <row r="368" spans="1:23" x14ac:dyDescent="0.2">
      <c r="A368" s="4">
        <v>50</v>
      </c>
      <c r="B368" s="4">
        <v>0</v>
      </c>
      <c r="C368" s="4">
        <v>0</v>
      </c>
      <c r="D368" s="4">
        <v>1</v>
      </c>
      <c r="E368" s="4">
        <v>207</v>
      </c>
      <c r="F368" s="4">
        <f>Source!U346</f>
        <v>0</v>
      </c>
      <c r="G368" s="4" t="s">
        <v>83</v>
      </c>
      <c r="H368" s="4" t="s">
        <v>84</v>
      </c>
      <c r="I368" s="4"/>
      <c r="J368" s="4"/>
      <c r="K368" s="4">
        <v>-207</v>
      </c>
      <c r="L368" s="4">
        <v>21</v>
      </c>
      <c r="M368" s="4">
        <v>3</v>
      </c>
      <c r="N368" s="4" t="s">
        <v>3</v>
      </c>
      <c r="O368" s="4">
        <v>-1</v>
      </c>
      <c r="P368" s="4"/>
      <c r="Q368" s="4"/>
      <c r="R368" s="4"/>
      <c r="S368" s="4"/>
      <c r="T368" s="4"/>
      <c r="U368" s="4"/>
      <c r="V368" s="4"/>
      <c r="W368" s="4"/>
    </row>
    <row r="369" spans="1:245" x14ac:dyDescent="0.2">
      <c r="A369" s="4">
        <v>50</v>
      </c>
      <c r="B369" s="4">
        <v>0</v>
      </c>
      <c r="C369" s="4">
        <v>0</v>
      </c>
      <c r="D369" s="4">
        <v>1</v>
      </c>
      <c r="E369" s="4">
        <v>208</v>
      </c>
      <c r="F369" s="4">
        <f>Source!V346</f>
        <v>0</v>
      </c>
      <c r="G369" s="4" t="s">
        <v>85</v>
      </c>
      <c r="H369" s="4" t="s">
        <v>86</v>
      </c>
      <c r="I369" s="4"/>
      <c r="J369" s="4"/>
      <c r="K369" s="4">
        <v>-208</v>
      </c>
      <c r="L369" s="4">
        <v>22</v>
      </c>
      <c r="M369" s="4">
        <v>3</v>
      </c>
      <c r="N369" s="4" t="s">
        <v>3</v>
      </c>
      <c r="O369" s="4">
        <v>-1</v>
      </c>
      <c r="P369" s="4"/>
      <c r="Q369" s="4"/>
      <c r="R369" s="4"/>
      <c r="S369" s="4"/>
      <c r="T369" s="4"/>
      <c r="U369" s="4"/>
      <c r="V369" s="4"/>
      <c r="W369" s="4"/>
    </row>
    <row r="370" spans="1:245" x14ac:dyDescent="0.2">
      <c r="A370" s="4">
        <v>50</v>
      </c>
      <c r="B370" s="4">
        <v>0</v>
      </c>
      <c r="C370" s="4">
        <v>0</v>
      </c>
      <c r="D370" s="4">
        <v>1</v>
      </c>
      <c r="E370" s="4">
        <v>209</v>
      </c>
      <c r="F370" s="4">
        <f>ROUND(Source!W346,O370)</f>
        <v>0</v>
      </c>
      <c r="G370" s="4" t="s">
        <v>87</v>
      </c>
      <c r="H370" s="4" t="s">
        <v>88</v>
      </c>
      <c r="I370" s="4"/>
      <c r="J370" s="4"/>
      <c r="K370" s="4">
        <v>-209</v>
      </c>
      <c r="L370" s="4">
        <v>23</v>
      </c>
      <c r="M370" s="4">
        <v>3</v>
      </c>
      <c r="N370" s="4" t="s">
        <v>3</v>
      </c>
      <c r="O370" s="4">
        <v>2</v>
      </c>
      <c r="P370" s="4"/>
      <c r="Q370" s="4"/>
      <c r="R370" s="4"/>
      <c r="S370" s="4"/>
      <c r="T370" s="4"/>
      <c r="U370" s="4"/>
      <c r="V370" s="4"/>
      <c r="W370" s="4"/>
    </row>
    <row r="371" spans="1:245" x14ac:dyDescent="0.2">
      <c r="A371" s="4">
        <v>50</v>
      </c>
      <c r="B371" s="4">
        <v>0</v>
      </c>
      <c r="C371" s="4">
        <v>0</v>
      </c>
      <c r="D371" s="4">
        <v>1</v>
      </c>
      <c r="E371" s="4">
        <v>210</v>
      </c>
      <c r="F371" s="4">
        <f>ROUND(Source!X346,O371)</f>
        <v>0</v>
      </c>
      <c r="G371" s="4" t="s">
        <v>89</v>
      </c>
      <c r="H371" s="4" t="s">
        <v>90</v>
      </c>
      <c r="I371" s="4"/>
      <c r="J371" s="4"/>
      <c r="K371" s="4">
        <v>-210</v>
      </c>
      <c r="L371" s="4">
        <v>24</v>
      </c>
      <c r="M371" s="4">
        <v>3</v>
      </c>
      <c r="N371" s="4" t="s">
        <v>3</v>
      </c>
      <c r="O371" s="4">
        <v>2</v>
      </c>
      <c r="P371" s="4"/>
      <c r="Q371" s="4"/>
      <c r="R371" s="4"/>
      <c r="S371" s="4"/>
      <c r="T371" s="4"/>
      <c r="U371" s="4"/>
      <c r="V371" s="4"/>
      <c r="W371" s="4"/>
    </row>
    <row r="372" spans="1:245" x14ac:dyDescent="0.2">
      <c r="A372" s="4">
        <v>50</v>
      </c>
      <c r="B372" s="4">
        <v>0</v>
      </c>
      <c r="C372" s="4">
        <v>0</v>
      </c>
      <c r="D372" s="4">
        <v>1</v>
      </c>
      <c r="E372" s="4">
        <v>211</v>
      </c>
      <c r="F372" s="4">
        <f>ROUND(Source!Y346,O372)</f>
        <v>0</v>
      </c>
      <c r="G372" s="4" t="s">
        <v>91</v>
      </c>
      <c r="H372" s="4" t="s">
        <v>92</v>
      </c>
      <c r="I372" s="4"/>
      <c r="J372" s="4"/>
      <c r="K372" s="4">
        <v>-211</v>
      </c>
      <c r="L372" s="4">
        <v>25</v>
      </c>
      <c r="M372" s="4">
        <v>3</v>
      </c>
      <c r="N372" s="4" t="s">
        <v>3</v>
      </c>
      <c r="O372" s="4">
        <v>2</v>
      </c>
      <c r="P372" s="4"/>
      <c r="Q372" s="4"/>
      <c r="R372" s="4"/>
      <c r="S372" s="4"/>
      <c r="T372" s="4"/>
      <c r="U372" s="4"/>
      <c r="V372" s="4"/>
      <c r="W372" s="4"/>
    </row>
    <row r="373" spans="1:245" x14ac:dyDescent="0.2">
      <c r="A373" s="4">
        <v>50</v>
      </c>
      <c r="B373" s="4">
        <v>0</v>
      </c>
      <c r="C373" s="4">
        <v>0</v>
      </c>
      <c r="D373" s="4">
        <v>1</v>
      </c>
      <c r="E373" s="4">
        <v>0</v>
      </c>
      <c r="F373" s="4">
        <f>ROUND(Source!AR346,O373)</f>
        <v>92165.37</v>
      </c>
      <c r="G373" s="4" t="s">
        <v>93</v>
      </c>
      <c r="H373" s="4" t="s">
        <v>94</v>
      </c>
      <c r="I373" s="4"/>
      <c r="J373" s="4"/>
      <c r="K373" s="4">
        <v>-224</v>
      </c>
      <c r="L373" s="4">
        <v>26</v>
      </c>
      <c r="M373" s="4">
        <v>3</v>
      </c>
      <c r="N373" s="4" t="s">
        <v>3</v>
      </c>
      <c r="O373" s="4">
        <v>2</v>
      </c>
      <c r="P373" s="4"/>
      <c r="Q373" s="4"/>
      <c r="R373" s="4"/>
      <c r="S373" s="4"/>
      <c r="T373" s="4"/>
      <c r="U373" s="4"/>
      <c r="V373" s="4"/>
      <c r="W373" s="4"/>
    </row>
    <row r="374" spans="1:245" x14ac:dyDescent="0.2">
      <c r="A374" s="4">
        <v>50</v>
      </c>
      <c r="B374" s="4">
        <v>1</v>
      </c>
      <c r="C374" s="4">
        <v>0</v>
      </c>
      <c r="D374" s="4">
        <v>2</v>
      </c>
      <c r="E374" s="4">
        <v>0</v>
      </c>
      <c r="F374" s="4">
        <f>ROUND(F373,O374)</f>
        <v>92165.37</v>
      </c>
      <c r="G374" s="4" t="s">
        <v>95</v>
      </c>
      <c r="H374" s="4" t="s">
        <v>96</v>
      </c>
      <c r="I374" s="4"/>
      <c r="J374" s="4"/>
      <c r="K374" s="4">
        <v>212</v>
      </c>
      <c r="L374" s="4">
        <v>27</v>
      </c>
      <c r="M374" s="4">
        <v>0</v>
      </c>
      <c r="N374" s="4" t="s">
        <v>3</v>
      </c>
      <c r="O374" s="4">
        <v>2</v>
      </c>
      <c r="P374" s="4"/>
      <c r="Q374" s="4"/>
      <c r="R374" s="4"/>
      <c r="S374" s="4"/>
      <c r="T374" s="4"/>
      <c r="U374" s="4"/>
      <c r="V374" s="4"/>
      <c r="W374" s="4"/>
    </row>
    <row r="375" spans="1:245" x14ac:dyDescent="0.2">
      <c r="A375" s="4">
        <v>50</v>
      </c>
      <c r="B375" s="4">
        <v>1</v>
      </c>
      <c r="C375" s="4">
        <v>0</v>
      </c>
      <c r="D375" s="4">
        <v>2</v>
      </c>
      <c r="E375" s="4">
        <v>0</v>
      </c>
      <c r="F375" s="4">
        <f>ROUND(F374*0.18,O375)</f>
        <v>16589.77</v>
      </c>
      <c r="G375" s="4" t="s">
        <v>97</v>
      </c>
      <c r="H375" s="4" t="s">
        <v>98</v>
      </c>
      <c r="I375" s="4"/>
      <c r="J375" s="4"/>
      <c r="K375" s="4">
        <v>212</v>
      </c>
      <c r="L375" s="4">
        <v>28</v>
      </c>
      <c r="M375" s="4">
        <v>0</v>
      </c>
      <c r="N375" s="4" t="s">
        <v>3</v>
      </c>
      <c r="O375" s="4">
        <v>2</v>
      </c>
      <c r="P375" s="4"/>
      <c r="Q375" s="4"/>
      <c r="R375" s="4"/>
      <c r="S375" s="4"/>
      <c r="T375" s="4"/>
      <c r="U375" s="4"/>
      <c r="V375" s="4"/>
      <c r="W375" s="4"/>
    </row>
    <row r="376" spans="1:245" x14ac:dyDescent="0.2">
      <c r="A376" s="4">
        <v>50</v>
      </c>
      <c r="B376" s="4">
        <v>1</v>
      </c>
      <c r="C376" s="4">
        <v>0</v>
      </c>
      <c r="D376" s="4">
        <v>2</v>
      </c>
      <c r="E376" s="4">
        <v>224</v>
      </c>
      <c r="F376" s="4">
        <f>ROUND(F374+F375,O376)</f>
        <v>108755.14</v>
      </c>
      <c r="G376" s="4" t="s">
        <v>99</v>
      </c>
      <c r="H376" s="4" t="s">
        <v>100</v>
      </c>
      <c r="I376" s="4"/>
      <c r="J376" s="4"/>
      <c r="K376" s="4">
        <v>212</v>
      </c>
      <c r="L376" s="4">
        <v>29</v>
      </c>
      <c r="M376" s="4">
        <v>0</v>
      </c>
      <c r="N376" s="4" t="s">
        <v>3</v>
      </c>
      <c r="O376" s="4">
        <v>2</v>
      </c>
      <c r="P376" s="4"/>
      <c r="Q376" s="4"/>
      <c r="R376" s="4"/>
      <c r="S376" s="4"/>
      <c r="T376" s="4"/>
      <c r="U376" s="4"/>
      <c r="V376" s="4"/>
      <c r="W376" s="4"/>
    </row>
    <row r="377" spans="1:245" x14ac:dyDescent="0.2">
      <c r="A377" s="4">
        <v>50</v>
      </c>
      <c r="B377" s="4">
        <v>1</v>
      </c>
      <c r="C377" s="4">
        <v>0</v>
      </c>
      <c r="D377" s="4">
        <v>2</v>
      </c>
      <c r="E377" s="4">
        <v>213</v>
      </c>
      <c r="F377" s="4">
        <f>ROUND(F376*0.95,O377)</f>
        <v>103317.38</v>
      </c>
      <c r="G377" s="4" t="s">
        <v>101</v>
      </c>
      <c r="H377" s="4" t="s">
        <v>102</v>
      </c>
      <c r="I377" s="4"/>
      <c r="J377" s="4"/>
      <c r="K377" s="4">
        <v>212</v>
      </c>
      <c r="L377" s="4">
        <v>30</v>
      </c>
      <c r="M377" s="4">
        <v>0</v>
      </c>
      <c r="N377" s="4" t="s">
        <v>3</v>
      </c>
      <c r="O377" s="4">
        <v>2</v>
      </c>
      <c r="P377" s="4"/>
      <c r="Q377" s="4"/>
      <c r="R377" s="4"/>
      <c r="S377" s="4"/>
      <c r="T377" s="4"/>
      <c r="U377" s="4"/>
      <c r="V377" s="4"/>
      <c r="W377" s="4"/>
    </row>
    <row r="379" spans="1:245" x14ac:dyDescent="0.2">
      <c r="A379" s="1">
        <v>4</v>
      </c>
      <c r="B379" s="1">
        <v>0</v>
      </c>
      <c r="C379" s="1"/>
      <c r="D379" s="1">
        <f>ROW(A389)</f>
        <v>389</v>
      </c>
      <c r="E379" s="1"/>
      <c r="F379" s="1" t="s">
        <v>114</v>
      </c>
      <c r="G379" s="1" t="s">
        <v>272</v>
      </c>
      <c r="H379" s="1" t="s">
        <v>3</v>
      </c>
      <c r="I379" s="1">
        <v>0</v>
      </c>
      <c r="J379" s="1"/>
      <c r="K379" s="1">
        <v>-1</v>
      </c>
      <c r="L379" s="1"/>
      <c r="M379" s="1"/>
      <c r="N379" s="1"/>
      <c r="O379" s="1"/>
      <c r="P379" s="1"/>
      <c r="Q379" s="1"/>
      <c r="R379" s="1"/>
      <c r="S379" s="1"/>
      <c r="T379" s="1"/>
      <c r="U379" s="1" t="s">
        <v>3</v>
      </c>
      <c r="V379" s="1">
        <v>0</v>
      </c>
      <c r="W379" s="1"/>
      <c r="X379" s="1"/>
      <c r="Y379" s="1"/>
      <c r="Z379" s="1"/>
      <c r="AA379" s="1"/>
      <c r="AB379" s="1" t="s">
        <v>3</v>
      </c>
      <c r="AC379" s="1" t="s">
        <v>3</v>
      </c>
      <c r="AD379" s="1" t="s">
        <v>3</v>
      </c>
      <c r="AE379" s="1" t="s">
        <v>3</v>
      </c>
      <c r="AF379" s="1" t="s">
        <v>3</v>
      </c>
      <c r="AG379" s="1" t="s">
        <v>3</v>
      </c>
      <c r="AH379" s="1"/>
      <c r="AI379" s="1"/>
      <c r="AJ379" s="1"/>
      <c r="AK379" s="1"/>
      <c r="AL379" s="1"/>
      <c r="AM379" s="1"/>
      <c r="AN379" s="1"/>
      <c r="AO379" s="1"/>
      <c r="AP379" s="1" t="s">
        <v>3</v>
      </c>
      <c r="AQ379" s="1" t="s">
        <v>3</v>
      </c>
      <c r="AR379" s="1" t="s">
        <v>3</v>
      </c>
      <c r="AS379" s="1"/>
      <c r="AT379" s="1"/>
      <c r="AU379" s="1"/>
      <c r="AV379" s="1"/>
      <c r="AW379" s="1"/>
      <c r="AX379" s="1"/>
      <c r="AY379" s="1"/>
      <c r="AZ379" s="1" t="s">
        <v>3</v>
      </c>
      <c r="BA379" s="1"/>
      <c r="BB379" s="1" t="s">
        <v>3</v>
      </c>
      <c r="BC379" s="1" t="s">
        <v>3</v>
      </c>
      <c r="BD379" s="1" t="s">
        <v>3</v>
      </c>
      <c r="BE379" s="1" t="s">
        <v>3</v>
      </c>
      <c r="BF379" s="1" t="s">
        <v>3</v>
      </c>
      <c r="BG379" s="1" t="s">
        <v>3</v>
      </c>
      <c r="BH379" s="1" t="s">
        <v>3</v>
      </c>
      <c r="BI379" s="1" t="s">
        <v>3</v>
      </c>
      <c r="BJ379" s="1" t="s">
        <v>3</v>
      </c>
      <c r="BK379" s="1" t="s">
        <v>3</v>
      </c>
      <c r="BL379" s="1" t="s">
        <v>3</v>
      </c>
      <c r="BM379" s="1" t="s">
        <v>3</v>
      </c>
      <c r="BN379" s="1" t="s">
        <v>3</v>
      </c>
      <c r="BO379" s="1" t="s">
        <v>3</v>
      </c>
      <c r="BP379" s="1" t="s">
        <v>3</v>
      </c>
      <c r="BQ379" s="1"/>
      <c r="BR379" s="1"/>
      <c r="BS379" s="1"/>
      <c r="BT379" s="1"/>
      <c r="BU379" s="1"/>
      <c r="BV379" s="1"/>
      <c r="BW379" s="1"/>
      <c r="BX379" s="1">
        <v>0</v>
      </c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>
        <v>0</v>
      </c>
    </row>
    <row r="381" spans="1:245" x14ac:dyDescent="0.2">
      <c r="A381" s="2">
        <v>52</v>
      </c>
      <c r="B381" s="2">
        <f t="shared" ref="B381:G381" si="226">B389</f>
        <v>0</v>
      </c>
      <c r="C381" s="2">
        <f t="shared" si="226"/>
        <v>4</v>
      </c>
      <c r="D381" s="2">
        <f t="shared" si="226"/>
        <v>379</v>
      </c>
      <c r="E381" s="2">
        <f t="shared" si="226"/>
        <v>0</v>
      </c>
      <c r="F381" s="2" t="str">
        <f t="shared" si="226"/>
        <v>7</v>
      </c>
      <c r="G381" s="2" t="str">
        <f t="shared" si="226"/>
        <v>Устройство площадки для выгула собак Севастопольский пр 44 к5</v>
      </c>
      <c r="H381" s="2"/>
      <c r="I381" s="2"/>
      <c r="J381" s="2"/>
      <c r="K381" s="2"/>
      <c r="L381" s="2"/>
      <c r="M381" s="2"/>
      <c r="N381" s="2"/>
      <c r="O381" s="2">
        <f t="shared" ref="O381:AT381" si="227">O389</f>
        <v>599405.54</v>
      </c>
      <c r="P381" s="2">
        <f t="shared" si="227"/>
        <v>383411.29</v>
      </c>
      <c r="Q381" s="2">
        <f t="shared" si="227"/>
        <v>77984.84</v>
      </c>
      <c r="R381" s="2">
        <f t="shared" si="227"/>
        <v>20463.57</v>
      </c>
      <c r="S381" s="2">
        <f t="shared" si="227"/>
        <v>138009.41</v>
      </c>
      <c r="T381" s="2">
        <f t="shared" si="227"/>
        <v>0</v>
      </c>
      <c r="U381" s="2">
        <f t="shared" si="227"/>
        <v>654.35180000000003</v>
      </c>
      <c r="V381" s="2">
        <f t="shared" si="227"/>
        <v>0</v>
      </c>
      <c r="W381" s="2">
        <f t="shared" si="227"/>
        <v>0</v>
      </c>
      <c r="X381" s="2">
        <f t="shared" si="227"/>
        <v>96606.59</v>
      </c>
      <c r="Y381" s="2">
        <f t="shared" si="227"/>
        <v>13800.94</v>
      </c>
      <c r="Z381" s="2">
        <f t="shared" si="227"/>
        <v>0</v>
      </c>
      <c r="AA381" s="2">
        <f t="shared" si="227"/>
        <v>0</v>
      </c>
      <c r="AB381" s="2">
        <f t="shared" si="227"/>
        <v>599405.54</v>
      </c>
      <c r="AC381" s="2">
        <f t="shared" si="227"/>
        <v>383411.29</v>
      </c>
      <c r="AD381" s="2">
        <f t="shared" si="227"/>
        <v>77984.84</v>
      </c>
      <c r="AE381" s="2">
        <f t="shared" si="227"/>
        <v>20463.57</v>
      </c>
      <c r="AF381" s="2">
        <f t="shared" si="227"/>
        <v>138009.41</v>
      </c>
      <c r="AG381" s="2">
        <f t="shared" si="227"/>
        <v>0</v>
      </c>
      <c r="AH381" s="2">
        <f t="shared" si="227"/>
        <v>654.35180000000003</v>
      </c>
      <c r="AI381" s="2">
        <f t="shared" si="227"/>
        <v>0</v>
      </c>
      <c r="AJ381" s="2">
        <f t="shared" si="227"/>
        <v>0</v>
      </c>
      <c r="AK381" s="2">
        <f t="shared" si="227"/>
        <v>96606.59</v>
      </c>
      <c r="AL381" s="2">
        <f t="shared" si="227"/>
        <v>13800.94</v>
      </c>
      <c r="AM381" s="2">
        <f t="shared" si="227"/>
        <v>0</v>
      </c>
      <c r="AN381" s="2">
        <f t="shared" si="227"/>
        <v>0</v>
      </c>
      <c r="AO381" s="2">
        <f t="shared" si="227"/>
        <v>0</v>
      </c>
      <c r="AP381" s="2">
        <f t="shared" si="227"/>
        <v>0</v>
      </c>
      <c r="AQ381" s="2">
        <f t="shared" si="227"/>
        <v>0</v>
      </c>
      <c r="AR381" s="2">
        <f t="shared" si="227"/>
        <v>731913.74</v>
      </c>
      <c r="AS381" s="2">
        <f t="shared" si="227"/>
        <v>0</v>
      </c>
      <c r="AT381" s="2">
        <f t="shared" si="227"/>
        <v>0</v>
      </c>
      <c r="AU381" s="2">
        <f t="shared" ref="AU381:BZ381" si="228">AU389</f>
        <v>731913.74</v>
      </c>
      <c r="AV381" s="2">
        <f t="shared" si="228"/>
        <v>383411.29</v>
      </c>
      <c r="AW381" s="2">
        <f t="shared" si="228"/>
        <v>383411.29</v>
      </c>
      <c r="AX381" s="2">
        <f t="shared" si="228"/>
        <v>0</v>
      </c>
      <c r="AY381" s="2">
        <f t="shared" si="228"/>
        <v>383411.29</v>
      </c>
      <c r="AZ381" s="2">
        <f t="shared" si="228"/>
        <v>0</v>
      </c>
      <c r="BA381" s="2">
        <f t="shared" si="228"/>
        <v>0</v>
      </c>
      <c r="BB381" s="2">
        <f t="shared" si="228"/>
        <v>0</v>
      </c>
      <c r="BC381" s="2">
        <f t="shared" si="228"/>
        <v>0</v>
      </c>
      <c r="BD381" s="2">
        <f t="shared" si="228"/>
        <v>0</v>
      </c>
      <c r="BE381" s="2">
        <f t="shared" si="228"/>
        <v>0</v>
      </c>
      <c r="BF381" s="2">
        <f t="shared" si="228"/>
        <v>0</v>
      </c>
      <c r="BG381" s="2">
        <f t="shared" si="228"/>
        <v>0</v>
      </c>
      <c r="BH381" s="2">
        <f t="shared" si="228"/>
        <v>0</v>
      </c>
      <c r="BI381" s="2">
        <f t="shared" si="228"/>
        <v>0</v>
      </c>
      <c r="BJ381" s="2">
        <f t="shared" si="228"/>
        <v>0</v>
      </c>
      <c r="BK381" s="2">
        <f t="shared" si="228"/>
        <v>0</v>
      </c>
      <c r="BL381" s="2">
        <f t="shared" si="228"/>
        <v>0</v>
      </c>
      <c r="BM381" s="2">
        <f t="shared" si="228"/>
        <v>0</v>
      </c>
      <c r="BN381" s="2">
        <f t="shared" si="228"/>
        <v>0</v>
      </c>
      <c r="BO381" s="2">
        <f t="shared" si="228"/>
        <v>0</v>
      </c>
      <c r="BP381" s="2">
        <f t="shared" si="228"/>
        <v>0</v>
      </c>
      <c r="BQ381" s="2">
        <f t="shared" si="228"/>
        <v>0</v>
      </c>
      <c r="BR381" s="2">
        <f t="shared" si="228"/>
        <v>0</v>
      </c>
      <c r="BS381" s="2">
        <f t="shared" si="228"/>
        <v>0</v>
      </c>
      <c r="BT381" s="2">
        <f t="shared" si="228"/>
        <v>0</v>
      </c>
      <c r="BU381" s="2">
        <f t="shared" si="228"/>
        <v>0</v>
      </c>
      <c r="BV381" s="2">
        <f t="shared" si="228"/>
        <v>0</v>
      </c>
      <c r="BW381" s="2">
        <f t="shared" si="228"/>
        <v>0</v>
      </c>
      <c r="BX381" s="2">
        <f t="shared" si="228"/>
        <v>0</v>
      </c>
      <c r="BY381" s="2">
        <f t="shared" si="228"/>
        <v>0</v>
      </c>
      <c r="BZ381" s="2">
        <f t="shared" si="228"/>
        <v>0</v>
      </c>
      <c r="CA381" s="2">
        <f t="shared" ref="CA381:DF381" si="229">CA389</f>
        <v>731913.74</v>
      </c>
      <c r="CB381" s="2">
        <f t="shared" si="229"/>
        <v>0</v>
      </c>
      <c r="CC381" s="2">
        <f t="shared" si="229"/>
        <v>0</v>
      </c>
      <c r="CD381" s="2">
        <f t="shared" si="229"/>
        <v>731913.74</v>
      </c>
      <c r="CE381" s="2">
        <f t="shared" si="229"/>
        <v>383411.29</v>
      </c>
      <c r="CF381" s="2">
        <f t="shared" si="229"/>
        <v>383411.29</v>
      </c>
      <c r="CG381" s="2">
        <f t="shared" si="229"/>
        <v>0</v>
      </c>
      <c r="CH381" s="2">
        <f t="shared" si="229"/>
        <v>383411.29</v>
      </c>
      <c r="CI381" s="2">
        <f t="shared" si="229"/>
        <v>0</v>
      </c>
      <c r="CJ381" s="2">
        <f t="shared" si="229"/>
        <v>0</v>
      </c>
      <c r="CK381" s="2">
        <f t="shared" si="229"/>
        <v>0</v>
      </c>
      <c r="CL381" s="2">
        <f t="shared" si="229"/>
        <v>0</v>
      </c>
      <c r="CM381" s="2">
        <f t="shared" si="229"/>
        <v>0</v>
      </c>
      <c r="CN381" s="2">
        <f t="shared" si="229"/>
        <v>0</v>
      </c>
      <c r="CO381" s="2">
        <f t="shared" si="229"/>
        <v>0</v>
      </c>
      <c r="CP381" s="2">
        <f t="shared" si="229"/>
        <v>0</v>
      </c>
      <c r="CQ381" s="2">
        <f t="shared" si="229"/>
        <v>0</v>
      </c>
      <c r="CR381" s="2">
        <f t="shared" si="229"/>
        <v>0</v>
      </c>
      <c r="CS381" s="2">
        <f t="shared" si="229"/>
        <v>0</v>
      </c>
      <c r="CT381" s="2">
        <f t="shared" si="229"/>
        <v>0</v>
      </c>
      <c r="CU381" s="2">
        <f t="shared" si="229"/>
        <v>0</v>
      </c>
      <c r="CV381" s="2">
        <f t="shared" si="229"/>
        <v>0</v>
      </c>
      <c r="CW381" s="2">
        <f t="shared" si="229"/>
        <v>0</v>
      </c>
      <c r="CX381" s="2">
        <f t="shared" si="229"/>
        <v>0</v>
      </c>
      <c r="CY381" s="2">
        <f t="shared" si="229"/>
        <v>0</v>
      </c>
      <c r="CZ381" s="2">
        <f t="shared" si="229"/>
        <v>0</v>
      </c>
      <c r="DA381" s="2">
        <f t="shared" si="229"/>
        <v>0</v>
      </c>
      <c r="DB381" s="2">
        <f t="shared" si="229"/>
        <v>0</v>
      </c>
      <c r="DC381" s="2">
        <f t="shared" si="229"/>
        <v>0</v>
      </c>
      <c r="DD381" s="2">
        <f t="shared" si="229"/>
        <v>0</v>
      </c>
      <c r="DE381" s="2">
        <f t="shared" si="229"/>
        <v>0</v>
      </c>
      <c r="DF381" s="2">
        <f t="shared" si="229"/>
        <v>0</v>
      </c>
      <c r="DG381" s="3">
        <f t="shared" ref="DG381:EL381" si="230">DG389</f>
        <v>0</v>
      </c>
      <c r="DH381" s="3">
        <f t="shared" si="230"/>
        <v>0</v>
      </c>
      <c r="DI381" s="3">
        <f t="shared" si="230"/>
        <v>0</v>
      </c>
      <c r="DJ381" s="3">
        <f t="shared" si="230"/>
        <v>0</v>
      </c>
      <c r="DK381" s="3">
        <f t="shared" si="230"/>
        <v>0</v>
      </c>
      <c r="DL381" s="3">
        <f t="shared" si="230"/>
        <v>0</v>
      </c>
      <c r="DM381" s="3">
        <f t="shared" si="230"/>
        <v>0</v>
      </c>
      <c r="DN381" s="3">
        <f t="shared" si="230"/>
        <v>0</v>
      </c>
      <c r="DO381" s="3">
        <f t="shared" si="230"/>
        <v>0</v>
      </c>
      <c r="DP381" s="3">
        <f t="shared" si="230"/>
        <v>0</v>
      </c>
      <c r="DQ381" s="3">
        <f t="shared" si="230"/>
        <v>0</v>
      </c>
      <c r="DR381" s="3">
        <f t="shared" si="230"/>
        <v>0</v>
      </c>
      <c r="DS381" s="3">
        <f t="shared" si="230"/>
        <v>0</v>
      </c>
      <c r="DT381" s="3">
        <f t="shared" si="230"/>
        <v>0</v>
      </c>
      <c r="DU381" s="3">
        <f t="shared" si="230"/>
        <v>0</v>
      </c>
      <c r="DV381" s="3">
        <f t="shared" si="230"/>
        <v>0</v>
      </c>
      <c r="DW381" s="3">
        <f t="shared" si="230"/>
        <v>0</v>
      </c>
      <c r="DX381" s="3">
        <f t="shared" si="230"/>
        <v>0</v>
      </c>
      <c r="DY381" s="3">
        <f t="shared" si="230"/>
        <v>0</v>
      </c>
      <c r="DZ381" s="3">
        <f t="shared" si="230"/>
        <v>0</v>
      </c>
      <c r="EA381" s="3">
        <f t="shared" si="230"/>
        <v>0</v>
      </c>
      <c r="EB381" s="3">
        <f t="shared" si="230"/>
        <v>0</v>
      </c>
      <c r="EC381" s="3">
        <f t="shared" si="230"/>
        <v>0</v>
      </c>
      <c r="ED381" s="3">
        <f t="shared" si="230"/>
        <v>0</v>
      </c>
      <c r="EE381" s="3">
        <f t="shared" si="230"/>
        <v>0</v>
      </c>
      <c r="EF381" s="3">
        <f t="shared" si="230"/>
        <v>0</v>
      </c>
      <c r="EG381" s="3">
        <f t="shared" si="230"/>
        <v>0</v>
      </c>
      <c r="EH381" s="3">
        <f t="shared" si="230"/>
        <v>0</v>
      </c>
      <c r="EI381" s="3">
        <f t="shared" si="230"/>
        <v>0</v>
      </c>
      <c r="EJ381" s="3">
        <f t="shared" si="230"/>
        <v>0</v>
      </c>
      <c r="EK381" s="3">
        <f t="shared" si="230"/>
        <v>0</v>
      </c>
      <c r="EL381" s="3">
        <f t="shared" si="230"/>
        <v>0</v>
      </c>
      <c r="EM381" s="3">
        <f t="shared" ref="EM381:FR381" si="231">EM389</f>
        <v>0</v>
      </c>
      <c r="EN381" s="3">
        <f t="shared" si="231"/>
        <v>0</v>
      </c>
      <c r="EO381" s="3">
        <f t="shared" si="231"/>
        <v>0</v>
      </c>
      <c r="EP381" s="3">
        <f t="shared" si="231"/>
        <v>0</v>
      </c>
      <c r="EQ381" s="3">
        <f t="shared" si="231"/>
        <v>0</v>
      </c>
      <c r="ER381" s="3">
        <f t="shared" si="231"/>
        <v>0</v>
      </c>
      <c r="ES381" s="3">
        <f t="shared" si="231"/>
        <v>0</v>
      </c>
      <c r="ET381" s="3">
        <f t="shared" si="231"/>
        <v>0</v>
      </c>
      <c r="EU381" s="3">
        <f t="shared" si="231"/>
        <v>0</v>
      </c>
      <c r="EV381" s="3">
        <f t="shared" si="231"/>
        <v>0</v>
      </c>
      <c r="EW381" s="3">
        <f t="shared" si="231"/>
        <v>0</v>
      </c>
      <c r="EX381" s="3">
        <f t="shared" si="231"/>
        <v>0</v>
      </c>
      <c r="EY381" s="3">
        <f t="shared" si="231"/>
        <v>0</v>
      </c>
      <c r="EZ381" s="3">
        <f t="shared" si="231"/>
        <v>0</v>
      </c>
      <c r="FA381" s="3">
        <f t="shared" si="231"/>
        <v>0</v>
      </c>
      <c r="FB381" s="3">
        <f t="shared" si="231"/>
        <v>0</v>
      </c>
      <c r="FC381" s="3">
        <f t="shared" si="231"/>
        <v>0</v>
      </c>
      <c r="FD381" s="3">
        <f t="shared" si="231"/>
        <v>0</v>
      </c>
      <c r="FE381" s="3">
        <f t="shared" si="231"/>
        <v>0</v>
      </c>
      <c r="FF381" s="3">
        <f t="shared" si="231"/>
        <v>0</v>
      </c>
      <c r="FG381" s="3">
        <f t="shared" si="231"/>
        <v>0</v>
      </c>
      <c r="FH381" s="3">
        <f t="shared" si="231"/>
        <v>0</v>
      </c>
      <c r="FI381" s="3">
        <f t="shared" si="231"/>
        <v>0</v>
      </c>
      <c r="FJ381" s="3">
        <f t="shared" si="231"/>
        <v>0</v>
      </c>
      <c r="FK381" s="3">
        <f t="shared" si="231"/>
        <v>0</v>
      </c>
      <c r="FL381" s="3">
        <f t="shared" si="231"/>
        <v>0</v>
      </c>
      <c r="FM381" s="3">
        <f t="shared" si="231"/>
        <v>0</v>
      </c>
      <c r="FN381" s="3">
        <f t="shared" si="231"/>
        <v>0</v>
      </c>
      <c r="FO381" s="3">
        <f t="shared" si="231"/>
        <v>0</v>
      </c>
      <c r="FP381" s="3">
        <f t="shared" si="231"/>
        <v>0</v>
      </c>
      <c r="FQ381" s="3">
        <f t="shared" si="231"/>
        <v>0</v>
      </c>
      <c r="FR381" s="3">
        <f t="shared" si="231"/>
        <v>0</v>
      </c>
      <c r="FS381" s="3">
        <f t="shared" ref="FS381:GX381" si="232">FS389</f>
        <v>0</v>
      </c>
      <c r="FT381" s="3">
        <f t="shared" si="232"/>
        <v>0</v>
      </c>
      <c r="FU381" s="3">
        <f t="shared" si="232"/>
        <v>0</v>
      </c>
      <c r="FV381" s="3">
        <f t="shared" si="232"/>
        <v>0</v>
      </c>
      <c r="FW381" s="3">
        <f t="shared" si="232"/>
        <v>0</v>
      </c>
      <c r="FX381" s="3">
        <f t="shared" si="232"/>
        <v>0</v>
      </c>
      <c r="FY381" s="3">
        <f t="shared" si="232"/>
        <v>0</v>
      </c>
      <c r="FZ381" s="3">
        <f t="shared" si="232"/>
        <v>0</v>
      </c>
      <c r="GA381" s="3">
        <f t="shared" si="232"/>
        <v>0</v>
      </c>
      <c r="GB381" s="3">
        <f t="shared" si="232"/>
        <v>0</v>
      </c>
      <c r="GC381" s="3">
        <f t="shared" si="232"/>
        <v>0</v>
      </c>
      <c r="GD381" s="3">
        <f t="shared" si="232"/>
        <v>0</v>
      </c>
      <c r="GE381" s="3">
        <f t="shared" si="232"/>
        <v>0</v>
      </c>
      <c r="GF381" s="3">
        <f t="shared" si="232"/>
        <v>0</v>
      </c>
      <c r="GG381" s="3">
        <f t="shared" si="232"/>
        <v>0</v>
      </c>
      <c r="GH381" s="3">
        <f t="shared" si="232"/>
        <v>0</v>
      </c>
      <c r="GI381" s="3">
        <f t="shared" si="232"/>
        <v>0</v>
      </c>
      <c r="GJ381" s="3">
        <f t="shared" si="232"/>
        <v>0</v>
      </c>
      <c r="GK381" s="3">
        <f t="shared" si="232"/>
        <v>0</v>
      </c>
      <c r="GL381" s="3">
        <f t="shared" si="232"/>
        <v>0</v>
      </c>
      <c r="GM381" s="3">
        <f t="shared" si="232"/>
        <v>0</v>
      </c>
      <c r="GN381" s="3">
        <f t="shared" si="232"/>
        <v>0</v>
      </c>
      <c r="GO381" s="3">
        <f t="shared" si="232"/>
        <v>0</v>
      </c>
      <c r="GP381" s="3">
        <f t="shared" si="232"/>
        <v>0</v>
      </c>
      <c r="GQ381" s="3">
        <f t="shared" si="232"/>
        <v>0</v>
      </c>
      <c r="GR381" s="3">
        <f t="shared" si="232"/>
        <v>0</v>
      </c>
      <c r="GS381" s="3">
        <f t="shared" si="232"/>
        <v>0</v>
      </c>
      <c r="GT381" s="3">
        <f t="shared" si="232"/>
        <v>0</v>
      </c>
      <c r="GU381" s="3">
        <f t="shared" si="232"/>
        <v>0</v>
      </c>
      <c r="GV381" s="3">
        <f t="shared" si="232"/>
        <v>0</v>
      </c>
      <c r="GW381" s="3">
        <f t="shared" si="232"/>
        <v>0</v>
      </c>
      <c r="GX381" s="3">
        <f t="shared" si="232"/>
        <v>0</v>
      </c>
    </row>
    <row r="383" spans="1:245" x14ac:dyDescent="0.2">
      <c r="A383">
        <v>17</v>
      </c>
      <c r="B383">
        <v>0</v>
      </c>
      <c r="C383">
        <f>ROW(SmtRes!A177)</f>
        <v>177</v>
      </c>
      <c r="D383">
        <f>ROW(EtalonRes!A176)</f>
        <v>176</v>
      </c>
      <c r="E383" t="s">
        <v>273</v>
      </c>
      <c r="F383" t="s">
        <v>152</v>
      </c>
      <c r="G383" t="s">
        <v>153</v>
      </c>
      <c r="H383" t="s">
        <v>154</v>
      </c>
      <c r="I383">
        <f>ROUND(220*0.2*0.01,9)</f>
        <v>0.44</v>
      </c>
      <c r="J383">
        <v>0</v>
      </c>
      <c r="O383">
        <f>ROUND(CP383,2)</f>
        <v>123932.39</v>
      </c>
      <c r="P383">
        <f>ROUND(CQ383*I383,2)</f>
        <v>102423.49</v>
      </c>
      <c r="Q383">
        <f>ROUND(CR383*I383,2)</f>
        <v>19733.72</v>
      </c>
      <c r="R383">
        <f>ROUND(CS383*I383,2)</f>
        <v>7255.34</v>
      </c>
      <c r="S383">
        <f>ROUND(CT383*I383,2)</f>
        <v>1775.18</v>
      </c>
      <c r="T383">
        <f>ROUND(CU383*I383,2)</f>
        <v>0</v>
      </c>
      <c r="U383">
        <f>CV383*I383</f>
        <v>10.929600000000001</v>
      </c>
      <c r="V383">
        <f>CW383*I383</f>
        <v>0</v>
      </c>
      <c r="W383">
        <f>ROUND(CX383*I383,2)</f>
        <v>0</v>
      </c>
      <c r="X383">
        <f t="shared" ref="X383:Y387" si="233">ROUND(CY383,2)</f>
        <v>1242.6300000000001</v>
      </c>
      <c r="Y383">
        <f t="shared" si="233"/>
        <v>177.52</v>
      </c>
      <c r="AA383">
        <v>41650444</v>
      </c>
      <c r="AB383">
        <f>ROUND((AC383+AD383+AF383),2)</f>
        <v>281664.53000000003</v>
      </c>
      <c r="AC383">
        <f>ROUND((ES383),2)</f>
        <v>232780.66</v>
      </c>
      <c r="AD383">
        <f>ROUND((((ET383)-(EU383))+AE383),2)</f>
        <v>44849.36</v>
      </c>
      <c r="AE383">
        <f t="shared" ref="AE383:AF387" si="234">ROUND((EU383),2)</f>
        <v>16489.41</v>
      </c>
      <c r="AF383">
        <f t="shared" si="234"/>
        <v>4034.51</v>
      </c>
      <c r="AG383">
        <f>ROUND((AP383),2)</f>
        <v>0</v>
      </c>
      <c r="AH383">
        <f t="shared" ref="AH383:AI387" si="235">(EW383)</f>
        <v>24.84</v>
      </c>
      <c r="AI383">
        <f t="shared" si="235"/>
        <v>0</v>
      </c>
      <c r="AJ383">
        <f>ROUND((AS383),2)</f>
        <v>0</v>
      </c>
      <c r="AK383">
        <v>281664.53000000003</v>
      </c>
      <c r="AL383">
        <v>232780.66</v>
      </c>
      <c r="AM383">
        <v>44849.36</v>
      </c>
      <c r="AN383">
        <v>16489.41</v>
      </c>
      <c r="AO383">
        <v>4034.51</v>
      </c>
      <c r="AP383">
        <v>0</v>
      </c>
      <c r="AQ383">
        <v>24.84</v>
      </c>
      <c r="AR383">
        <v>0</v>
      </c>
      <c r="AS383">
        <v>0</v>
      </c>
      <c r="AT383">
        <v>70</v>
      </c>
      <c r="AU383">
        <v>10</v>
      </c>
      <c r="AV383">
        <v>1</v>
      </c>
      <c r="AW383">
        <v>1</v>
      </c>
      <c r="AZ383">
        <v>1</v>
      </c>
      <c r="BA383">
        <v>1</v>
      </c>
      <c r="BB383">
        <v>1</v>
      </c>
      <c r="BC383">
        <v>1</v>
      </c>
      <c r="BD383" t="s">
        <v>3</v>
      </c>
      <c r="BE383" t="s">
        <v>3</v>
      </c>
      <c r="BF383" t="s">
        <v>3</v>
      </c>
      <c r="BG383" t="s">
        <v>3</v>
      </c>
      <c r="BH383">
        <v>0</v>
      </c>
      <c r="BI383">
        <v>4</v>
      </c>
      <c r="BJ383" t="s">
        <v>155</v>
      </c>
      <c r="BM383">
        <v>0</v>
      </c>
      <c r="BN383">
        <v>0</v>
      </c>
      <c r="BO383" t="s">
        <v>3</v>
      </c>
      <c r="BP383">
        <v>0</v>
      </c>
      <c r="BQ383">
        <v>1</v>
      </c>
      <c r="BR383">
        <v>0</v>
      </c>
      <c r="BS383">
        <v>1</v>
      </c>
      <c r="BT383">
        <v>1</v>
      </c>
      <c r="BU383">
        <v>1</v>
      </c>
      <c r="BV383">
        <v>1</v>
      </c>
      <c r="BW383">
        <v>1</v>
      </c>
      <c r="BX383">
        <v>1</v>
      </c>
      <c r="BY383" t="s">
        <v>3</v>
      </c>
      <c r="BZ383">
        <v>70</v>
      </c>
      <c r="CA383">
        <v>10</v>
      </c>
      <c r="CF383">
        <v>0</v>
      </c>
      <c r="CG383">
        <v>0</v>
      </c>
      <c r="CM383">
        <v>0</v>
      </c>
      <c r="CN383" t="s">
        <v>3</v>
      </c>
      <c r="CO383">
        <v>0</v>
      </c>
      <c r="CP383">
        <f>(P383+Q383+S383)</f>
        <v>123932.39</v>
      </c>
      <c r="CQ383">
        <f>(AC383*BC383*AW383)</f>
        <v>232780.66</v>
      </c>
      <c r="CR383">
        <f>((((ET383)*BB383-(EU383)*BS383)+AE383*BS383)*AV383)</f>
        <v>44849.36</v>
      </c>
      <c r="CS383">
        <f>(AE383*BS383*AV383)</f>
        <v>16489.41</v>
      </c>
      <c r="CT383">
        <f>(AF383*BA383*AV383)</f>
        <v>4034.51</v>
      </c>
      <c r="CU383">
        <f>AG383</f>
        <v>0</v>
      </c>
      <c r="CV383">
        <f>(AH383*AV383)</f>
        <v>24.84</v>
      </c>
      <c r="CW383">
        <f t="shared" ref="CW383:CX387" si="236">AI383</f>
        <v>0</v>
      </c>
      <c r="CX383">
        <f t="shared" si="236"/>
        <v>0</v>
      </c>
      <c r="CY383">
        <f>((S383*BZ383)/100)</f>
        <v>1242.626</v>
      </c>
      <c r="CZ383">
        <f>((S383*CA383)/100)</f>
        <v>177.518</v>
      </c>
      <c r="DC383" t="s">
        <v>3</v>
      </c>
      <c r="DD383" t="s">
        <v>3</v>
      </c>
      <c r="DE383" t="s">
        <v>3</v>
      </c>
      <c r="DF383" t="s">
        <v>3</v>
      </c>
      <c r="DG383" t="s">
        <v>3</v>
      </c>
      <c r="DH383" t="s">
        <v>3</v>
      </c>
      <c r="DI383" t="s">
        <v>3</v>
      </c>
      <c r="DJ383" t="s">
        <v>3</v>
      </c>
      <c r="DK383" t="s">
        <v>3</v>
      </c>
      <c r="DL383" t="s">
        <v>3</v>
      </c>
      <c r="DM383" t="s">
        <v>3</v>
      </c>
      <c r="DN383">
        <v>0</v>
      </c>
      <c r="DO383">
        <v>0</v>
      </c>
      <c r="DP383">
        <v>1</v>
      </c>
      <c r="DQ383">
        <v>1</v>
      </c>
      <c r="DU383">
        <v>1007</v>
      </c>
      <c r="DV383" t="s">
        <v>154</v>
      </c>
      <c r="DW383" t="s">
        <v>154</v>
      </c>
      <c r="DX383">
        <v>100</v>
      </c>
      <c r="EE383">
        <v>41386449</v>
      </c>
      <c r="EF383">
        <v>1</v>
      </c>
      <c r="EG383" t="s">
        <v>24</v>
      </c>
      <c r="EH383">
        <v>0</v>
      </c>
      <c r="EI383" t="s">
        <v>3</v>
      </c>
      <c r="EJ383">
        <v>4</v>
      </c>
      <c r="EK383">
        <v>0</v>
      </c>
      <c r="EL383" t="s">
        <v>25</v>
      </c>
      <c r="EM383" t="s">
        <v>26</v>
      </c>
      <c r="EO383" t="s">
        <v>3</v>
      </c>
      <c r="EQ383">
        <v>0</v>
      </c>
      <c r="ER383">
        <v>281664.53000000003</v>
      </c>
      <c r="ES383">
        <v>232780.66</v>
      </c>
      <c r="ET383">
        <v>44849.36</v>
      </c>
      <c r="EU383">
        <v>16489.41</v>
      </c>
      <c r="EV383">
        <v>4034.51</v>
      </c>
      <c r="EW383">
        <v>24.84</v>
      </c>
      <c r="EX383">
        <v>0</v>
      </c>
      <c r="EY383">
        <v>0</v>
      </c>
      <c r="FQ383">
        <v>0</v>
      </c>
      <c r="FR383">
        <f>ROUND(IF(AND(BH383=3,BI383=3),P383,0),2)</f>
        <v>0</v>
      </c>
      <c r="FS383">
        <v>0</v>
      </c>
      <c r="FX383">
        <v>70</v>
      </c>
      <c r="FY383">
        <v>10</v>
      </c>
      <c r="GA383" t="s">
        <v>3</v>
      </c>
      <c r="GD383">
        <v>0</v>
      </c>
      <c r="GF383">
        <v>18905158</v>
      </c>
      <c r="GG383">
        <v>2</v>
      </c>
      <c r="GH383">
        <v>1</v>
      </c>
      <c r="GI383">
        <v>-2</v>
      </c>
      <c r="GJ383">
        <v>0</v>
      </c>
      <c r="GK383">
        <f>ROUND(R383*(R12)/100,2)</f>
        <v>7835.77</v>
      </c>
      <c r="GL383">
        <f>ROUND(IF(AND(BH383=3,BI383=3,FS383&lt;&gt;0),P383,0),2)</f>
        <v>0</v>
      </c>
      <c r="GM383">
        <f>ROUND(O383+X383+Y383+GK383,2)+GX383</f>
        <v>133188.31</v>
      </c>
      <c r="GN383">
        <f>IF(OR(BI383=0,BI383=1),ROUND(O383+X383+Y383+GK383,2),0)</f>
        <v>0</v>
      </c>
      <c r="GO383">
        <f>IF(BI383=2,ROUND(O383+X383+Y383+GK383,2),0)</f>
        <v>0</v>
      </c>
      <c r="GP383">
        <f>IF(BI383=4,ROUND(O383+X383+Y383+GK383,2)+GX383,0)</f>
        <v>133188.31</v>
      </c>
      <c r="GR383">
        <v>0</v>
      </c>
      <c r="GS383">
        <v>3</v>
      </c>
      <c r="GT383">
        <v>0</v>
      </c>
      <c r="GU383" t="s">
        <v>3</v>
      </c>
      <c r="GV383">
        <f>ROUND(GT383,2)</f>
        <v>0</v>
      </c>
      <c r="GW383">
        <v>1</v>
      </c>
      <c r="GX383">
        <f>ROUND(GV383*GW383*I383,2)</f>
        <v>0</v>
      </c>
      <c r="HA383">
        <v>0</v>
      </c>
      <c r="HB383">
        <v>0</v>
      </c>
      <c r="IK383">
        <v>0</v>
      </c>
    </row>
    <row r="384" spans="1:245" x14ac:dyDescent="0.2">
      <c r="A384">
        <v>17</v>
      </c>
      <c r="B384">
        <v>0</v>
      </c>
      <c r="C384">
        <f>ROW(SmtRes!A182)</f>
        <v>182</v>
      </c>
      <c r="D384">
        <f>ROW(EtalonRes!A181)</f>
        <v>181</v>
      </c>
      <c r="E384" t="s">
        <v>274</v>
      </c>
      <c r="F384" t="s">
        <v>244</v>
      </c>
      <c r="G384" t="s">
        <v>245</v>
      </c>
      <c r="H384" t="s">
        <v>173</v>
      </c>
      <c r="I384">
        <v>2.4</v>
      </c>
      <c r="J384">
        <v>0</v>
      </c>
      <c r="O384">
        <f>ROUND(CP384,2)</f>
        <v>76432.289999999994</v>
      </c>
      <c r="P384">
        <f>ROUND(CQ384*I384,2)</f>
        <v>58344.41</v>
      </c>
      <c r="Q384">
        <f>ROUND(CR384*I384,2)</f>
        <v>6324.26</v>
      </c>
      <c r="R384">
        <f>ROUND(CS384*I384,2)</f>
        <v>2053.1999999999998</v>
      </c>
      <c r="S384">
        <f>ROUND(CT384*I384,2)</f>
        <v>11763.62</v>
      </c>
      <c r="T384">
        <f>ROUND(CU384*I384,2)</f>
        <v>0</v>
      </c>
      <c r="U384">
        <f>CV384*I384</f>
        <v>67.055999999999997</v>
      </c>
      <c r="V384">
        <f>CW384*I384</f>
        <v>0</v>
      </c>
      <c r="W384">
        <f>ROUND(CX384*I384,2)</f>
        <v>0</v>
      </c>
      <c r="X384">
        <f t="shared" si="233"/>
        <v>8234.5300000000007</v>
      </c>
      <c r="Y384">
        <f t="shared" si="233"/>
        <v>1176.3599999999999</v>
      </c>
      <c r="AA384">
        <v>41650444</v>
      </c>
      <c r="AB384">
        <f>ROUND((AC384+AD384+AF384),2)</f>
        <v>31846.79</v>
      </c>
      <c r="AC384">
        <f>ROUND((ES384),2)</f>
        <v>24310.17</v>
      </c>
      <c r="AD384">
        <f>ROUND((((ET384)-(EU384))+AE384),2)</f>
        <v>2635.11</v>
      </c>
      <c r="AE384">
        <f t="shared" si="234"/>
        <v>855.5</v>
      </c>
      <c r="AF384">
        <f t="shared" si="234"/>
        <v>4901.51</v>
      </c>
      <c r="AG384">
        <f>ROUND((AP384),2)</f>
        <v>0</v>
      </c>
      <c r="AH384">
        <f t="shared" si="235"/>
        <v>27.94</v>
      </c>
      <c r="AI384">
        <f t="shared" si="235"/>
        <v>0</v>
      </c>
      <c r="AJ384">
        <f>ROUND((AS384),2)</f>
        <v>0</v>
      </c>
      <c r="AK384">
        <v>31846.79</v>
      </c>
      <c r="AL384">
        <v>24310.17</v>
      </c>
      <c r="AM384">
        <v>2635.11</v>
      </c>
      <c r="AN384">
        <v>855.5</v>
      </c>
      <c r="AO384">
        <v>4901.51</v>
      </c>
      <c r="AP384">
        <v>0</v>
      </c>
      <c r="AQ384">
        <v>27.94</v>
      </c>
      <c r="AR384">
        <v>0</v>
      </c>
      <c r="AS384">
        <v>0</v>
      </c>
      <c r="AT384">
        <v>70</v>
      </c>
      <c r="AU384">
        <v>10</v>
      </c>
      <c r="AV384">
        <v>1</v>
      </c>
      <c r="AW384">
        <v>1</v>
      </c>
      <c r="AZ384">
        <v>1</v>
      </c>
      <c r="BA384">
        <v>1</v>
      </c>
      <c r="BB384">
        <v>1</v>
      </c>
      <c r="BC384">
        <v>1</v>
      </c>
      <c r="BD384" t="s">
        <v>3</v>
      </c>
      <c r="BE384" t="s">
        <v>3</v>
      </c>
      <c r="BF384" t="s">
        <v>3</v>
      </c>
      <c r="BG384" t="s">
        <v>3</v>
      </c>
      <c r="BH384">
        <v>0</v>
      </c>
      <c r="BI384">
        <v>4</v>
      </c>
      <c r="BJ384" t="s">
        <v>246</v>
      </c>
      <c r="BM384">
        <v>0</v>
      </c>
      <c r="BN384">
        <v>0</v>
      </c>
      <c r="BO384" t="s">
        <v>3</v>
      </c>
      <c r="BP384">
        <v>0</v>
      </c>
      <c r="BQ384">
        <v>1</v>
      </c>
      <c r="BR384">
        <v>0</v>
      </c>
      <c r="BS384">
        <v>1</v>
      </c>
      <c r="BT384">
        <v>1</v>
      </c>
      <c r="BU384">
        <v>1</v>
      </c>
      <c r="BV384">
        <v>1</v>
      </c>
      <c r="BW384">
        <v>1</v>
      </c>
      <c r="BX384">
        <v>1</v>
      </c>
      <c r="BY384" t="s">
        <v>3</v>
      </c>
      <c r="BZ384">
        <v>70</v>
      </c>
      <c r="CA384">
        <v>10</v>
      </c>
      <c r="CF384">
        <v>0</v>
      </c>
      <c r="CG384">
        <v>0</v>
      </c>
      <c r="CM384">
        <v>0</v>
      </c>
      <c r="CN384" t="s">
        <v>3</v>
      </c>
      <c r="CO384">
        <v>0</v>
      </c>
      <c r="CP384">
        <f>(P384+Q384+S384)</f>
        <v>76432.290000000008</v>
      </c>
      <c r="CQ384">
        <f>(AC384*BC384*AW384)</f>
        <v>24310.17</v>
      </c>
      <c r="CR384">
        <f>((((ET384)*BB384-(EU384)*BS384)+AE384*BS384)*AV384)</f>
        <v>2635.11</v>
      </c>
      <c r="CS384">
        <f>(AE384*BS384*AV384)</f>
        <v>855.5</v>
      </c>
      <c r="CT384">
        <f>(AF384*BA384*AV384)</f>
        <v>4901.51</v>
      </c>
      <c r="CU384">
        <f>AG384</f>
        <v>0</v>
      </c>
      <c r="CV384">
        <f>(AH384*AV384)</f>
        <v>27.94</v>
      </c>
      <c r="CW384">
        <f t="shared" si="236"/>
        <v>0</v>
      </c>
      <c r="CX384">
        <f t="shared" si="236"/>
        <v>0</v>
      </c>
      <c r="CY384">
        <f>((S384*BZ384)/100)</f>
        <v>8234.5339999999997</v>
      </c>
      <c r="CZ384">
        <f>((S384*CA384)/100)</f>
        <v>1176.3620000000001</v>
      </c>
      <c r="DC384" t="s">
        <v>3</v>
      </c>
      <c r="DD384" t="s">
        <v>3</v>
      </c>
      <c r="DE384" t="s">
        <v>3</v>
      </c>
      <c r="DF384" t="s">
        <v>3</v>
      </c>
      <c r="DG384" t="s">
        <v>3</v>
      </c>
      <c r="DH384" t="s">
        <v>3</v>
      </c>
      <c r="DI384" t="s">
        <v>3</v>
      </c>
      <c r="DJ384" t="s">
        <v>3</v>
      </c>
      <c r="DK384" t="s">
        <v>3</v>
      </c>
      <c r="DL384" t="s">
        <v>3</v>
      </c>
      <c r="DM384" t="s">
        <v>3</v>
      </c>
      <c r="DN384">
        <v>0</v>
      </c>
      <c r="DO384">
        <v>0</v>
      </c>
      <c r="DP384">
        <v>1</v>
      </c>
      <c r="DQ384">
        <v>1</v>
      </c>
      <c r="DU384">
        <v>1005</v>
      </c>
      <c r="DV384" t="s">
        <v>173</v>
      </c>
      <c r="DW384" t="s">
        <v>173</v>
      </c>
      <c r="DX384">
        <v>100</v>
      </c>
      <c r="EE384">
        <v>41386449</v>
      </c>
      <c r="EF384">
        <v>1</v>
      </c>
      <c r="EG384" t="s">
        <v>24</v>
      </c>
      <c r="EH384">
        <v>0</v>
      </c>
      <c r="EI384" t="s">
        <v>3</v>
      </c>
      <c r="EJ384">
        <v>4</v>
      </c>
      <c r="EK384">
        <v>0</v>
      </c>
      <c r="EL384" t="s">
        <v>25</v>
      </c>
      <c r="EM384" t="s">
        <v>26</v>
      </c>
      <c r="EO384" t="s">
        <v>3</v>
      </c>
      <c r="EQ384">
        <v>0</v>
      </c>
      <c r="ER384">
        <v>31846.79</v>
      </c>
      <c r="ES384">
        <v>24310.17</v>
      </c>
      <c r="ET384">
        <v>2635.11</v>
      </c>
      <c r="EU384">
        <v>855.5</v>
      </c>
      <c r="EV384">
        <v>4901.51</v>
      </c>
      <c r="EW384">
        <v>27.94</v>
      </c>
      <c r="EX384">
        <v>0</v>
      </c>
      <c r="EY384">
        <v>0</v>
      </c>
      <c r="FQ384">
        <v>0</v>
      </c>
      <c r="FR384">
        <f>ROUND(IF(AND(BH384=3,BI384=3),P384,0),2)</f>
        <v>0</v>
      </c>
      <c r="FS384">
        <v>0</v>
      </c>
      <c r="FX384">
        <v>70</v>
      </c>
      <c r="FY384">
        <v>10</v>
      </c>
      <c r="GA384" t="s">
        <v>3</v>
      </c>
      <c r="GD384">
        <v>0</v>
      </c>
      <c r="GF384">
        <v>1261669269</v>
      </c>
      <c r="GG384">
        <v>2</v>
      </c>
      <c r="GH384">
        <v>1</v>
      </c>
      <c r="GI384">
        <v>-2</v>
      </c>
      <c r="GJ384">
        <v>0</v>
      </c>
      <c r="GK384">
        <f>ROUND(R384*(R12)/100,2)</f>
        <v>2217.46</v>
      </c>
      <c r="GL384">
        <f>ROUND(IF(AND(BH384=3,BI384=3,FS384&lt;&gt;0),P384,0),2)</f>
        <v>0</v>
      </c>
      <c r="GM384">
        <f>ROUND(O384+X384+Y384+GK384,2)+GX384</f>
        <v>88060.64</v>
      </c>
      <c r="GN384">
        <f>IF(OR(BI384=0,BI384=1),ROUND(O384+X384+Y384+GK384,2),0)</f>
        <v>0</v>
      </c>
      <c r="GO384">
        <f>IF(BI384=2,ROUND(O384+X384+Y384+GK384,2),0)</f>
        <v>0</v>
      </c>
      <c r="GP384">
        <f>IF(BI384=4,ROUND(O384+X384+Y384+GK384,2)+GX384,0)</f>
        <v>88060.64</v>
      </c>
      <c r="GR384">
        <v>0</v>
      </c>
      <c r="GS384">
        <v>3</v>
      </c>
      <c r="GT384">
        <v>0</v>
      </c>
      <c r="GU384" t="s">
        <v>3</v>
      </c>
      <c r="GV384">
        <f>ROUND(GT384,2)</f>
        <v>0</v>
      </c>
      <c r="GW384">
        <v>1</v>
      </c>
      <c r="GX384">
        <f>ROUND(GV384*GW384*I384,2)</f>
        <v>0</v>
      </c>
      <c r="HA384">
        <v>0</v>
      </c>
      <c r="HB384">
        <v>0</v>
      </c>
      <c r="IK384">
        <v>0</v>
      </c>
    </row>
    <row r="385" spans="1:245" x14ac:dyDescent="0.2">
      <c r="A385">
        <v>17</v>
      </c>
      <c r="B385">
        <v>0</v>
      </c>
      <c r="C385">
        <f>ROW(SmtRes!A190)</f>
        <v>190</v>
      </c>
      <c r="D385">
        <f>ROW(EtalonRes!A189)</f>
        <v>189</v>
      </c>
      <c r="E385" t="s">
        <v>275</v>
      </c>
      <c r="F385" t="s">
        <v>157</v>
      </c>
      <c r="G385" t="s">
        <v>158</v>
      </c>
      <c r="H385" t="s">
        <v>154</v>
      </c>
      <c r="I385">
        <f>ROUND(240*0.3*0.01,9)</f>
        <v>0.72</v>
      </c>
      <c r="J385">
        <v>0</v>
      </c>
      <c r="O385">
        <f>ROUND(CP385,2)</f>
        <v>52597.52</v>
      </c>
      <c r="P385">
        <f>ROUND(CQ385*I385,2)</f>
        <v>45293.11</v>
      </c>
      <c r="Q385">
        <f>ROUND(CR385*I385,2)</f>
        <v>5367.84</v>
      </c>
      <c r="R385">
        <f>ROUND(CS385*I385,2)</f>
        <v>1994.1</v>
      </c>
      <c r="S385">
        <f>ROUND(CT385*I385,2)</f>
        <v>1936.57</v>
      </c>
      <c r="T385">
        <f>ROUND(CU385*I385,2)</f>
        <v>0</v>
      </c>
      <c r="U385">
        <f>CV385*I385</f>
        <v>11.923199999999998</v>
      </c>
      <c r="V385">
        <f>CW385*I385</f>
        <v>0</v>
      </c>
      <c r="W385">
        <f>ROUND(CX385*I385,2)</f>
        <v>0</v>
      </c>
      <c r="X385">
        <f t="shared" si="233"/>
        <v>1355.6</v>
      </c>
      <c r="Y385">
        <f t="shared" si="233"/>
        <v>193.66</v>
      </c>
      <c r="AA385">
        <v>41650444</v>
      </c>
      <c r="AB385">
        <f>ROUND((AC385+AD385+AF385),2)</f>
        <v>73052.11</v>
      </c>
      <c r="AC385">
        <f>ROUND((ES385),2)</f>
        <v>62907.1</v>
      </c>
      <c r="AD385">
        <f>ROUND((((ET385)-(EU385))+AE385),2)</f>
        <v>7455.33</v>
      </c>
      <c r="AE385">
        <f t="shared" si="234"/>
        <v>2769.58</v>
      </c>
      <c r="AF385">
        <f t="shared" si="234"/>
        <v>2689.68</v>
      </c>
      <c r="AG385">
        <f>ROUND((AP385),2)</f>
        <v>0</v>
      </c>
      <c r="AH385">
        <f t="shared" si="235"/>
        <v>16.559999999999999</v>
      </c>
      <c r="AI385">
        <f t="shared" si="235"/>
        <v>0</v>
      </c>
      <c r="AJ385">
        <f>ROUND((AS385),2)</f>
        <v>0</v>
      </c>
      <c r="AK385">
        <v>73052.11</v>
      </c>
      <c r="AL385">
        <v>62907.1</v>
      </c>
      <c r="AM385">
        <v>7455.33</v>
      </c>
      <c r="AN385">
        <v>2769.58</v>
      </c>
      <c r="AO385">
        <v>2689.68</v>
      </c>
      <c r="AP385">
        <v>0</v>
      </c>
      <c r="AQ385">
        <v>16.559999999999999</v>
      </c>
      <c r="AR385">
        <v>0</v>
      </c>
      <c r="AS385">
        <v>0</v>
      </c>
      <c r="AT385">
        <v>70</v>
      </c>
      <c r="AU385">
        <v>10</v>
      </c>
      <c r="AV385">
        <v>1</v>
      </c>
      <c r="AW385">
        <v>1</v>
      </c>
      <c r="AZ385">
        <v>1</v>
      </c>
      <c r="BA385">
        <v>1</v>
      </c>
      <c r="BB385">
        <v>1</v>
      </c>
      <c r="BC385">
        <v>1</v>
      </c>
      <c r="BD385" t="s">
        <v>3</v>
      </c>
      <c r="BE385" t="s">
        <v>3</v>
      </c>
      <c r="BF385" t="s">
        <v>3</v>
      </c>
      <c r="BG385" t="s">
        <v>3</v>
      </c>
      <c r="BH385">
        <v>0</v>
      </c>
      <c r="BI385">
        <v>4</v>
      </c>
      <c r="BJ385" t="s">
        <v>159</v>
      </c>
      <c r="BM385">
        <v>0</v>
      </c>
      <c r="BN385">
        <v>0</v>
      </c>
      <c r="BO385" t="s">
        <v>3</v>
      </c>
      <c r="BP385">
        <v>0</v>
      </c>
      <c r="BQ385">
        <v>1</v>
      </c>
      <c r="BR385">
        <v>0</v>
      </c>
      <c r="BS385">
        <v>1</v>
      </c>
      <c r="BT385">
        <v>1</v>
      </c>
      <c r="BU385">
        <v>1</v>
      </c>
      <c r="BV385">
        <v>1</v>
      </c>
      <c r="BW385">
        <v>1</v>
      </c>
      <c r="BX385">
        <v>1</v>
      </c>
      <c r="BY385" t="s">
        <v>3</v>
      </c>
      <c r="BZ385">
        <v>70</v>
      </c>
      <c r="CA385">
        <v>10</v>
      </c>
      <c r="CF385">
        <v>0</v>
      </c>
      <c r="CG385">
        <v>0</v>
      </c>
      <c r="CM385">
        <v>0</v>
      </c>
      <c r="CN385" t="s">
        <v>3</v>
      </c>
      <c r="CO385">
        <v>0</v>
      </c>
      <c r="CP385">
        <f>(P385+Q385+S385)</f>
        <v>52597.52</v>
      </c>
      <c r="CQ385">
        <f>(AC385*BC385*AW385)</f>
        <v>62907.1</v>
      </c>
      <c r="CR385">
        <f>((((ET385)*BB385-(EU385)*BS385)+AE385*BS385)*AV385)</f>
        <v>7455.33</v>
      </c>
      <c r="CS385">
        <f>(AE385*BS385*AV385)</f>
        <v>2769.58</v>
      </c>
      <c r="CT385">
        <f>(AF385*BA385*AV385)</f>
        <v>2689.68</v>
      </c>
      <c r="CU385">
        <f>AG385</f>
        <v>0</v>
      </c>
      <c r="CV385">
        <f>(AH385*AV385)</f>
        <v>16.559999999999999</v>
      </c>
      <c r="CW385">
        <f t="shared" si="236"/>
        <v>0</v>
      </c>
      <c r="CX385">
        <f t="shared" si="236"/>
        <v>0</v>
      </c>
      <c r="CY385">
        <f>((S385*BZ385)/100)</f>
        <v>1355.5989999999999</v>
      </c>
      <c r="CZ385">
        <f>((S385*CA385)/100)</f>
        <v>193.65700000000001</v>
      </c>
      <c r="DC385" t="s">
        <v>3</v>
      </c>
      <c r="DD385" t="s">
        <v>3</v>
      </c>
      <c r="DE385" t="s">
        <v>3</v>
      </c>
      <c r="DF385" t="s">
        <v>3</v>
      </c>
      <c r="DG385" t="s">
        <v>3</v>
      </c>
      <c r="DH385" t="s">
        <v>3</v>
      </c>
      <c r="DI385" t="s">
        <v>3</v>
      </c>
      <c r="DJ385" t="s">
        <v>3</v>
      </c>
      <c r="DK385" t="s">
        <v>3</v>
      </c>
      <c r="DL385" t="s">
        <v>3</v>
      </c>
      <c r="DM385" t="s">
        <v>3</v>
      </c>
      <c r="DN385">
        <v>0</v>
      </c>
      <c r="DO385">
        <v>0</v>
      </c>
      <c r="DP385">
        <v>1</v>
      </c>
      <c r="DQ385">
        <v>1</v>
      </c>
      <c r="DU385">
        <v>1007</v>
      </c>
      <c r="DV385" t="s">
        <v>154</v>
      </c>
      <c r="DW385" t="s">
        <v>154</v>
      </c>
      <c r="DX385">
        <v>100</v>
      </c>
      <c r="EE385">
        <v>41386449</v>
      </c>
      <c r="EF385">
        <v>1</v>
      </c>
      <c r="EG385" t="s">
        <v>24</v>
      </c>
      <c r="EH385">
        <v>0</v>
      </c>
      <c r="EI385" t="s">
        <v>3</v>
      </c>
      <c r="EJ385">
        <v>4</v>
      </c>
      <c r="EK385">
        <v>0</v>
      </c>
      <c r="EL385" t="s">
        <v>25</v>
      </c>
      <c r="EM385" t="s">
        <v>26</v>
      </c>
      <c r="EO385" t="s">
        <v>3</v>
      </c>
      <c r="EQ385">
        <v>0</v>
      </c>
      <c r="ER385">
        <v>73052.11</v>
      </c>
      <c r="ES385">
        <v>62907.1</v>
      </c>
      <c r="ET385">
        <v>7455.33</v>
      </c>
      <c r="EU385">
        <v>2769.58</v>
      </c>
      <c r="EV385">
        <v>2689.68</v>
      </c>
      <c r="EW385">
        <v>16.559999999999999</v>
      </c>
      <c r="EX385">
        <v>0</v>
      </c>
      <c r="EY385">
        <v>0</v>
      </c>
      <c r="FQ385">
        <v>0</v>
      </c>
      <c r="FR385">
        <f>ROUND(IF(AND(BH385=3,BI385=3),P385,0),2)</f>
        <v>0</v>
      </c>
      <c r="FS385">
        <v>0</v>
      </c>
      <c r="FX385">
        <v>70</v>
      </c>
      <c r="FY385">
        <v>10</v>
      </c>
      <c r="GA385" t="s">
        <v>3</v>
      </c>
      <c r="GD385">
        <v>0</v>
      </c>
      <c r="GF385">
        <v>-1205356415</v>
      </c>
      <c r="GG385">
        <v>2</v>
      </c>
      <c r="GH385">
        <v>1</v>
      </c>
      <c r="GI385">
        <v>-2</v>
      </c>
      <c r="GJ385">
        <v>0</v>
      </c>
      <c r="GK385">
        <f>ROUND(R385*(R12)/100,2)</f>
        <v>2153.63</v>
      </c>
      <c r="GL385">
        <f>ROUND(IF(AND(BH385=3,BI385=3,FS385&lt;&gt;0),P385,0),2)</f>
        <v>0</v>
      </c>
      <c r="GM385">
        <f>ROUND(O385+X385+Y385+GK385,2)+GX385</f>
        <v>56300.41</v>
      </c>
      <c r="GN385">
        <f>IF(OR(BI385=0,BI385=1),ROUND(O385+X385+Y385+GK385,2),0)</f>
        <v>0</v>
      </c>
      <c r="GO385">
        <f>IF(BI385=2,ROUND(O385+X385+Y385+GK385,2),0)</f>
        <v>0</v>
      </c>
      <c r="GP385">
        <f>IF(BI385=4,ROUND(O385+X385+Y385+GK385,2)+GX385,0)</f>
        <v>56300.41</v>
      </c>
      <c r="GR385">
        <v>0</v>
      </c>
      <c r="GS385">
        <v>3</v>
      </c>
      <c r="GT385">
        <v>0</v>
      </c>
      <c r="GU385" t="s">
        <v>3</v>
      </c>
      <c r="GV385">
        <f>ROUND(GT385,2)</f>
        <v>0</v>
      </c>
      <c r="GW385">
        <v>1</v>
      </c>
      <c r="GX385">
        <f>ROUND(GV385*GW385*I385,2)</f>
        <v>0</v>
      </c>
      <c r="HA385">
        <v>0</v>
      </c>
      <c r="HB385">
        <v>0</v>
      </c>
      <c r="IK385">
        <v>0</v>
      </c>
    </row>
    <row r="386" spans="1:245" x14ac:dyDescent="0.2">
      <c r="A386">
        <v>17</v>
      </c>
      <c r="B386">
        <v>0</v>
      </c>
      <c r="C386">
        <f>ROW(SmtRes!A196)</f>
        <v>196</v>
      </c>
      <c r="D386">
        <f>ROW(EtalonRes!A195)</f>
        <v>195</v>
      </c>
      <c r="E386" t="s">
        <v>276</v>
      </c>
      <c r="F386" t="s">
        <v>277</v>
      </c>
      <c r="G386" t="s">
        <v>278</v>
      </c>
      <c r="H386" t="s">
        <v>122</v>
      </c>
      <c r="I386">
        <v>2</v>
      </c>
      <c r="J386">
        <v>0</v>
      </c>
      <c r="O386">
        <f>ROUND(CP386,2)</f>
        <v>1707.36</v>
      </c>
      <c r="P386">
        <f>ROUND(CQ386*I386,2)</f>
        <v>112.14</v>
      </c>
      <c r="Q386">
        <f>ROUND(CR386*I386,2)</f>
        <v>930.68</v>
      </c>
      <c r="R386">
        <f>ROUND(CS386*I386,2)</f>
        <v>651.24</v>
      </c>
      <c r="S386">
        <f>ROUND(CT386*I386,2)</f>
        <v>664.54</v>
      </c>
      <c r="T386">
        <f>ROUND(CU386*I386,2)</f>
        <v>0</v>
      </c>
      <c r="U386">
        <f>CV386*I386</f>
        <v>4</v>
      </c>
      <c r="V386">
        <f>CW386*I386</f>
        <v>0</v>
      </c>
      <c r="W386">
        <f>ROUND(CX386*I386,2)</f>
        <v>0</v>
      </c>
      <c r="X386">
        <f t="shared" si="233"/>
        <v>465.18</v>
      </c>
      <c r="Y386">
        <f t="shared" si="233"/>
        <v>66.45</v>
      </c>
      <c r="AA386">
        <v>41650444</v>
      </c>
      <c r="AB386">
        <f>ROUND((AC386+AD386+AF386),2)</f>
        <v>853.68</v>
      </c>
      <c r="AC386">
        <f>ROUND((ES386),2)</f>
        <v>56.07</v>
      </c>
      <c r="AD386">
        <f>ROUND((((ET386)-(EU386))+AE386),2)</f>
        <v>465.34</v>
      </c>
      <c r="AE386">
        <f t="shared" si="234"/>
        <v>325.62</v>
      </c>
      <c r="AF386">
        <f t="shared" si="234"/>
        <v>332.27</v>
      </c>
      <c r="AG386">
        <f>ROUND((AP386),2)</f>
        <v>0</v>
      </c>
      <c r="AH386">
        <f t="shared" si="235"/>
        <v>2</v>
      </c>
      <c r="AI386">
        <f t="shared" si="235"/>
        <v>0</v>
      </c>
      <c r="AJ386">
        <f>ROUND((AS386),2)</f>
        <v>0</v>
      </c>
      <c r="AK386">
        <v>853.68</v>
      </c>
      <c r="AL386">
        <v>56.07</v>
      </c>
      <c r="AM386">
        <v>465.34</v>
      </c>
      <c r="AN386">
        <v>325.62</v>
      </c>
      <c r="AO386">
        <v>332.27</v>
      </c>
      <c r="AP386">
        <v>0</v>
      </c>
      <c r="AQ386">
        <v>2</v>
      </c>
      <c r="AR386">
        <v>0</v>
      </c>
      <c r="AS386">
        <v>0</v>
      </c>
      <c r="AT386">
        <v>70</v>
      </c>
      <c r="AU386">
        <v>10</v>
      </c>
      <c r="AV386">
        <v>1</v>
      </c>
      <c r="AW386">
        <v>1</v>
      </c>
      <c r="AZ386">
        <v>1</v>
      </c>
      <c r="BA386">
        <v>1</v>
      </c>
      <c r="BB386">
        <v>1</v>
      </c>
      <c r="BC386">
        <v>1</v>
      </c>
      <c r="BD386" t="s">
        <v>3</v>
      </c>
      <c r="BE386" t="s">
        <v>3</v>
      </c>
      <c r="BF386" t="s">
        <v>3</v>
      </c>
      <c r="BG386" t="s">
        <v>3</v>
      </c>
      <c r="BH386">
        <v>0</v>
      </c>
      <c r="BI386">
        <v>4</v>
      </c>
      <c r="BJ386" t="s">
        <v>279</v>
      </c>
      <c r="BM386">
        <v>0</v>
      </c>
      <c r="BN386">
        <v>0</v>
      </c>
      <c r="BO386" t="s">
        <v>3</v>
      </c>
      <c r="BP386">
        <v>0</v>
      </c>
      <c r="BQ386">
        <v>1</v>
      </c>
      <c r="BR386">
        <v>0</v>
      </c>
      <c r="BS386">
        <v>1</v>
      </c>
      <c r="BT386">
        <v>1</v>
      </c>
      <c r="BU386">
        <v>1</v>
      </c>
      <c r="BV386">
        <v>1</v>
      </c>
      <c r="BW386">
        <v>1</v>
      </c>
      <c r="BX386">
        <v>1</v>
      </c>
      <c r="BY386" t="s">
        <v>3</v>
      </c>
      <c r="BZ386">
        <v>70</v>
      </c>
      <c r="CA386">
        <v>10</v>
      </c>
      <c r="CF386">
        <v>0</v>
      </c>
      <c r="CG386">
        <v>0</v>
      </c>
      <c r="CM386">
        <v>0</v>
      </c>
      <c r="CN386" t="s">
        <v>3</v>
      </c>
      <c r="CO386">
        <v>0</v>
      </c>
      <c r="CP386">
        <f>(P386+Q386+S386)</f>
        <v>1707.36</v>
      </c>
      <c r="CQ386">
        <f>(AC386*BC386*AW386)</f>
        <v>56.07</v>
      </c>
      <c r="CR386">
        <f>((((ET386)*BB386-(EU386)*BS386)+AE386*BS386)*AV386)</f>
        <v>465.34</v>
      </c>
      <c r="CS386">
        <f>(AE386*BS386*AV386)</f>
        <v>325.62</v>
      </c>
      <c r="CT386">
        <f>(AF386*BA386*AV386)</f>
        <v>332.27</v>
      </c>
      <c r="CU386">
        <f>AG386</f>
        <v>0</v>
      </c>
      <c r="CV386">
        <f>(AH386*AV386)</f>
        <v>2</v>
      </c>
      <c r="CW386">
        <f t="shared" si="236"/>
        <v>0</v>
      </c>
      <c r="CX386">
        <f t="shared" si="236"/>
        <v>0</v>
      </c>
      <c r="CY386">
        <f>((S386*BZ386)/100)</f>
        <v>465.17799999999994</v>
      </c>
      <c r="CZ386">
        <f>((S386*CA386)/100)</f>
        <v>66.453999999999994</v>
      </c>
      <c r="DC386" t="s">
        <v>3</v>
      </c>
      <c r="DD386" t="s">
        <v>3</v>
      </c>
      <c r="DE386" t="s">
        <v>3</v>
      </c>
      <c r="DF386" t="s">
        <v>3</v>
      </c>
      <c r="DG386" t="s">
        <v>3</v>
      </c>
      <c r="DH386" t="s">
        <v>3</v>
      </c>
      <c r="DI386" t="s">
        <v>3</v>
      </c>
      <c r="DJ386" t="s">
        <v>3</v>
      </c>
      <c r="DK386" t="s">
        <v>3</v>
      </c>
      <c r="DL386" t="s">
        <v>3</v>
      </c>
      <c r="DM386" t="s">
        <v>3</v>
      </c>
      <c r="DN386">
        <v>0</v>
      </c>
      <c r="DO386">
        <v>0</v>
      </c>
      <c r="DP386">
        <v>1</v>
      </c>
      <c r="DQ386">
        <v>1</v>
      </c>
      <c r="DU386">
        <v>1010</v>
      </c>
      <c r="DV386" t="s">
        <v>122</v>
      </c>
      <c r="DW386" t="s">
        <v>122</v>
      </c>
      <c r="DX386">
        <v>1</v>
      </c>
      <c r="EE386">
        <v>41386449</v>
      </c>
      <c r="EF386">
        <v>1</v>
      </c>
      <c r="EG386" t="s">
        <v>24</v>
      </c>
      <c r="EH386">
        <v>0</v>
      </c>
      <c r="EI386" t="s">
        <v>3</v>
      </c>
      <c r="EJ386">
        <v>4</v>
      </c>
      <c r="EK386">
        <v>0</v>
      </c>
      <c r="EL386" t="s">
        <v>25</v>
      </c>
      <c r="EM386" t="s">
        <v>26</v>
      </c>
      <c r="EO386" t="s">
        <v>3</v>
      </c>
      <c r="EQ386">
        <v>0</v>
      </c>
      <c r="ER386">
        <v>853.68</v>
      </c>
      <c r="ES386">
        <v>56.07</v>
      </c>
      <c r="ET386">
        <v>465.34</v>
      </c>
      <c r="EU386">
        <v>325.62</v>
      </c>
      <c r="EV386">
        <v>332.27</v>
      </c>
      <c r="EW386">
        <v>2</v>
      </c>
      <c r="EX386">
        <v>0</v>
      </c>
      <c r="EY386">
        <v>0</v>
      </c>
      <c r="FQ386">
        <v>0</v>
      </c>
      <c r="FR386">
        <f>ROUND(IF(AND(BH386=3,BI386=3),P386,0),2)</f>
        <v>0</v>
      </c>
      <c r="FS386">
        <v>0</v>
      </c>
      <c r="FX386">
        <v>70</v>
      </c>
      <c r="FY386">
        <v>10</v>
      </c>
      <c r="GA386" t="s">
        <v>3</v>
      </c>
      <c r="GD386">
        <v>0</v>
      </c>
      <c r="GF386">
        <v>-1389313338</v>
      </c>
      <c r="GG386">
        <v>2</v>
      </c>
      <c r="GH386">
        <v>1</v>
      </c>
      <c r="GI386">
        <v>-2</v>
      </c>
      <c r="GJ386">
        <v>0</v>
      </c>
      <c r="GK386">
        <f>ROUND(R386*(R12)/100,2)</f>
        <v>703.34</v>
      </c>
      <c r="GL386">
        <f>ROUND(IF(AND(BH386=3,BI386=3,FS386&lt;&gt;0),P386,0),2)</f>
        <v>0</v>
      </c>
      <c r="GM386">
        <f>ROUND(O386+X386+Y386+GK386,2)+GX386</f>
        <v>2942.33</v>
      </c>
      <c r="GN386">
        <f>IF(OR(BI386=0,BI386=1),ROUND(O386+X386+Y386+GK386,2),0)</f>
        <v>0</v>
      </c>
      <c r="GO386">
        <f>IF(BI386=2,ROUND(O386+X386+Y386+GK386,2),0)</f>
        <v>0</v>
      </c>
      <c r="GP386">
        <f>IF(BI386=4,ROUND(O386+X386+Y386+GK386,2)+GX386,0)</f>
        <v>2942.33</v>
      </c>
      <c r="GR386">
        <v>0</v>
      </c>
      <c r="GS386">
        <v>3</v>
      </c>
      <c r="GT386">
        <v>0</v>
      </c>
      <c r="GU386" t="s">
        <v>3</v>
      </c>
      <c r="GV386">
        <f>ROUND(GT386,2)</f>
        <v>0</v>
      </c>
      <c r="GW386">
        <v>1</v>
      </c>
      <c r="GX386">
        <f>ROUND(GV386*GW386*I386,2)</f>
        <v>0</v>
      </c>
      <c r="HA386">
        <v>0</v>
      </c>
      <c r="HB386">
        <v>0</v>
      </c>
      <c r="IK386">
        <v>0</v>
      </c>
    </row>
    <row r="387" spans="1:245" x14ac:dyDescent="0.2">
      <c r="A387">
        <v>17</v>
      </c>
      <c r="B387">
        <v>0</v>
      </c>
      <c r="C387">
        <f>ROW(SmtRes!A213)</f>
        <v>213</v>
      </c>
      <c r="D387">
        <f>ROW(EtalonRes!A212)</f>
        <v>212</v>
      </c>
      <c r="E387" t="s">
        <v>280</v>
      </c>
      <c r="F387" t="s">
        <v>281</v>
      </c>
      <c r="G387" t="s">
        <v>282</v>
      </c>
      <c r="H387" t="s">
        <v>143</v>
      </c>
      <c r="I387">
        <v>0.95</v>
      </c>
      <c r="J387">
        <v>0</v>
      </c>
      <c r="O387">
        <f>ROUND(CP387,2)</f>
        <v>344735.98</v>
      </c>
      <c r="P387">
        <f>ROUND(CQ387*I387,2)</f>
        <v>177238.14</v>
      </c>
      <c r="Q387">
        <f>ROUND(CR387*I387,2)</f>
        <v>45628.34</v>
      </c>
      <c r="R387">
        <f>ROUND(CS387*I387,2)</f>
        <v>8509.69</v>
      </c>
      <c r="S387">
        <f>ROUND(CT387*I387,2)</f>
        <v>121869.5</v>
      </c>
      <c r="T387">
        <f>ROUND(CU387*I387,2)</f>
        <v>0</v>
      </c>
      <c r="U387">
        <f>CV387*I387</f>
        <v>560.44299999999998</v>
      </c>
      <c r="V387">
        <f>CW387*I387</f>
        <v>0</v>
      </c>
      <c r="W387">
        <f>ROUND(CX387*I387,2)</f>
        <v>0</v>
      </c>
      <c r="X387">
        <f t="shared" si="233"/>
        <v>85308.65</v>
      </c>
      <c r="Y387">
        <f t="shared" si="233"/>
        <v>12186.95</v>
      </c>
      <c r="AA387">
        <v>41650444</v>
      </c>
      <c r="AB387">
        <f>ROUND((AC387+AD387+AF387),2)</f>
        <v>362879.97</v>
      </c>
      <c r="AC387">
        <f>ROUND((ES387),2)</f>
        <v>186566.46</v>
      </c>
      <c r="AD387">
        <f>ROUND((((ET387)-(EU387))+AE387),2)</f>
        <v>48029.83</v>
      </c>
      <c r="AE387">
        <f t="shared" si="234"/>
        <v>8957.57</v>
      </c>
      <c r="AF387">
        <f t="shared" si="234"/>
        <v>128283.68</v>
      </c>
      <c r="AG387">
        <f>ROUND((AP387),2)</f>
        <v>0</v>
      </c>
      <c r="AH387">
        <f t="shared" si="235"/>
        <v>589.94000000000005</v>
      </c>
      <c r="AI387">
        <f t="shared" si="235"/>
        <v>0</v>
      </c>
      <c r="AJ387">
        <f>ROUND((AS387),2)</f>
        <v>0</v>
      </c>
      <c r="AK387">
        <v>362879.97</v>
      </c>
      <c r="AL387">
        <v>186566.46</v>
      </c>
      <c r="AM387">
        <v>48029.83</v>
      </c>
      <c r="AN387">
        <v>8957.57</v>
      </c>
      <c r="AO387">
        <v>128283.68</v>
      </c>
      <c r="AP387">
        <v>0</v>
      </c>
      <c r="AQ387">
        <v>589.94000000000005</v>
      </c>
      <c r="AR387">
        <v>0</v>
      </c>
      <c r="AS387">
        <v>0</v>
      </c>
      <c r="AT387">
        <v>70</v>
      </c>
      <c r="AU387">
        <v>10</v>
      </c>
      <c r="AV387">
        <v>1</v>
      </c>
      <c r="AW387">
        <v>1</v>
      </c>
      <c r="AZ387">
        <v>1</v>
      </c>
      <c r="BA387">
        <v>1</v>
      </c>
      <c r="BB387">
        <v>1</v>
      </c>
      <c r="BC387">
        <v>1</v>
      </c>
      <c r="BD387" t="s">
        <v>3</v>
      </c>
      <c r="BE387" t="s">
        <v>3</v>
      </c>
      <c r="BF387" t="s">
        <v>3</v>
      </c>
      <c r="BG387" t="s">
        <v>3</v>
      </c>
      <c r="BH387">
        <v>0</v>
      </c>
      <c r="BI387">
        <v>4</v>
      </c>
      <c r="BJ387" t="s">
        <v>283</v>
      </c>
      <c r="BM387">
        <v>0</v>
      </c>
      <c r="BN387">
        <v>0</v>
      </c>
      <c r="BO387" t="s">
        <v>3</v>
      </c>
      <c r="BP387">
        <v>0</v>
      </c>
      <c r="BQ387">
        <v>1</v>
      </c>
      <c r="BR387">
        <v>0</v>
      </c>
      <c r="BS387">
        <v>1</v>
      </c>
      <c r="BT387">
        <v>1</v>
      </c>
      <c r="BU387">
        <v>1</v>
      </c>
      <c r="BV387">
        <v>1</v>
      </c>
      <c r="BW387">
        <v>1</v>
      </c>
      <c r="BX387">
        <v>1</v>
      </c>
      <c r="BY387" t="s">
        <v>3</v>
      </c>
      <c r="BZ387">
        <v>70</v>
      </c>
      <c r="CA387">
        <v>10</v>
      </c>
      <c r="CF387">
        <v>0</v>
      </c>
      <c r="CG387">
        <v>0</v>
      </c>
      <c r="CM387">
        <v>0</v>
      </c>
      <c r="CN387" t="s">
        <v>3</v>
      </c>
      <c r="CO387">
        <v>0</v>
      </c>
      <c r="CP387">
        <f>(P387+Q387+S387)</f>
        <v>344735.98</v>
      </c>
      <c r="CQ387">
        <f>(AC387*BC387*AW387)</f>
        <v>186566.46</v>
      </c>
      <c r="CR387">
        <f>((((ET387)*BB387-(EU387)*BS387)+AE387*BS387)*AV387)</f>
        <v>48029.83</v>
      </c>
      <c r="CS387">
        <f>(AE387*BS387*AV387)</f>
        <v>8957.57</v>
      </c>
      <c r="CT387">
        <f>(AF387*BA387*AV387)</f>
        <v>128283.68</v>
      </c>
      <c r="CU387">
        <f>AG387</f>
        <v>0</v>
      </c>
      <c r="CV387">
        <f>(AH387*AV387)</f>
        <v>589.94000000000005</v>
      </c>
      <c r="CW387">
        <f t="shared" si="236"/>
        <v>0</v>
      </c>
      <c r="CX387">
        <f t="shared" si="236"/>
        <v>0</v>
      </c>
      <c r="CY387">
        <f>((S387*BZ387)/100)</f>
        <v>85308.65</v>
      </c>
      <c r="CZ387">
        <f>((S387*CA387)/100)</f>
        <v>12186.95</v>
      </c>
      <c r="DC387" t="s">
        <v>3</v>
      </c>
      <c r="DD387" t="s">
        <v>3</v>
      </c>
      <c r="DE387" t="s">
        <v>3</v>
      </c>
      <c r="DF387" t="s">
        <v>3</v>
      </c>
      <c r="DG387" t="s">
        <v>3</v>
      </c>
      <c r="DH387" t="s">
        <v>3</v>
      </c>
      <c r="DI387" t="s">
        <v>3</v>
      </c>
      <c r="DJ387" t="s">
        <v>3</v>
      </c>
      <c r="DK387" t="s">
        <v>3</v>
      </c>
      <c r="DL387" t="s">
        <v>3</v>
      </c>
      <c r="DM387" t="s">
        <v>3</v>
      </c>
      <c r="DN387">
        <v>0</v>
      </c>
      <c r="DO387">
        <v>0</v>
      </c>
      <c r="DP387">
        <v>1</v>
      </c>
      <c r="DQ387">
        <v>1</v>
      </c>
      <c r="DU387">
        <v>1003</v>
      </c>
      <c r="DV387" t="s">
        <v>143</v>
      </c>
      <c r="DW387" t="s">
        <v>143</v>
      </c>
      <c r="DX387">
        <v>100</v>
      </c>
      <c r="EE387">
        <v>41386449</v>
      </c>
      <c r="EF387">
        <v>1</v>
      </c>
      <c r="EG387" t="s">
        <v>24</v>
      </c>
      <c r="EH387">
        <v>0</v>
      </c>
      <c r="EI387" t="s">
        <v>3</v>
      </c>
      <c r="EJ387">
        <v>4</v>
      </c>
      <c r="EK387">
        <v>0</v>
      </c>
      <c r="EL387" t="s">
        <v>25</v>
      </c>
      <c r="EM387" t="s">
        <v>26</v>
      </c>
      <c r="EO387" t="s">
        <v>3</v>
      </c>
      <c r="EQ387">
        <v>0</v>
      </c>
      <c r="ER387">
        <v>362879.97</v>
      </c>
      <c r="ES387">
        <v>186566.46</v>
      </c>
      <c r="ET387">
        <v>48029.83</v>
      </c>
      <c r="EU387">
        <v>8957.57</v>
      </c>
      <c r="EV387">
        <v>128283.68</v>
      </c>
      <c r="EW387">
        <v>589.94000000000005</v>
      </c>
      <c r="EX387">
        <v>0</v>
      </c>
      <c r="EY387">
        <v>0</v>
      </c>
      <c r="FQ387">
        <v>0</v>
      </c>
      <c r="FR387">
        <f>ROUND(IF(AND(BH387=3,BI387=3),P387,0),2)</f>
        <v>0</v>
      </c>
      <c r="FS387">
        <v>0</v>
      </c>
      <c r="FX387">
        <v>70</v>
      </c>
      <c r="FY387">
        <v>10</v>
      </c>
      <c r="GA387" t="s">
        <v>3</v>
      </c>
      <c r="GD387">
        <v>0</v>
      </c>
      <c r="GF387">
        <v>816760931</v>
      </c>
      <c r="GG387">
        <v>2</v>
      </c>
      <c r="GH387">
        <v>1</v>
      </c>
      <c r="GI387">
        <v>-2</v>
      </c>
      <c r="GJ387">
        <v>0</v>
      </c>
      <c r="GK387">
        <f>ROUND(R387*(R12)/100,2)</f>
        <v>9190.4699999999993</v>
      </c>
      <c r="GL387">
        <f>ROUND(IF(AND(BH387=3,BI387=3,FS387&lt;&gt;0),P387,0),2)</f>
        <v>0</v>
      </c>
      <c r="GM387">
        <f>ROUND(O387+X387+Y387+GK387,2)+GX387</f>
        <v>451422.05</v>
      </c>
      <c r="GN387">
        <f>IF(OR(BI387=0,BI387=1),ROUND(O387+X387+Y387+GK387,2),0)</f>
        <v>0</v>
      </c>
      <c r="GO387">
        <f>IF(BI387=2,ROUND(O387+X387+Y387+GK387,2),0)</f>
        <v>0</v>
      </c>
      <c r="GP387">
        <f>IF(BI387=4,ROUND(O387+X387+Y387+GK387,2)+GX387,0)</f>
        <v>451422.05</v>
      </c>
      <c r="GR387">
        <v>0</v>
      </c>
      <c r="GS387">
        <v>3</v>
      </c>
      <c r="GT387">
        <v>0</v>
      </c>
      <c r="GU387" t="s">
        <v>3</v>
      </c>
      <c r="GV387">
        <f>ROUND(GT387,2)</f>
        <v>0</v>
      </c>
      <c r="GW387">
        <v>1</v>
      </c>
      <c r="GX387">
        <f>ROUND(GV387*GW387*I387,2)</f>
        <v>0</v>
      </c>
      <c r="HA387">
        <v>0</v>
      </c>
      <c r="HB387">
        <v>0</v>
      </c>
      <c r="IK387">
        <v>0</v>
      </c>
    </row>
    <row r="389" spans="1:245" x14ac:dyDescent="0.2">
      <c r="A389" s="2">
        <v>51</v>
      </c>
      <c r="B389" s="2">
        <f>B379</f>
        <v>0</v>
      </c>
      <c r="C389" s="2">
        <f>A379</f>
        <v>4</v>
      </c>
      <c r="D389" s="2">
        <f>ROW(A379)</f>
        <v>379</v>
      </c>
      <c r="E389" s="2"/>
      <c r="F389" s="2" t="str">
        <f>IF(F379&lt;&gt;"",F379,"")</f>
        <v>7</v>
      </c>
      <c r="G389" s="2" t="str">
        <f>IF(G379&lt;&gt;"",G379,"")</f>
        <v>Устройство площадки для выгула собак Севастопольский пр 44 к5</v>
      </c>
      <c r="H389" s="2">
        <v>0</v>
      </c>
      <c r="I389" s="2"/>
      <c r="J389" s="2"/>
      <c r="K389" s="2"/>
      <c r="L389" s="2"/>
      <c r="M389" s="2"/>
      <c r="N389" s="2"/>
      <c r="O389" s="2">
        <f t="shared" ref="O389:T389" si="237">ROUND(AB389,2)</f>
        <v>599405.54</v>
      </c>
      <c r="P389" s="2">
        <f t="shared" si="237"/>
        <v>383411.29</v>
      </c>
      <c r="Q389" s="2">
        <f t="shared" si="237"/>
        <v>77984.84</v>
      </c>
      <c r="R389" s="2">
        <f t="shared" si="237"/>
        <v>20463.57</v>
      </c>
      <c r="S389" s="2">
        <f t="shared" si="237"/>
        <v>138009.41</v>
      </c>
      <c r="T389" s="2">
        <f t="shared" si="237"/>
        <v>0</v>
      </c>
      <c r="U389" s="2">
        <f>AH389</f>
        <v>654.35180000000003</v>
      </c>
      <c r="V389" s="2">
        <f>AI389</f>
        <v>0</v>
      </c>
      <c r="W389" s="2">
        <f>ROUND(AJ389,2)</f>
        <v>0</v>
      </c>
      <c r="X389" s="2">
        <f>ROUND(AK389,2)</f>
        <v>96606.59</v>
      </c>
      <c r="Y389" s="2">
        <f>ROUND(AL389,2)</f>
        <v>13800.94</v>
      </c>
      <c r="Z389" s="2"/>
      <c r="AA389" s="2"/>
      <c r="AB389" s="2">
        <f>ROUND(SUMIF(AA383:AA387,"=41650444",O383:O387),2)</f>
        <v>599405.54</v>
      </c>
      <c r="AC389" s="2">
        <f>ROUND(SUMIF(AA383:AA387,"=41650444",P383:P387),2)</f>
        <v>383411.29</v>
      </c>
      <c r="AD389" s="2">
        <f>ROUND(SUMIF(AA383:AA387,"=41650444",Q383:Q387),2)</f>
        <v>77984.84</v>
      </c>
      <c r="AE389" s="2">
        <f>ROUND(SUMIF(AA383:AA387,"=41650444",R383:R387),2)</f>
        <v>20463.57</v>
      </c>
      <c r="AF389" s="2">
        <f>ROUND(SUMIF(AA383:AA387,"=41650444",S383:S387),2)</f>
        <v>138009.41</v>
      </c>
      <c r="AG389" s="2">
        <f>ROUND(SUMIF(AA383:AA387,"=41650444",T383:T387),2)</f>
        <v>0</v>
      </c>
      <c r="AH389" s="2">
        <f>SUMIF(AA383:AA387,"=41650444",U383:U387)</f>
        <v>654.35180000000003</v>
      </c>
      <c r="AI389" s="2">
        <f>SUMIF(AA383:AA387,"=41650444",V383:V387)</f>
        <v>0</v>
      </c>
      <c r="AJ389" s="2">
        <f>ROUND(SUMIF(AA383:AA387,"=41650444",W383:W387),2)</f>
        <v>0</v>
      </c>
      <c r="AK389" s="2">
        <f>ROUND(SUMIF(AA383:AA387,"=41650444",X383:X387),2)</f>
        <v>96606.59</v>
      </c>
      <c r="AL389" s="2">
        <f>ROUND(SUMIF(AA383:AA387,"=41650444",Y383:Y387),2)</f>
        <v>13800.94</v>
      </c>
      <c r="AM389" s="2"/>
      <c r="AN389" s="2"/>
      <c r="AO389" s="2">
        <f t="shared" ref="AO389:BC389" si="238">ROUND(BX389,2)</f>
        <v>0</v>
      </c>
      <c r="AP389" s="2">
        <f t="shared" si="238"/>
        <v>0</v>
      </c>
      <c r="AQ389" s="2">
        <f t="shared" si="238"/>
        <v>0</v>
      </c>
      <c r="AR389" s="2">
        <f t="shared" si="238"/>
        <v>731913.74</v>
      </c>
      <c r="AS389" s="2">
        <f t="shared" si="238"/>
        <v>0</v>
      </c>
      <c r="AT389" s="2">
        <f t="shared" si="238"/>
        <v>0</v>
      </c>
      <c r="AU389" s="2">
        <f t="shared" si="238"/>
        <v>731913.74</v>
      </c>
      <c r="AV389" s="2">
        <f t="shared" si="238"/>
        <v>383411.29</v>
      </c>
      <c r="AW389" s="2">
        <f t="shared" si="238"/>
        <v>383411.29</v>
      </c>
      <c r="AX389" s="2">
        <f t="shared" si="238"/>
        <v>0</v>
      </c>
      <c r="AY389" s="2">
        <f t="shared" si="238"/>
        <v>383411.29</v>
      </c>
      <c r="AZ389" s="2">
        <f t="shared" si="238"/>
        <v>0</v>
      </c>
      <c r="BA389" s="2">
        <f t="shared" si="238"/>
        <v>0</v>
      </c>
      <c r="BB389" s="2">
        <f t="shared" si="238"/>
        <v>0</v>
      </c>
      <c r="BC389" s="2">
        <f t="shared" si="238"/>
        <v>0</v>
      </c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>
        <f>ROUND(SUMIF(AA383:AA387,"=41650444",FQ383:FQ387),2)</f>
        <v>0</v>
      </c>
      <c r="BY389" s="2">
        <f>ROUND(SUMIF(AA383:AA387,"=41650444",FR383:FR387),2)</f>
        <v>0</v>
      </c>
      <c r="BZ389" s="2">
        <f>ROUND(SUMIF(AA383:AA387,"=41650444",GL383:GL387),2)</f>
        <v>0</v>
      </c>
      <c r="CA389" s="2">
        <f>ROUND(SUMIF(AA383:AA387,"=41650444",GM383:GM387),2)</f>
        <v>731913.74</v>
      </c>
      <c r="CB389" s="2">
        <f>ROUND(SUMIF(AA383:AA387,"=41650444",GN383:GN387),2)</f>
        <v>0</v>
      </c>
      <c r="CC389" s="2">
        <f>ROUND(SUMIF(AA383:AA387,"=41650444",GO383:GO387),2)</f>
        <v>0</v>
      </c>
      <c r="CD389" s="2">
        <f>ROUND(SUMIF(AA383:AA387,"=41650444",GP383:GP387),2)</f>
        <v>731913.74</v>
      </c>
      <c r="CE389" s="2">
        <f>AC389-BX389</f>
        <v>383411.29</v>
      </c>
      <c r="CF389" s="2">
        <f>AC389-BY389</f>
        <v>383411.29</v>
      </c>
      <c r="CG389" s="2">
        <f>BX389-BZ389</f>
        <v>0</v>
      </c>
      <c r="CH389" s="2">
        <f>AC389-BX389-BY389+BZ389</f>
        <v>383411.29</v>
      </c>
      <c r="CI389" s="2">
        <f>BY389-BZ389</f>
        <v>0</v>
      </c>
      <c r="CJ389" s="2">
        <f>ROUND(SUMIF(AA383:AA387,"=41650444",GX383:GX387),2)</f>
        <v>0</v>
      </c>
      <c r="CK389" s="2">
        <f>ROUND(SUMIF(AA383:AA387,"=41650444",GY383:GY387),2)</f>
        <v>0</v>
      </c>
      <c r="CL389" s="2">
        <f>ROUND(SUMIF(AA383:AA387,"=41650444",GZ383:GZ387),2)</f>
        <v>0</v>
      </c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>
        <v>0</v>
      </c>
    </row>
    <row r="391" spans="1:245" x14ac:dyDescent="0.2">
      <c r="A391" s="4">
        <v>50</v>
      </c>
      <c r="B391" s="4">
        <v>0</v>
      </c>
      <c r="C391" s="4">
        <v>0</v>
      </c>
      <c r="D391" s="4">
        <v>1</v>
      </c>
      <c r="E391" s="4">
        <v>201</v>
      </c>
      <c r="F391" s="4">
        <f>ROUND(Source!O389,O391)</f>
        <v>599405.54</v>
      </c>
      <c r="G391" s="4" t="s">
        <v>43</v>
      </c>
      <c r="H391" s="4" t="s">
        <v>44</v>
      </c>
      <c r="I391" s="4"/>
      <c r="J391" s="4"/>
      <c r="K391" s="4">
        <v>-201</v>
      </c>
      <c r="L391" s="4">
        <v>1</v>
      </c>
      <c r="M391" s="4">
        <v>3</v>
      </c>
      <c r="N391" s="4" t="s">
        <v>3</v>
      </c>
      <c r="O391" s="4">
        <v>2</v>
      </c>
      <c r="P391" s="4"/>
      <c r="Q391" s="4"/>
      <c r="R391" s="4"/>
      <c r="S391" s="4"/>
      <c r="T391" s="4"/>
      <c r="U391" s="4"/>
      <c r="V391" s="4"/>
      <c r="W391" s="4"/>
    </row>
    <row r="392" spans="1:245" x14ac:dyDescent="0.2">
      <c r="A392" s="4">
        <v>50</v>
      </c>
      <c r="B392" s="4">
        <v>0</v>
      </c>
      <c r="C392" s="4">
        <v>0</v>
      </c>
      <c r="D392" s="4">
        <v>1</v>
      </c>
      <c r="E392" s="4">
        <v>202</v>
      </c>
      <c r="F392" s="4">
        <f>ROUND(Source!P389,O392)</f>
        <v>383411.29</v>
      </c>
      <c r="G392" s="4" t="s">
        <v>45</v>
      </c>
      <c r="H392" s="4" t="s">
        <v>46</v>
      </c>
      <c r="I392" s="4"/>
      <c r="J392" s="4"/>
      <c r="K392" s="4">
        <v>-202</v>
      </c>
      <c r="L392" s="4">
        <v>2</v>
      </c>
      <c r="M392" s="4">
        <v>3</v>
      </c>
      <c r="N392" s="4" t="s">
        <v>3</v>
      </c>
      <c r="O392" s="4">
        <v>2</v>
      </c>
      <c r="P392" s="4"/>
      <c r="Q392" s="4"/>
      <c r="R392" s="4"/>
      <c r="S392" s="4"/>
      <c r="T392" s="4"/>
      <c r="U392" s="4"/>
      <c r="V392" s="4"/>
      <c r="W392" s="4"/>
    </row>
    <row r="393" spans="1:245" x14ac:dyDescent="0.2">
      <c r="A393" s="4">
        <v>50</v>
      </c>
      <c r="B393" s="4">
        <v>0</v>
      </c>
      <c r="C393" s="4">
        <v>0</v>
      </c>
      <c r="D393" s="4">
        <v>1</v>
      </c>
      <c r="E393" s="4">
        <v>222</v>
      </c>
      <c r="F393" s="4">
        <f>ROUND(Source!AO389,O393)</f>
        <v>0</v>
      </c>
      <c r="G393" s="4" t="s">
        <v>47</v>
      </c>
      <c r="H393" s="4" t="s">
        <v>48</v>
      </c>
      <c r="I393" s="4"/>
      <c r="J393" s="4"/>
      <c r="K393" s="4">
        <v>-222</v>
      </c>
      <c r="L393" s="4">
        <v>3</v>
      </c>
      <c r="M393" s="4">
        <v>3</v>
      </c>
      <c r="N393" s="4" t="s">
        <v>3</v>
      </c>
      <c r="O393" s="4">
        <v>2</v>
      </c>
      <c r="P393" s="4"/>
      <c r="Q393" s="4"/>
      <c r="R393" s="4"/>
      <c r="S393" s="4"/>
      <c r="T393" s="4"/>
      <c r="U393" s="4"/>
      <c r="V393" s="4"/>
      <c r="W393" s="4"/>
    </row>
    <row r="394" spans="1:245" x14ac:dyDescent="0.2">
      <c r="A394" s="4">
        <v>50</v>
      </c>
      <c r="B394" s="4">
        <v>0</v>
      </c>
      <c r="C394" s="4">
        <v>0</v>
      </c>
      <c r="D394" s="4">
        <v>1</v>
      </c>
      <c r="E394" s="4">
        <v>225</v>
      </c>
      <c r="F394" s="4">
        <f>ROUND(Source!AV389,O394)</f>
        <v>383411.29</v>
      </c>
      <c r="G394" s="4" t="s">
        <v>49</v>
      </c>
      <c r="H394" s="4" t="s">
        <v>50</v>
      </c>
      <c r="I394" s="4"/>
      <c r="J394" s="4"/>
      <c r="K394" s="4">
        <v>-225</v>
      </c>
      <c r="L394" s="4">
        <v>4</v>
      </c>
      <c r="M394" s="4">
        <v>3</v>
      </c>
      <c r="N394" s="4" t="s">
        <v>3</v>
      </c>
      <c r="O394" s="4">
        <v>2</v>
      </c>
      <c r="P394" s="4"/>
      <c r="Q394" s="4"/>
      <c r="R394" s="4"/>
      <c r="S394" s="4"/>
      <c r="T394" s="4"/>
      <c r="U394" s="4"/>
      <c r="V394" s="4"/>
      <c r="W394" s="4"/>
    </row>
    <row r="395" spans="1:245" x14ac:dyDescent="0.2">
      <c r="A395" s="4">
        <v>50</v>
      </c>
      <c r="B395" s="4">
        <v>0</v>
      </c>
      <c r="C395" s="4">
        <v>0</v>
      </c>
      <c r="D395" s="4">
        <v>1</v>
      </c>
      <c r="E395" s="4">
        <v>226</v>
      </c>
      <c r="F395" s="4">
        <f>ROUND(Source!AW389,O395)</f>
        <v>383411.29</v>
      </c>
      <c r="G395" s="4" t="s">
        <v>51</v>
      </c>
      <c r="H395" s="4" t="s">
        <v>52</v>
      </c>
      <c r="I395" s="4"/>
      <c r="J395" s="4"/>
      <c r="K395" s="4">
        <v>-226</v>
      </c>
      <c r="L395" s="4">
        <v>5</v>
      </c>
      <c r="M395" s="4">
        <v>3</v>
      </c>
      <c r="N395" s="4" t="s">
        <v>3</v>
      </c>
      <c r="O395" s="4">
        <v>2</v>
      </c>
      <c r="P395" s="4"/>
      <c r="Q395" s="4"/>
      <c r="R395" s="4"/>
      <c r="S395" s="4"/>
      <c r="T395" s="4"/>
      <c r="U395" s="4"/>
      <c r="V395" s="4"/>
      <c r="W395" s="4"/>
    </row>
    <row r="396" spans="1:245" x14ac:dyDescent="0.2">
      <c r="A396" s="4">
        <v>50</v>
      </c>
      <c r="B396" s="4">
        <v>0</v>
      </c>
      <c r="C396" s="4">
        <v>0</v>
      </c>
      <c r="D396" s="4">
        <v>1</v>
      </c>
      <c r="E396" s="4">
        <v>227</v>
      </c>
      <c r="F396" s="4">
        <f>ROUND(Source!AX389,O396)</f>
        <v>0</v>
      </c>
      <c r="G396" s="4" t="s">
        <v>53</v>
      </c>
      <c r="H396" s="4" t="s">
        <v>54</v>
      </c>
      <c r="I396" s="4"/>
      <c r="J396" s="4"/>
      <c r="K396" s="4">
        <v>-227</v>
      </c>
      <c r="L396" s="4">
        <v>6</v>
      </c>
      <c r="M396" s="4">
        <v>3</v>
      </c>
      <c r="N396" s="4" t="s">
        <v>3</v>
      </c>
      <c r="O396" s="4">
        <v>2</v>
      </c>
      <c r="P396" s="4"/>
      <c r="Q396" s="4"/>
      <c r="R396" s="4"/>
      <c r="S396" s="4"/>
      <c r="T396" s="4"/>
      <c r="U396" s="4"/>
      <c r="V396" s="4"/>
      <c r="W396" s="4"/>
    </row>
    <row r="397" spans="1:245" x14ac:dyDescent="0.2">
      <c r="A397" s="4">
        <v>50</v>
      </c>
      <c r="B397" s="4">
        <v>0</v>
      </c>
      <c r="C397" s="4">
        <v>0</v>
      </c>
      <c r="D397" s="4">
        <v>1</v>
      </c>
      <c r="E397" s="4">
        <v>228</v>
      </c>
      <c r="F397" s="4">
        <f>ROUND(Source!AY389,O397)</f>
        <v>383411.29</v>
      </c>
      <c r="G397" s="4" t="s">
        <v>55</v>
      </c>
      <c r="H397" s="4" t="s">
        <v>56</v>
      </c>
      <c r="I397" s="4"/>
      <c r="J397" s="4"/>
      <c r="K397" s="4">
        <v>-228</v>
      </c>
      <c r="L397" s="4">
        <v>7</v>
      </c>
      <c r="M397" s="4">
        <v>3</v>
      </c>
      <c r="N397" s="4" t="s">
        <v>3</v>
      </c>
      <c r="O397" s="4">
        <v>2</v>
      </c>
      <c r="P397" s="4"/>
      <c r="Q397" s="4"/>
      <c r="R397" s="4"/>
      <c r="S397" s="4"/>
      <c r="T397" s="4"/>
      <c r="U397" s="4"/>
      <c r="V397" s="4"/>
      <c r="W397" s="4"/>
    </row>
    <row r="398" spans="1:245" x14ac:dyDescent="0.2">
      <c r="A398" s="4">
        <v>50</v>
      </c>
      <c r="B398" s="4">
        <v>0</v>
      </c>
      <c r="C398" s="4">
        <v>0</v>
      </c>
      <c r="D398" s="4">
        <v>1</v>
      </c>
      <c r="E398" s="4">
        <v>216</v>
      </c>
      <c r="F398" s="4">
        <f>ROUND(Source!AP389,O398)</f>
        <v>0</v>
      </c>
      <c r="G398" s="4" t="s">
        <v>57</v>
      </c>
      <c r="H398" s="4" t="s">
        <v>58</v>
      </c>
      <c r="I398" s="4"/>
      <c r="J398" s="4"/>
      <c r="K398" s="4">
        <v>-216</v>
      </c>
      <c r="L398" s="4">
        <v>8</v>
      </c>
      <c r="M398" s="4">
        <v>3</v>
      </c>
      <c r="N398" s="4" t="s">
        <v>3</v>
      </c>
      <c r="O398" s="4">
        <v>2</v>
      </c>
      <c r="P398" s="4"/>
      <c r="Q398" s="4"/>
      <c r="R398" s="4"/>
      <c r="S398" s="4"/>
      <c r="T398" s="4"/>
      <c r="U398" s="4"/>
      <c r="V398" s="4"/>
      <c r="W398" s="4"/>
    </row>
    <row r="399" spans="1:245" x14ac:dyDescent="0.2">
      <c r="A399" s="4">
        <v>50</v>
      </c>
      <c r="B399" s="4">
        <v>0</v>
      </c>
      <c r="C399" s="4">
        <v>0</v>
      </c>
      <c r="D399" s="4">
        <v>1</v>
      </c>
      <c r="E399" s="4">
        <v>223</v>
      </c>
      <c r="F399" s="4">
        <f>ROUND(Source!AQ389,O399)</f>
        <v>0</v>
      </c>
      <c r="G399" s="4" t="s">
        <v>59</v>
      </c>
      <c r="H399" s="4" t="s">
        <v>60</v>
      </c>
      <c r="I399" s="4"/>
      <c r="J399" s="4"/>
      <c r="K399" s="4">
        <v>-223</v>
      </c>
      <c r="L399" s="4">
        <v>9</v>
      </c>
      <c r="M399" s="4">
        <v>3</v>
      </c>
      <c r="N399" s="4" t="s">
        <v>3</v>
      </c>
      <c r="O399" s="4">
        <v>2</v>
      </c>
      <c r="P399" s="4"/>
      <c r="Q399" s="4"/>
      <c r="R399" s="4"/>
      <c r="S399" s="4"/>
      <c r="T399" s="4"/>
      <c r="U399" s="4"/>
      <c r="V399" s="4"/>
      <c r="W399" s="4"/>
    </row>
    <row r="400" spans="1:245" x14ac:dyDescent="0.2">
      <c r="A400" s="4">
        <v>50</v>
      </c>
      <c r="B400" s="4">
        <v>0</v>
      </c>
      <c r="C400" s="4">
        <v>0</v>
      </c>
      <c r="D400" s="4">
        <v>1</v>
      </c>
      <c r="E400" s="4">
        <v>229</v>
      </c>
      <c r="F400" s="4">
        <f>ROUND(Source!AZ389,O400)</f>
        <v>0</v>
      </c>
      <c r="G400" s="4" t="s">
        <v>61</v>
      </c>
      <c r="H400" s="4" t="s">
        <v>62</v>
      </c>
      <c r="I400" s="4"/>
      <c r="J400" s="4"/>
      <c r="K400" s="4">
        <v>-229</v>
      </c>
      <c r="L400" s="4">
        <v>10</v>
      </c>
      <c r="M400" s="4">
        <v>3</v>
      </c>
      <c r="N400" s="4" t="s">
        <v>3</v>
      </c>
      <c r="O400" s="4">
        <v>2</v>
      </c>
      <c r="P400" s="4"/>
      <c r="Q400" s="4"/>
      <c r="R400" s="4"/>
      <c r="S400" s="4"/>
      <c r="T400" s="4"/>
      <c r="U400" s="4"/>
      <c r="V400" s="4"/>
      <c r="W400" s="4"/>
    </row>
    <row r="401" spans="1:23" x14ac:dyDescent="0.2">
      <c r="A401" s="4">
        <v>50</v>
      </c>
      <c r="B401" s="4">
        <v>0</v>
      </c>
      <c r="C401" s="4">
        <v>0</v>
      </c>
      <c r="D401" s="4">
        <v>1</v>
      </c>
      <c r="E401" s="4">
        <v>203</v>
      </c>
      <c r="F401" s="4">
        <f>ROUND(Source!Q389,O401)</f>
        <v>77984.84</v>
      </c>
      <c r="G401" s="4" t="s">
        <v>63</v>
      </c>
      <c r="H401" s="4" t="s">
        <v>64</v>
      </c>
      <c r="I401" s="4"/>
      <c r="J401" s="4"/>
      <c r="K401" s="4">
        <v>-203</v>
      </c>
      <c r="L401" s="4">
        <v>11</v>
      </c>
      <c r="M401" s="4">
        <v>3</v>
      </c>
      <c r="N401" s="4" t="s">
        <v>3</v>
      </c>
      <c r="O401" s="4">
        <v>2</v>
      </c>
      <c r="P401" s="4"/>
      <c r="Q401" s="4"/>
      <c r="R401" s="4"/>
      <c r="S401" s="4"/>
      <c r="T401" s="4"/>
      <c r="U401" s="4"/>
      <c r="V401" s="4"/>
      <c r="W401" s="4"/>
    </row>
    <row r="402" spans="1:23" x14ac:dyDescent="0.2">
      <c r="A402" s="4">
        <v>50</v>
      </c>
      <c r="B402" s="4">
        <v>0</v>
      </c>
      <c r="C402" s="4">
        <v>0</v>
      </c>
      <c r="D402" s="4">
        <v>1</v>
      </c>
      <c r="E402" s="4">
        <v>231</v>
      </c>
      <c r="F402" s="4">
        <f>ROUND(Source!BB389,O402)</f>
        <v>0</v>
      </c>
      <c r="G402" s="4" t="s">
        <v>65</v>
      </c>
      <c r="H402" s="4" t="s">
        <v>66</v>
      </c>
      <c r="I402" s="4"/>
      <c r="J402" s="4"/>
      <c r="K402" s="4">
        <v>-231</v>
      </c>
      <c r="L402" s="4">
        <v>12</v>
      </c>
      <c r="M402" s="4">
        <v>3</v>
      </c>
      <c r="N402" s="4" t="s">
        <v>3</v>
      </c>
      <c r="O402" s="4">
        <v>2</v>
      </c>
      <c r="P402" s="4"/>
      <c r="Q402" s="4"/>
      <c r="R402" s="4"/>
      <c r="S402" s="4"/>
      <c r="T402" s="4"/>
      <c r="U402" s="4"/>
      <c r="V402" s="4"/>
      <c r="W402" s="4"/>
    </row>
    <row r="403" spans="1:23" x14ac:dyDescent="0.2">
      <c r="A403" s="4">
        <v>50</v>
      </c>
      <c r="B403" s="4">
        <v>0</v>
      </c>
      <c r="C403" s="4">
        <v>0</v>
      </c>
      <c r="D403" s="4">
        <v>1</v>
      </c>
      <c r="E403" s="4">
        <v>204</v>
      </c>
      <c r="F403" s="4">
        <f>ROUND(Source!R389,O403)</f>
        <v>20463.57</v>
      </c>
      <c r="G403" s="4" t="s">
        <v>67</v>
      </c>
      <c r="H403" s="4" t="s">
        <v>68</v>
      </c>
      <c r="I403" s="4"/>
      <c r="J403" s="4"/>
      <c r="K403" s="4">
        <v>-204</v>
      </c>
      <c r="L403" s="4">
        <v>13</v>
      </c>
      <c r="M403" s="4">
        <v>3</v>
      </c>
      <c r="N403" s="4" t="s">
        <v>3</v>
      </c>
      <c r="O403" s="4">
        <v>2</v>
      </c>
      <c r="P403" s="4"/>
      <c r="Q403" s="4"/>
      <c r="R403" s="4"/>
      <c r="S403" s="4"/>
      <c r="T403" s="4"/>
      <c r="U403" s="4"/>
      <c r="V403" s="4"/>
      <c r="W403" s="4"/>
    </row>
    <row r="404" spans="1:23" x14ac:dyDescent="0.2">
      <c r="A404" s="4">
        <v>50</v>
      </c>
      <c r="B404" s="4">
        <v>0</v>
      </c>
      <c r="C404" s="4">
        <v>0</v>
      </c>
      <c r="D404" s="4">
        <v>1</v>
      </c>
      <c r="E404" s="4">
        <v>205</v>
      </c>
      <c r="F404" s="4">
        <f>ROUND(Source!S389,O404)</f>
        <v>138009.41</v>
      </c>
      <c r="G404" s="4" t="s">
        <v>69</v>
      </c>
      <c r="H404" s="4" t="s">
        <v>70</v>
      </c>
      <c r="I404" s="4"/>
      <c r="J404" s="4"/>
      <c r="K404" s="4">
        <v>-205</v>
      </c>
      <c r="L404" s="4">
        <v>14</v>
      </c>
      <c r="M404" s="4">
        <v>3</v>
      </c>
      <c r="N404" s="4" t="s">
        <v>3</v>
      </c>
      <c r="O404" s="4">
        <v>2</v>
      </c>
      <c r="P404" s="4"/>
      <c r="Q404" s="4"/>
      <c r="R404" s="4"/>
      <c r="S404" s="4"/>
      <c r="T404" s="4"/>
      <c r="U404" s="4"/>
      <c r="V404" s="4"/>
      <c r="W404" s="4"/>
    </row>
    <row r="405" spans="1:23" x14ac:dyDescent="0.2">
      <c r="A405" s="4">
        <v>50</v>
      </c>
      <c r="B405" s="4">
        <v>0</v>
      </c>
      <c r="C405" s="4">
        <v>0</v>
      </c>
      <c r="D405" s="4">
        <v>1</v>
      </c>
      <c r="E405" s="4">
        <v>232</v>
      </c>
      <c r="F405" s="4">
        <f>ROUND(Source!BC389,O405)</f>
        <v>0</v>
      </c>
      <c r="G405" s="4" t="s">
        <v>71</v>
      </c>
      <c r="H405" s="4" t="s">
        <v>72</v>
      </c>
      <c r="I405" s="4"/>
      <c r="J405" s="4"/>
      <c r="K405" s="4">
        <v>-232</v>
      </c>
      <c r="L405" s="4">
        <v>15</v>
      </c>
      <c r="M405" s="4">
        <v>3</v>
      </c>
      <c r="N405" s="4" t="s">
        <v>3</v>
      </c>
      <c r="O405" s="4">
        <v>2</v>
      </c>
      <c r="P405" s="4"/>
      <c r="Q405" s="4"/>
      <c r="R405" s="4"/>
      <c r="S405" s="4"/>
      <c r="T405" s="4"/>
      <c r="U405" s="4"/>
      <c r="V405" s="4"/>
      <c r="W405" s="4"/>
    </row>
    <row r="406" spans="1:23" x14ac:dyDescent="0.2">
      <c r="A406" s="4">
        <v>50</v>
      </c>
      <c r="B406" s="4">
        <v>0</v>
      </c>
      <c r="C406" s="4">
        <v>0</v>
      </c>
      <c r="D406" s="4">
        <v>1</v>
      </c>
      <c r="E406" s="4">
        <v>214</v>
      </c>
      <c r="F406" s="4">
        <f>ROUND(Source!AS389,O406)</f>
        <v>0</v>
      </c>
      <c r="G406" s="4" t="s">
        <v>73</v>
      </c>
      <c r="H406" s="4" t="s">
        <v>74</v>
      </c>
      <c r="I406" s="4"/>
      <c r="J406" s="4"/>
      <c r="K406" s="4">
        <v>-214</v>
      </c>
      <c r="L406" s="4">
        <v>16</v>
      </c>
      <c r="M406" s="4">
        <v>3</v>
      </c>
      <c r="N406" s="4" t="s">
        <v>3</v>
      </c>
      <c r="O406" s="4">
        <v>2</v>
      </c>
      <c r="P406" s="4"/>
      <c r="Q406" s="4"/>
      <c r="R406" s="4"/>
      <c r="S406" s="4"/>
      <c r="T406" s="4"/>
      <c r="U406" s="4"/>
      <c r="V406" s="4"/>
      <c r="W406" s="4"/>
    </row>
    <row r="407" spans="1:23" x14ac:dyDescent="0.2">
      <c r="A407" s="4">
        <v>50</v>
      </c>
      <c r="B407" s="4">
        <v>0</v>
      </c>
      <c r="C407" s="4">
        <v>0</v>
      </c>
      <c r="D407" s="4">
        <v>1</v>
      </c>
      <c r="E407" s="4">
        <v>215</v>
      </c>
      <c r="F407" s="4">
        <f>ROUND(Source!AT389,O407)</f>
        <v>0</v>
      </c>
      <c r="G407" s="4" t="s">
        <v>75</v>
      </c>
      <c r="H407" s="4" t="s">
        <v>76</v>
      </c>
      <c r="I407" s="4"/>
      <c r="J407" s="4"/>
      <c r="K407" s="4">
        <v>-215</v>
      </c>
      <c r="L407" s="4">
        <v>17</v>
      </c>
      <c r="M407" s="4">
        <v>3</v>
      </c>
      <c r="N407" s="4" t="s">
        <v>3</v>
      </c>
      <c r="O407" s="4">
        <v>2</v>
      </c>
      <c r="P407" s="4"/>
      <c r="Q407" s="4"/>
      <c r="R407" s="4"/>
      <c r="S407" s="4"/>
      <c r="T407" s="4"/>
      <c r="U407" s="4"/>
      <c r="V407" s="4"/>
      <c r="W407" s="4"/>
    </row>
    <row r="408" spans="1:23" x14ac:dyDescent="0.2">
      <c r="A408" s="4">
        <v>50</v>
      </c>
      <c r="B408" s="4">
        <v>0</v>
      </c>
      <c r="C408" s="4">
        <v>0</v>
      </c>
      <c r="D408" s="4">
        <v>1</v>
      </c>
      <c r="E408" s="4">
        <v>217</v>
      </c>
      <c r="F408" s="4">
        <f>ROUND(Source!AU389,O408)</f>
        <v>731913.74</v>
      </c>
      <c r="G408" s="4" t="s">
        <v>77</v>
      </c>
      <c r="H408" s="4" t="s">
        <v>78</v>
      </c>
      <c r="I408" s="4"/>
      <c r="J408" s="4"/>
      <c r="K408" s="4">
        <v>-217</v>
      </c>
      <c r="L408" s="4">
        <v>18</v>
      </c>
      <c r="M408" s="4">
        <v>3</v>
      </c>
      <c r="N408" s="4" t="s">
        <v>3</v>
      </c>
      <c r="O408" s="4">
        <v>2</v>
      </c>
      <c r="P408" s="4"/>
      <c r="Q408" s="4"/>
      <c r="R408" s="4"/>
      <c r="S408" s="4"/>
      <c r="T408" s="4"/>
      <c r="U408" s="4"/>
      <c r="V408" s="4"/>
      <c r="W408" s="4"/>
    </row>
    <row r="409" spans="1:23" x14ac:dyDescent="0.2">
      <c r="A409" s="4">
        <v>50</v>
      </c>
      <c r="B409" s="4">
        <v>0</v>
      </c>
      <c r="C409" s="4">
        <v>0</v>
      </c>
      <c r="D409" s="4">
        <v>1</v>
      </c>
      <c r="E409" s="4">
        <v>230</v>
      </c>
      <c r="F409" s="4">
        <f>ROUND(Source!BA389,O409)</f>
        <v>0</v>
      </c>
      <c r="G409" s="4" t="s">
        <v>79</v>
      </c>
      <c r="H409" s="4" t="s">
        <v>80</v>
      </c>
      <c r="I409" s="4"/>
      <c r="J409" s="4"/>
      <c r="K409" s="4">
        <v>-230</v>
      </c>
      <c r="L409" s="4">
        <v>19</v>
      </c>
      <c r="M409" s="4">
        <v>3</v>
      </c>
      <c r="N409" s="4" t="s">
        <v>3</v>
      </c>
      <c r="O409" s="4">
        <v>2</v>
      </c>
      <c r="P409" s="4"/>
      <c r="Q409" s="4"/>
      <c r="R409" s="4"/>
      <c r="S409" s="4"/>
      <c r="T409" s="4"/>
      <c r="U409" s="4"/>
      <c r="V409" s="4"/>
      <c r="W409" s="4"/>
    </row>
    <row r="410" spans="1:23" x14ac:dyDescent="0.2">
      <c r="A410" s="4">
        <v>50</v>
      </c>
      <c r="B410" s="4">
        <v>0</v>
      </c>
      <c r="C410" s="4">
        <v>0</v>
      </c>
      <c r="D410" s="4">
        <v>1</v>
      </c>
      <c r="E410" s="4">
        <v>206</v>
      </c>
      <c r="F410" s="4">
        <f>ROUND(Source!T389,O410)</f>
        <v>0</v>
      </c>
      <c r="G410" s="4" t="s">
        <v>81</v>
      </c>
      <c r="H410" s="4" t="s">
        <v>82</v>
      </c>
      <c r="I410" s="4"/>
      <c r="J410" s="4"/>
      <c r="K410" s="4">
        <v>-206</v>
      </c>
      <c r="L410" s="4">
        <v>20</v>
      </c>
      <c r="M410" s="4">
        <v>3</v>
      </c>
      <c r="N410" s="4" t="s">
        <v>3</v>
      </c>
      <c r="O410" s="4">
        <v>2</v>
      </c>
      <c r="P410" s="4"/>
      <c r="Q410" s="4"/>
      <c r="R410" s="4"/>
      <c r="S410" s="4"/>
      <c r="T410" s="4"/>
      <c r="U410" s="4"/>
      <c r="V410" s="4"/>
      <c r="W410" s="4"/>
    </row>
    <row r="411" spans="1:23" x14ac:dyDescent="0.2">
      <c r="A411" s="4">
        <v>50</v>
      </c>
      <c r="B411" s="4">
        <v>0</v>
      </c>
      <c r="C411" s="4">
        <v>0</v>
      </c>
      <c r="D411" s="4">
        <v>1</v>
      </c>
      <c r="E411" s="4">
        <v>207</v>
      </c>
      <c r="F411" s="4">
        <f>Source!U389</f>
        <v>654.35180000000003</v>
      </c>
      <c r="G411" s="4" t="s">
        <v>83</v>
      </c>
      <c r="H411" s="4" t="s">
        <v>84</v>
      </c>
      <c r="I411" s="4"/>
      <c r="J411" s="4"/>
      <c r="K411" s="4">
        <v>-207</v>
      </c>
      <c r="L411" s="4">
        <v>21</v>
      </c>
      <c r="M411" s="4">
        <v>3</v>
      </c>
      <c r="N411" s="4" t="s">
        <v>3</v>
      </c>
      <c r="O411" s="4">
        <v>-1</v>
      </c>
      <c r="P411" s="4"/>
      <c r="Q411" s="4"/>
      <c r="R411" s="4"/>
      <c r="S411" s="4"/>
      <c r="T411" s="4"/>
      <c r="U411" s="4"/>
      <c r="V411" s="4"/>
      <c r="W411" s="4"/>
    </row>
    <row r="412" spans="1:23" x14ac:dyDescent="0.2">
      <c r="A412" s="4">
        <v>50</v>
      </c>
      <c r="B412" s="4">
        <v>0</v>
      </c>
      <c r="C412" s="4">
        <v>0</v>
      </c>
      <c r="D412" s="4">
        <v>1</v>
      </c>
      <c r="E412" s="4">
        <v>208</v>
      </c>
      <c r="F412" s="4">
        <f>Source!V389</f>
        <v>0</v>
      </c>
      <c r="G412" s="4" t="s">
        <v>85</v>
      </c>
      <c r="H412" s="4" t="s">
        <v>86</v>
      </c>
      <c r="I412" s="4"/>
      <c r="J412" s="4"/>
      <c r="K412" s="4">
        <v>-208</v>
      </c>
      <c r="L412" s="4">
        <v>22</v>
      </c>
      <c r="M412" s="4">
        <v>3</v>
      </c>
      <c r="N412" s="4" t="s">
        <v>3</v>
      </c>
      <c r="O412" s="4">
        <v>-1</v>
      </c>
      <c r="P412" s="4"/>
      <c r="Q412" s="4"/>
      <c r="R412" s="4"/>
      <c r="S412" s="4"/>
      <c r="T412" s="4"/>
      <c r="U412" s="4"/>
      <c r="V412" s="4"/>
      <c r="W412" s="4"/>
    </row>
    <row r="413" spans="1:23" x14ac:dyDescent="0.2">
      <c r="A413" s="4">
        <v>50</v>
      </c>
      <c r="B413" s="4">
        <v>0</v>
      </c>
      <c r="C413" s="4">
        <v>0</v>
      </c>
      <c r="D413" s="4">
        <v>1</v>
      </c>
      <c r="E413" s="4">
        <v>209</v>
      </c>
      <c r="F413" s="4">
        <f>ROUND(Source!W389,O413)</f>
        <v>0</v>
      </c>
      <c r="G413" s="4" t="s">
        <v>87</v>
      </c>
      <c r="H413" s="4" t="s">
        <v>88</v>
      </c>
      <c r="I413" s="4"/>
      <c r="J413" s="4"/>
      <c r="K413" s="4">
        <v>-209</v>
      </c>
      <c r="L413" s="4">
        <v>23</v>
      </c>
      <c r="M413" s="4">
        <v>3</v>
      </c>
      <c r="N413" s="4" t="s">
        <v>3</v>
      </c>
      <c r="O413" s="4">
        <v>2</v>
      </c>
      <c r="P413" s="4"/>
      <c r="Q413" s="4"/>
      <c r="R413" s="4"/>
      <c r="S413" s="4"/>
      <c r="T413" s="4"/>
      <c r="U413" s="4"/>
      <c r="V413" s="4"/>
      <c r="W413" s="4"/>
    </row>
    <row r="414" spans="1:23" x14ac:dyDescent="0.2">
      <c r="A414" s="4">
        <v>50</v>
      </c>
      <c r="B414" s="4">
        <v>0</v>
      </c>
      <c r="C414" s="4">
        <v>0</v>
      </c>
      <c r="D414" s="4">
        <v>1</v>
      </c>
      <c r="E414" s="4">
        <v>210</v>
      </c>
      <c r="F414" s="4">
        <f>ROUND(Source!X389,O414)</f>
        <v>96606.59</v>
      </c>
      <c r="G414" s="4" t="s">
        <v>89</v>
      </c>
      <c r="H414" s="4" t="s">
        <v>90</v>
      </c>
      <c r="I414" s="4"/>
      <c r="J414" s="4"/>
      <c r="K414" s="4">
        <v>-210</v>
      </c>
      <c r="L414" s="4">
        <v>24</v>
      </c>
      <c r="M414" s="4">
        <v>3</v>
      </c>
      <c r="N414" s="4" t="s">
        <v>3</v>
      </c>
      <c r="O414" s="4">
        <v>2</v>
      </c>
      <c r="P414" s="4"/>
      <c r="Q414" s="4"/>
      <c r="R414" s="4"/>
      <c r="S414" s="4"/>
      <c r="T414" s="4"/>
      <c r="U414" s="4"/>
      <c r="V414" s="4"/>
      <c r="W414" s="4"/>
    </row>
    <row r="415" spans="1:23" x14ac:dyDescent="0.2">
      <c r="A415" s="4">
        <v>50</v>
      </c>
      <c r="B415" s="4">
        <v>0</v>
      </c>
      <c r="C415" s="4">
        <v>0</v>
      </c>
      <c r="D415" s="4">
        <v>1</v>
      </c>
      <c r="E415" s="4">
        <v>211</v>
      </c>
      <c r="F415" s="4">
        <f>ROUND(Source!Y389,O415)</f>
        <v>13800.94</v>
      </c>
      <c r="G415" s="4" t="s">
        <v>91</v>
      </c>
      <c r="H415" s="4" t="s">
        <v>92</v>
      </c>
      <c r="I415" s="4"/>
      <c r="J415" s="4"/>
      <c r="K415" s="4">
        <v>-211</v>
      </c>
      <c r="L415" s="4">
        <v>25</v>
      </c>
      <c r="M415" s="4">
        <v>3</v>
      </c>
      <c r="N415" s="4" t="s">
        <v>3</v>
      </c>
      <c r="O415" s="4">
        <v>2</v>
      </c>
      <c r="P415" s="4"/>
      <c r="Q415" s="4"/>
      <c r="R415" s="4"/>
      <c r="S415" s="4"/>
      <c r="T415" s="4"/>
      <c r="U415" s="4"/>
      <c r="V415" s="4"/>
      <c r="W415" s="4"/>
    </row>
    <row r="416" spans="1:23" x14ac:dyDescent="0.2">
      <c r="A416" s="4">
        <v>50</v>
      </c>
      <c r="B416" s="4">
        <v>0</v>
      </c>
      <c r="C416" s="4">
        <v>0</v>
      </c>
      <c r="D416" s="4">
        <v>1</v>
      </c>
      <c r="E416" s="4">
        <v>0</v>
      </c>
      <c r="F416" s="4">
        <f>ROUND(Source!AR389,O416)</f>
        <v>731913.74</v>
      </c>
      <c r="G416" s="4" t="s">
        <v>93</v>
      </c>
      <c r="H416" s="4" t="s">
        <v>94</v>
      </c>
      <c r="I416" s="4"/>
      <c r="J416" s="4"/>
      <c r="K416" s="4">
        <v>-224</v>
      </c>
      <c r="L416" s="4">
        <v>26</v>
      </c>
      <c r="M416" s="4">
        <v>3</v>
      </c>
      <c r="N416" s="4" t="s">
        <v>3</v>
      </c>
      <c r="O416" s="4">
        <v>2</v>
      </c>
      <c r="P416" s="4"/>
      <c r="Q416" s="4"/>
      <c r="R416" s="4"/>
      <c r="S416" s="4"/>
      <c r="T416" s="4"/>
      <c r="U416" s="4"/>
      <c r="V416" s="4"/>
      <c r="W416" s="4"/>
    </row>
    <row r="417" spans="1:245" x14ac:dyDescent="0.2">
      <c r="A417" s="4">
        <v>50</v>
      </c>
      <c r="B417" s="4">
        <v>0</v>
      </c>
      <c r="C417" s="4">
        <v>0</v>
      </c>
      <c r="D417" s="4">
        <v>2</v>
      </c>
      <c r="E417" s="4">
        <v>0</v>
      </c>
      <c r="F417" s="4">
        <f>ROUND(F416,O417)</f>
        <v>731913.74</v>
      </c>
      <c r="G417" s="4" t="s">
        <v>95</v>
      </c>
      <c r="H417" s="4" t="s">
        <v>96</v>
      </c>
      <c r="I417" s="4"/>
      <c r="J417" s="4"/>
      <c r="K417" s="4">
        <v>212</v>
      </c>
      <c r="L417" s="4">
        <v>27</v>
      </c>
      <c r="M417" s="4">
        <v>0</v>
      </c>
      <c r="N417" s="4" t="s">
        <v>3</v>
      </c>
      <c r="O417" s="4">
        <v>2</v>
      </c>
      <c r="P417" s="4"/>
      <c r="Q417" s="4"/>
      <c r="R417" s="4"/>
      <c r="S417" s="4"/>
      <c r="T417" s="4"/>
      <c r="U417" s="4"/>
      <c r="V417" s="4"/>
      <c r="W417" s="4"/>
    </row>
    <row r="418" spans="1:245" x14ac:dyDescent="0.2">
      <c r="A418" s="4">
        <v>50</v>
      </c>
      <c r="B418" s="4">
        <v>0</v>
      </c>
      <c r="C418" s="4">
        <v>0</v>
      </c>
      <c r="D418" s="4">
        <v>2</v>
      </c>
      <c r="E418" s="4">
        <v>0</v>
      </c>
      <c r="F418" s="4">
        <f>ROUND(F417*0.18,O418)</f>
        <v>131744.47</v>
      </c>
      <c r="G418" s="4" t="s">
        <v>97</v>
      </c>
      <c r="H418" s="4" t="s">
        <v>98</v>
      </c>
      <c r="I418" s="4"/>
      <c r="J418" s="4"/>
      <c r="K418" s="4">
        <v>212</v>
      </c>
      <c r="L418" s="4">
        <v>28</v>
      </c>
      <c r="M418" s="4">
        <v>0</v>
      </c>
      <c r="N418" s="4" t="s">
        <v>3</v>
      </c>
      <c r="O418" s="4">
        <v>2</v>
      </c>
      <c r="P418" s="4"/>
      <c r="Q418" s="4"/>
      <c r="R418" s="4"/>
      <c r="S418" s="4"/>
      <c r="T418" s="4"/>
      <c r="U418" s="4"/>
      <c r="V418" s="4"/>
      <c r="W418" s="4"/>
    </row>
    <row r="419" spans="1:245" x14ac:dyDescent="0.2">
      <c r="A419" s="4">
        <v>50</v>
      </c>
      <c r="B419" s="4">
        <v>0</v>
      </c>
      <c r="C419" s="4">
        <v>0</v>
      </c>
      <c r="D419" s="4">
        <v>2</v>
      </c>
      <c r="E419" s="4">
        <v>224</v>
      </c>
      <c r="F419" s="4">
        <f>ROUND(F417+F418,O419)</f>
        <v>863658.21</v>
      </c>
      <c r="G419" s="4" t="s">
        <v>99</v>
      </c>
      <c r="H419" s="4" t="s">
        <v>100</v>
      </c>
      <c r="I419" s="4"/>
      <c r="J419" s="4"/>
      <c r="K419" s="4">
        <v>212</v>
      </c>
      <c r="L419" s="4">
        <v>29</v>
      </c>
      <c r="M419" s="4">
        <v>0</v>
      </c>
      <c r="N419" s="4" t="s">
        <v>3</v>
      </c>
      <c r="O419" s="4">
        <v>2</v>
      </c>
      <c r="P419" s="4"/>
      <c r="Q419" s="4"/>
      <c r="R419" s="4"/>
      <c r="S419" s="4"/>
      <c r="T419" s="4"/>
      <c r="U419" s="4"/>
      <c r="V419" s="4"/>
      <c r="W419" s="4"/>
    </row>
    <row r="420" spans="1:245" x14ac:dyDescent="0.2">
      <c r="A420" s="4">
        <v>50</v>
      </c>
      <c r="B420" s="4">
        <v>0</v>
      </c>
      <c r="C420" s="4">
        <v>0</v>
      </c>
      <c r="D420" s="4">
        <v>2</v>
      </c>
      <c r="E420" s="4">
        <v>213</v>
      </c>
      <c r="F420" s="4">
        <f>ROUND(F419*0.95,O420)</f>
        <v>820475.3</v>
      </c>
      <c r="G420" s="4" t="s">
        <v>101</v>
      </c>
      <c r="H420" s="4" t="s">
        <v>102</v>
      </c>
      <c r="I420" s="4"/>
      <c r="J420" s="4"/>
      <c r="K420" s="4">
        <v>212</v>
      </c>
      <c r="L420" s="4">
        <v>30</v>
      </c>
      <c r="M420" s="4">
        <v>0</v>
      </c>
      <c r="N420" s="4" t="s">
        <v>3</v>
      </c>
      <c r="O420" s="4">
        <v>2</v>
      </c>
      <c r="P420" s="4"/>
      <c r="Q420" s="4"/>
      <c r="R420" s="4"/>
      <c r="S420" s="4"/>
      <c r="T420" s="4"/>
      <c r="U420" s="4"/>
      <c r="V420" s="4"/>
      <c r="W420" s="4"/>
    </row>
    <row r="422" spans="1:245" x14ac:dyDescent="0.2">
      <c r="A422" s="1">
        <v>4</v>
      </c>
      <c r="B422" s="1">
        <v>1</v>
      </c>
      <c r="C422" s="1"/>
      <c r="D422" s="1">
        <f>ROW(A434)</f>
        <v>434</v>
      </c>
      <c r="E422" s="1"/>
      <c r="F422" s="1" t="s">
        <v>124</v>
      </c>
      <c r="G422" s="1" t="s">
        <v>284</v>
      </c>
      <c r="H422" s="1" t="s">
        <v>3</v>
      </c>
      <c r="I422" s="1">
        <v>0</v>
      </c>
      <c r="J422" s="1"/>
      <c r="K422" s="1">
        <v>-1</v>
      </c>
      <c r="L422" s="1"/>
      <c r="M422" s="1"/>
      <c r="N422" s="1"/>
      <c r="O422" s="1"/>
      <c r="P422" s="1"/>
      <c r="Q422" s="1"/>
      <c r="R422" s="1"/>
      <c r="S422" s="1"/>
      <c r="T422" s="1"/>
      <c r="U422" s="1" t="s">
        <v>3</v>
      </c>
      <c r="V422" s="1">
        <v>0</v>
      </c>
      <c r="W422" s="1"/>
      <c r="X422" s="1"/>
      <c r="Y422" s="1"/>
      <c r="Z422" s="1"/>
      <c r="AA422" s="1"/>
      <c r="AB422" s="1" t="s">
        <v>3</v>
      </c>
      <c r="AC422" s="1" t="s">
        <v>3</v>
      </c>
      <c r="AD422" s="1" t="s">
        <v>3</v>
      </c>
      <c r="AE422" s="1" t="s">
        <v>3</v>
      </c>
      <c r="AF422" s="1" t="s">
        <v>3</v>
      </c>
      <c r="AG422" s="1" t="s">
        <v>3</v>
      </c>
      <c r="AH422" s="1"/>
      <c r="AI422" s="1"/>
      <c r="AJ422" s="1"/>
      <c r="AK422" s="1"/>
      <c r="AL422" s="1"/>
      <c r="AM422" s="1"/>
      <c r="AN422" s="1"/>
      <c r="AO422" s="1"/>
      <c r="AP422" s="1" t="s">
        <v>3</v>
      </c>
      <c r="AQ422" s="1" t="s">
        <v>3</v>
      </c>
      <c r="AR422" s="1" t="s">
        <v>3</v>
      </c>
      <c r="AS422" s="1"/>
      <c r="AT422" s="1"/>
      <c r="AU422" s="1"/>
      <c r="AV422" s="1"/>
      <c r="AW422" s="1"/>
      <c r="AX422" s="1"/>
      <c r="AY422" s="1"/>
      <c r="AZ422" s="1" t="s">
        <v>3</v>
      </c>
      <c r="BA422" s="1"/>
      <c r="BB422" s="1" t="s">
        <v>3</v>
      </c>
      <c r="BC422" s="1" t="s">
        <v>3</v>
      </c>
      <c r="BD422" s="1" t="s">
        <v>3</v>
      </c>
      <c r="BE422" s="1" t="s">
        <v>3</v>
      </c>
      <c r="BF422" s="1" t="s">
        <v>3</v>
      </c>
      <c r="BG422" s="1" t="s">
        <v>3</v>
      </c>
      <c r="BH422" s="1" t="s">
        <v>3</v>
      </c>
      <c r="BI422" s="1" t="s">
        <v>3</v>
      </c>
      <c r="BJ422" s="1" t="s">
        <v>3</v>
      </c>
      <c r="BK422" s="1" t="s">
        <v>3</v>
      </c>
      <c r="BL422" s="1" t="s">
        <v>3</v>
      </c>
      <c r="BM422" s="1" t="s">
        <v>3</v>
      </c>
      <c r="BN422" s="1" t="s">
        <v>3</v>
      </c>
      <c r="BO422" s="1" t="s">
        <v>3</v>
      </c>
      <c r="BP422" s="1" t="s">
        <v>3</v>
      </c>
      <c r="BQ422" s="1"/>
      <c r="BR422" s="1"/>
      <c r="BS422" s="1"/>
      <c r="BT422" s="1"/>
      <c r="BU422" s="1"/>
      <c r="BV422" s="1"/>
      <c r="BW422" s="1"/>
      <c r="BX422" s="1">
        <v>0</v>
      </c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>
        <v>0</v>
      </c>
    </row>
    <row r="424" spans="1:245" x14ac:dyDescent="0.2">
      <c r="A424" s="2">
        <v>52</v>
      </c>
      <c r="B424" s="2">
        <f t="shared" ref="B424:G424" si="239">B434</f>
        <v>1</v>
      </c>
      <c r="C424" s="2">
        <f t="shared" si="239"/>
        <v>4</v>
      </c>
      <c r="D424" s="2">
        <f t="shared" si="239"/>
        <v>422</v>
      </c>
      <c r="E424" s="2">
        <f t="shared" si="239"/>
        <v>0</v>
      </c>
      <c r="F424" s="2" t="str">
        <f t="shared" si="239"/>
        <v>8</v>
      </c>
      <c r="G424" s="2" t="str">
        <f t="shared" si="239"/>
        <v>Ремонт подпорной стенки ул Наметкина д 17/68</v>
      </c>
      <c r="H424" s="2"/>
      <c r="I424" s="2"/>
      <c r="J424" s="2"/>
      <c r="K424" s="2"/>
      <c r="L424" s="2"/>
      <c r="M424" s="2"/>
      <c r="N424" s="2"/>
      <c r="O424" s="2">
        <f t="shared" ref="O424:AT424" si="240">O434</f>
        <v>703285.13</v>
      </c>
      <c r="P424" s="2">
        <f t="shared" si="240"/>
        <v>519268</v>
      </c>
      <c r="Q424" s="2">
        <f t="shared" si="240"/>
        <v>8234.34</v>
      </c>
      <c r="R424" s="2">
        <f t="shared" si="240"/>
        <v>4697.0200000000004</v>
      </c>
      <c r="S424" s="2">
        <f t="shared" si="240"/>
        <v>175782.79</v>
      </c>
      <c r="T424" s="2">
        <f t="shared" si="240"/>
        <v>0</v>
      </c>
      <c r="U424" s="2">
        <f t="shared" si="240"/>
        <v>900.6149999999999</v>
      </c>
      <c r="V424" s="2">
        <f t="shared" si="240"/>
        <v>0</v>
      </c>
      <c r="W424" s="2">
        <f t="shared" si="240"/>
        <v>0</v>
      </c>
      <c r="X424" s="2">
        <f t="shared" si="240"/>
        <v>123047.95</v>
      </c>
      <c r="Y424" s="2">
        <f t="shared" si="240"/>
        <v>17578.28</v>
      </c>
      <c r="Z424" s="2">
        <f t="shared" si="240"/>
        <v>0</v>
      </c>
      <c r="AA424" s="2">
        <f t="shared" si="240"/>
        <v>0</v>
      </c>
      <c r="AB424" s="2">
        <f t="shared" si="240"/>
        <v>703285.13</v>
      </c>
      <c r="AC424" s="2">
        <f t="shared" si="240"/>
        <v>519268</v>
      </c>
      <c r="AD424" s="2">
        <f t="shared" si="240"/>
        <v>8234.34</v>
      </c>
      <c r="AE424" s="2">
        <f t="shared" si="240"/>
        <v>4697.0200000000004</v>
      </c>
      <c r="AF424" s="2">
        <f t="shared" si="240"/>
        <v>175782.79</v>
      </c>
      <c r="AG424" s="2">
        <f t="shared" si="240"/>
        <v>0</v>
      </c>
      <c r="AH424" s="2">
        <f t="shared" si="240"/>
        <v>900.6149999999999</v>
      </c>
      <c r="AI424" s="2">
        <f t="shared" si="240"/>
        <v>0</v>
      </c>
      <c r="AJ424" s="2">
        <f t="shared" si="240"/>
        <v>0</v>
      </c>
      <c r="AK424" s="2">
        <f t="shared" si="240"/>
        <v>123047.95</v>
      </c>
      <c r="AL424" s="2">
        <f t="shared" si="240"/>
        <v>17578.28</v>
      </c>
      <c r="AM424" s="2">
        <f t="shared" si="240"/>
        <v>0</v>
      </c>
      <c r="AN424" s="2">
        <f t="shared" si="240"/>
        <v>0</v>
      </c>
      <c r="AO424" s="2">
        <f t="shared" si="240"/>
        <v>0</v>
      </c>
      <c r="AP424" s="2">
        <f t="shared" si="240"/>
        <v>0</v>
      </c>
      <c r="AQ424" s="2">
        <f t="shared" si="240"/>
        <v>0</v>
      </c>
      <c r="AR424" s="2">
        <f t="shared" si="240"/>
        <v>844508.62</v>
      </c>
      <c r="AS424" s="2">
        <f t="shared" si="240"/>
        <v>0</v>
      </c>
      <c r="AT424" s="2">
        <f t="shared" si="240"/>
        <v>0</v>
      </c>
      <c r="AU424" s="2">
        <f t="shared" ref="AU424:BZ424" si="241">AU434</f>
        <v>844508.62</v>
      </c>
      <c r="AV424" s="2">
        <f t="shared" si="241"/>
        <v>519268</v>
      </c>
      <c r="AW424" s="2">
        <f t="shared" si="241"/>
        <v>519268</v>
      </c>
      <c r="AX424" s="2">
        <f t="shared" si="241"/>
        <v>0</v>
      </c>
      <c r="AY424" s="2">
        <f t="shared" si="241"/>
        <v>519268</v>
      </c>
      <c r="AZ424" s="2">
        <f t="shared" si="241"/>
        <v>0</v>
      </c>
      <c r="BA424" s="2">
        <f t="shared" si="241"/>
        <v>0</v>
      </c>
      <c r="BB424" s="2">
        <f t="shared" si="241"/>
        <v>0</v>
      </c>
      <c r="BC424" s="2">
        <f t="shared" si="241"/>
        <v>0</v>
      </c>
      <c r="BD424" s="2">
        <f t="shared" si="241"/>
        <v>0</v>
      </c>
      <c r="BE424" s="2">
        <f t="shared" si="241"/>
        <v>0</v>
      </c>
      <c r="BF424" s="2">
        <f t="shared" si="241"/>
        <v>0</v>
      </c>
      <c r="BG424" s="2">
        <f t="shared" si="241"/>
        <v>0</v>
      </c>
      <c r="BH424" s="2">
        <f t="shared" si="241"/>
        <v>0</v>
      </c>
      <c r="BI424" s="2">
        <f t="shared" si="241"/>
        <v>0</v>
      </c>
      <c r="BJ424" s="2">
        <f t="shared" si="241"/>
        <v>0</v>
      </c>
      <c r="BK424" s="2">
        <f t="shared" si="241"/>
        <v>0</v>
      </c>
      <c r="BL424" s="2">
        <f t="shared" si="241"/>
        <v>0</v>
      </c>
      <c r="BM424" s="2">
        <f t="shared" si="241"/>
        <v>0</v>
      </c>
      <c r="BN424" s="2">
        <f t="shared" si="241"/>
        <v>0</v>
      </c>
      <c r="BO424" s="2">
        <f t="shared" si="241"/>
        <v>0</v>
      </c>
      <c r="BP424" s="2">
        <f t="shared" si="241"/>
        <v>0</v>
      </c>
      <c r="BQ424" s="2">
        <f t="shared" si="241"/>
        <v>0</v>
      </c>
      <c r="BR424" s="2">
        <f t="shared" si="241"/>
        <v>0</v>
      </c>
      <c r="BS424" s="2">
        <f t="shared" si="241"/>
        <v>0</v>
      </c>
      <c r="BT424" s="2">
        <f t="shared" si="241"/>
        <v>0</v>
      </c>
      <c r="BU424" s="2">
        <f t="shared" si="241"/>
        <v>0</v>
      </c>
      <c r="BV424" s="2">
        <f t="shared" si="241"/>
        <v>0</v>
      </c>
      <c r="BW424" s="2">
        <f t="shared" si="241"/>
        <v>0</v>
      </c>
      <c r="BX424" s="2">
        <f t="shared" si="241"/>
        <v>0</v>
      </c>
      <c r="BY424" s="2">
        <f t="shared" si="241"/>
        <v>0</v>
      </c>
      <c r="BZ424" s="2">
        <f t="shared" si="241"/>
        <v>0</v>
      </c>
      <c r="CA424" s="2">
        <f t="shared" ref="CA424:DF424" si="242">CA434</f>
        <v>844508.62</v>
      </c>
      <c r="CB424" s="2">
        <f t="shared" si="242"/>
        <v>0</v>
      </c>
      <c r="CC424" s="2">
        <f t="shared" si="242"/>
        <v>0</v>
      </c>
      <c r="CD424" s="2">
        <f t="shared" si="242"/>
        <v>844508.62</v>
      </c>
      <c r="CE424" s="2">
        <f t="shared" si="242"/>
        <v>519268</v>
      </c>
      <c r="CF424" s="2">
        <f t="shared" si="242"/>
        <v>519268</v>
      </c>
      <c r="CG424" s="2">
        <f t="shared" si="242"/>
        <v>0</v>
      </c>
      <c r="CH424" s="2">
        <f t="shared" si="242"/>
        <v>519268</v>
      </c>
      <c r="CI424" s="2">
        <f t="shared" si="242"/>
        <v>0</v>
      </c>
      <c r="CJ424" s="2">
        <f t="shared" si="242"/>
        <v>0</v>
      </c>
      <c r="CK424" s="2">
        <f t="shared" si="242"/>
        <v>0</v>
      </c>
      <c r="CL424" s="2">
        <f t="shared" si="242"/>
        <v>0</v>
      </c>
      <c r="CM424" s="2">
        <f t="shared" si="242"/>
        <v>0</v>
      </c>
      <c r="CN424" s="2">
        <f t="shared" si="242"/>
        <v>0</v>
      </c>
      <c r="CO424" s="2">
        <f t="shared" si="242"/>
        <v>0</v>
      </c>
      <c r="CP424" s="2">
        <f t="shared" si="242"/>
        <v>0</v>
      </c>
      <c r="CQ424" s="2">
        <f t="shared" si="242"/>
        <v>0</v>
      </c>
      <c r="CR424" s="2">
        <f t="shared" si="242"/>
        <v>0</v>
      </c>
      <c r="CS424" s="2">
        <f t="shared" si="242"/>
        <v>0</v>
      </c>
      <c r="CT424" s="2">
        <f t="shared" si="242"/>
        <v>0</v>
      </c>
      <c r="CU424" s="2">
        <f t="shared" si="242"/>
        <v>0</v>
      </c>
      <c r="CV424" s="2">
        <f t="shared" si="242"/>
        <v>0</v>
      </c>
      <c r="CW424" s="2">
        <f t="shared" si="242"/>
        <v>0</v>
      </c>
      <c r="CX424" s="2">
        <f t="shared" si="242"/>
        <v>0</v>
      </c>
      <c r="CY424" s="2">
        <f t="shared" si="242"/>
        <v>0</v>
      </c>
      <c r="CZ424" s="2">
        <f t="shared" si="242"/>
        <v>0</v>
      </c>
      <c r="DA424" s="2">
        <f t="shared" si="242"/>
        <v>0</v>
      </c>
      <c r="DB424" s="2">
        <f t="shared" si="242"/>
        <v>0</v>
      </c>
      <c r="DC424" s="2">
        <f t="shared" si="242"/>
        <v>0</v>
      </c>
      <c r="DD424" s="2">
        <f t="shared" si="242"/>
        <v>0</v>
      </c>
      <c r="DE424" s="2">
        <f t="shared" si="242"/>
        <v>0</v>
      </c>
      <c r="DF424" s="2">
        <f t="shared" si="242"/>
        <v>0</v>
      </c>
      <c r="DG424" s="3">
        <f t="shared" ref="DG424:EL424" si="243">DG434</f>
        <v>0</v>
      </c>
      <c r="DH424" s="3">
        <f t="shared" si="243"/>
        <v>0</v>
      </c>
      <c r="DI424" s="3">
        <f t="shared" si="243"/>
        <v>0</v>
      </c>
      <c r="DJ424" s="3">
        <f t="shared" si="243"/>
        <v>0</v>
      </c>
      <c r="DK424" s="3">
        <f t="shared" si="243"/>
        <v>0</v>
      </c>
      <c r="DL424" s="3">
        <f t="shared" si="243"/>
        <v>0</v>
      </c>
      <c r="DM424" s="3">
        <f t="shared" si="243"/>
        <v>0</v>
      </c>
      <c r="DN424" s="3">
        <f t="shared" si="243"/>
        <v>0</v>
      </c>
      <c r="DO424" s="3">
        <f t="shared" si="243"/>
        <v>0</v>
      </c>
      <c r="DP424" s="3">
        <f t="shared" si="243"/>
        <v>0</v>
      </c>
      <c r="DQ424" s="3">
        <f t="shared" si="243"/>
        <v>0</v>
      </c>
      <c r="DR424" s="3">
        <f t="shared" si="243"/>
        <v>0</v>
      </c>
      <c r="DS424" s="3">
        <f t="shared" si="243"/>
        <v>0</v>
      </c>
      <c r="DT424" s="3">
        <f t="shared" si="243"/>
        <v>0</v>
      </c>
      <c r="DU424" s="3">
        <f t="shared" si="243"/>
        <v>0</v>
      </c>
      <c r="DV424" s="3">
        <f t="shared" si="243"/>
        <v>0</v>
      </c>
      <c r="DW424" s="3">
        <f t="shared" si="243"/>
        <v>0</v>
      </c>
      <c r="DX424" s="3">
        <f t="shared" si="243"/>
        <v>0</v>
      </c>
      <c r="DY424" s="3">
        <f t="shared" si="243"/>
        <v>0</v>
      </c>
      <c r="DZ424" s="3">
        <f t="shared" si="243"/>
        <v>0</v>
      </c>
      <c r="EA424" s="3">
        <f t="shared" si="243"/>
        <v>0</v>
      </c>
      <c r="EB424" s="3">
        <f t="shared" si="243"/>
        <v>0</v>
      </c>
      <c r="EC424" s="3">
        <f t="shared" si="243"/>
        <v>0</v>
      </c>
      <c r="ED424" s="3">
        <f t="shared" si="243"/>
        <v>0</v>
      </c>
      <c r="EE424" s="3">
        <f t="shared" si="243"/>
        <v>0</v>
      </c>
      <c r="EF424" s="3">
        <f t="shared" si="243"/>
        <v>0</v>
      </c>
      <c r="EG424" s="3">
        <f t="shared" si="243"/>
        <v>0</v>
      </c>
      <c r="EH424" s="3">
        <f t="shared" si="243"/>
        <v>0</v>
      </c>
      <c r="EI424" s="3">
        <f t="shared" si="243"/>
        <v>0</v>
      </c>
      <c r="EJ424" s="3">
        <f t="shared" si="243"/>
        <v>0</v>
      </c>
      <c r="EK424" s="3">
        <f t="shared" si="243"/>
        <v>0</v>
      </c>
      <c r="EL424" s="3">
        <f t="shared" si="243"/>
        <v>0</v>
      </c>
      <c r="EM424" s="3">
        <f t="shared" ref="EM424:FR424" si="244">EM434</f>
        <v>0</v>
      </c>
      <c r="EN424" s="3">
        <f t="shared" si="244"/>
        <v>0</v>
      </c>
      <c r="EO424" s="3">
        <f t="shared" si="244"/>
        <v>0</v>
      </c>
      <c r="EP424" s="3">
        <f t="shared" si="244"/>
        <v>0</v>
      </c>
      <c r="EQ424" s="3">
        <f t="shared" si="244"/>
        <v>0</v>
      </c>
      <c r="ER424" s="3">
        <f t="shared" si="244"/>
        <v>0</v>
      </c>
      <c r="ES424" s="3">
        <f t="shared" si="244"/>
        <v>0</v>
      </c>
      <c r="ET424" s="3">
        <f t="shared" si="244"/>
        <v>0</v>
      </c>
      <c r="EU424" s="3">
        <f t="shared" si="244"/>
        <v>0</v>
      </c>
      <c r="EV424" s="3">
        <f t="shared" si="244"/>
        <v>0</v>
      </c>
      <c r="EW424" s="3">
        <f t="shared" si="244"/>
        <v>0</v>
      </c>
      <c r="EX424" s="3">
        <f t="shared" si="244"/>
        <v>0</v>
      </c>
      <c r="EY424" s="3">
        <f t="shared" si="244"/>
        <v>0</v>
      </c>
      <c r="EZ424" s="3">
        <f t="shared" si="244"/>
        <v>0</v>
      </c>
      <c r="FA424" s="3">
        <f t="shared" si="244"/>
        <v>0</v>
      </c>
      <c r="FB424" s="3">
        <f t="shared" si="244"/>
        <v>0</v>
      </c>
      <c r="FC424" s="3">
        <f t="shared" si="244"/>
        <v>0</v>
      </c>
      <c r="FD424" s="3">
        <f t="shared" si="244"/>
        <v>0</v>
      </c>
      <c r="FE424" s="3">
        <f t="shared" si="244"/>
        <v>0</v>
      </c>
      <c r="FF424" s="3">
        <f t="shared" si="244"/>
        <v>0</v>
      </c>
      <c r="FG424" s="3">
        <f t="shared" si="244"/>
        <v>0</v>
      </c>
      <c r="FH424" s="3">
        <f t="shared" si="244"/>
        <v>0</v>
      </c>
      <c r="FI424" s="3">
        <f t="shared" si="244"/>
        <v>0</v>
      </c>
      <c r="FJ424" s="3">
        <f t="shared" si="244"/>
        <v>0</v>
      </c>
      <c r="FK424" s="3">
        <f t="shared" si="244"/>
        <v>0</v>
      </c>
      <c r="FL424" s="3">
        <f t="shared" si="244"/>
        <v>0</v>
      </c>
      <c r="FM424" s="3">
        <f t="shared" si="244"/>
        <v>0</v>
      </c>
      <c r="FN424" s="3">
        <f t="shared" si="244"/>
        <v>0</v>
      </c>
      <c r="FO424" s="3">
        <f t="shared" si="244"/>
        <v>0</v>
      </c>
      <c r="FP424" s="3">
        <f t="shared" si="244"/>
        <v>0</v>
      </c>
      <c r="FQ424" s="3">
        <f t="shared" si="244"/>
        <v>0</v>
      </c>
      <c r="FR424" s="3">
        <f t="shared" si="244"/>
        <v>0</v>
      </c>
      <c r="FS424" s="3">
        <f t="shared" ref="FS424:GX424" si="245">FS434</f>
        <v>0</v>
      </c>
      <c r="FT424" s="3">
        <f t="shared" si="245"/>
        <v>0</v>
      </c>
      <c r="FU424" s="3">
        <f t="shared" si="245"/>
        <v>0</v>
      </c>
      <c r="FV424" s="3">
        <f t="shared" si="245"/>
        <v>0</v>
      </c>
      <c r="FW424" s="3">
        <f t="shared" si="245"/>
        <v>0</v>
      </c>
      <c r="FX424" s="3">
        <f t="shared" si="245"/>
        <v>0</v>
      </c>
      <c r="FY424" s="3">
        <f t="shared" si="245"/>
        <v>0</v>
      </c>
      <c r="FZ424" s="3">
        <f t="shared" si="245"/>
        <v>0</v>
      </c>
      <c r="GA424" s="3">
        <f t="shared" si="245"/>
        <v>0</v>
      </c>
      <c r="GB424" s="3">
        <f t="shared" si="245"/>
        <v>0</v>
      </c>
      <c r="GC424" s="3">
        <f t="shared" si="245"/>
        <v>0</v>
      </c>
      <c r="GD424" s="3">
        <f t="shared" si="245"/>
        <v>0</v>
      </c>
      <c r="GE424" s="3">
        <f t="shared" si="245"/>
        <v>0</v>
      </c>
      <c r="GF424" s="3">
        <f t="shared" si="245"/>
        <v>0</v>
      </c>
      <c r="GG424" s="3">
        <f t="shared" si="245"/>
        <v>0</v>
      </c>
      <c r="GH424" s="3">
        <f t="shared" si="245"/>
        <v>0</v>
      </c>
      <c r="GI424" s="3">
        <f t="shared" si="245"/>
        <v>0</v>
      </c>
      <c r="GJ424" s="3">
        <f t="shared" si="245"/>
        <v>0</v>
      </c>
      <c r="GK424" s="3">
        <f t="shared" si="245"/>
        <v>0</v>
      </c>
      <c r="GL424" s="3">
        <f t="shared" si="245"/>
        <v>0</v>
      </c>
      <c r="GM424" s="3">
        <f t="shared" si="245"/>
        <v>0</v>
      </c>
      <c r="GN424" s="3">
        <f t="shared" si="245"/>
        <v>0</v>
      </c>
      <c r="GO424" s="3">
        <f t="shared" si="245"/>
        <v>0</v>
      </c>
      <c r="GP424" s="3">
        <f t="shared" si="245"/>
        <v>0</v>
      </c>
      <c r="GQ424" s="3">
        <f t="shared" si="245"/>
        <v>0</v>
      </c>
      <c r="GR424" s="3">
        <f t="shared" si="245"/>
        <v>0</v>
      </c>
      <c r="GS424" s="3">
        <f t="shared" si="245"/>
        <v>0</v>
      </c>
      <c r="GT424" s="3">
        <f t="shared" si="245"/>
        <v>0</v>
      </c>
      <c r="GU424" s="3">
        <f t="shared" si="245"/>
        <v>0</v>
      </c>
      <c r="GV424" s="3">
        <f t="shared" si="245"/>
        <v>0</v>
      </c>
      <c r="GW424" s="3">
        <f t="shared" si="245"/>
        <v>0</v>
      </c>
      <c r="GX424" s="3">
        <f t="shared" si="245"/>
        <v>0</v>
      </c>
    </row>
    <row r="426" spans="1:245" x14ac:dyDescent="0.2">
      <c r="A426">
        <v>17</v>
      </c>
      <c r="B426">
        <v>1</v>
      </c>
      <c r="C426">
        <f>ROW(SmtRes!A214)</f>
        <v>214</v>
      </c>
      <c r="D426">
        <f>ROW(EtalonRes!A213)</f>
        <v>213</v>
      </c>
      <c r="E426" t="s">
        <v>285</v>
      </c>
      <c r="F426" t="s">
        <v>286</v>
      </c>
      <c r="G426" t="s">
        <v>287</v>
      </c>
      <c r="H426" t="s">
        <v>288</v>
      </c>
      <c r="I426">
        <v>0.35</v>
      </c>
      <c r="J426">
        <v>0</v>
      </c>
      <c r="O426">
        <f t="shared" ref="O426:O432" si="246">ROUND(CP426,2)</f>
        <v>14687</v>
      </c>
      <c r="P426">
        <f t="shared" ref="P426:P432" si="247">ROUND(CQ426*I426,2)</f>
        <v>0</v>
      </c>
      <c r="Q426">
        <f t="shared" ref="Q426:Q432" si="248">ROUND(CR426*I426,2)</f>
        <v>0</v>
      </c>
      <c r="R426">
        <f t="shared" ref="R426:R432" si="249">ROUND(CS426*I426,2)</f>
        <v>0</v>
      </c>
      <c r="S426">
        <f t="shared" ref="S426:S432" si="250">ROUND(CT426*I426,2)</f>
        <v>14687</v>
      </c>
      <c r="T426">
        <f t="shared" ref="T426:T432" si="251">ROUND(CU426*I426,2)</f>
        <v>0</v>
      </c>
      <c r="U426">
        <f t="shared" ref="U426:U432" si="252">CV426*I426</f>
        <v>83.719999999999985</v>
      </c>
      <c r="V426">
        <f t="shared" ref="V426:V432" si="253">CW426*I426</f>
        <v>0</v>
      </c>
      <c r="W426">
        <f t="shared" ref="W426:W432" si="254">ROUND(CX426*I426,2)</f>
        <v>0</v>
      </c>
      <c r="X426">
        <f t="shared" ref="X426:Y432" si="255">ROUND(CY426,2)</f>
        <v>10280.9</v>
      </c>
      <c r="Y426">
        <f t="shared" si="255"/>
        <v>1468.7</v>
      </c>
      <c r="AA426">
        <v>41650444</v>
      </c>
      <c r="AB426">
        <f t="shared" ref="AB426:AB432" si="256">ROUND((AC426+AD426+AF426),2)</f>
        <v>41962.85</v>
      </c>
      <c r="AC426">
        <f t="shared" ref="AC426:AC432" si="257">ROUND((ES426),2)</f>
        <v>0</v>
      </c>
      <c r="AD426">
        <f t="shared" ref="AD426:AD432" si="258">ROUND((((ET426)-(EU426))+AE426),2)</f>
        <v>0</v>
      </c>
      <c r="AE426">
        <f t="shared" ref="AE426:AF432" si="259">ROUND((EU426),2)</f>
        <v>0</v>
      </c>
      <c r="AF426">
        <f t="shared" si="259"/>
        <v>41962.85</v>
      </c>
      <c r="AG426">
        <f t="shared" ref="AG426:AG432" si="260">ROUND((AP426),2)</f>
        <v>0</v>
      </c>
      <c r="AH426">
        <f t="shared" ref="AH426:AI432" si="261">(EW426)</f>
        <v>239.2</v>
      </c>
      <c r="AI426">
        <f t="shared" si="261"/>
        <v>0</v>
      </c>
      <c r="AJ426">
        <f t="shared" ref="AJ426:AJ432" si="262">ROUND((AS426),2)</f>
        <v>0</v>
      </c>
      <c r="AK426">
        <v>41962.85</v>
      </c>
      <c r="AL426">
        <v>0</v>
      </c>
      <c r="AM426">
        <v>0</v>
      </c>
      <c r="AN426">
        <v>0</v>
      </c>
      <c r="AO426">
        <v>41962.85</v>
      </c>
      <c r="AP426">
        <v>0</v>
      </c>
      <c r="AQ426">
        <v>239.2</v>
      </c>
      <c r="AR426">
        <v>0</v>
      </c>
      <c r="AS426">
        <v>0</v>
      </c>
      <c r="AT426">
        <v>70</v>
      </c>
      <c r="AU426">
        <v>10</v>
      </c>
      <c r="AV426">
        <v>1</v>
      </c>
      <c r="AW426">
        <v>1</v>
      </c>
      <c r="AZ426">
        <v>1</v>
      </c>
      <c r="BA426">
        <v>1</v>
      </c>
      <c r="BB426">
        <v>1</v>
      </c>
      <c r="BC426">
        <v>1</v>
      </c>
      <c r="BD426" t="s">
        <v>3</v>
      </c>
      <c r="BE426" t="s">
        <v>3</v>
      </c>
      <c r="BF426" t="s">
        <v>3</v>
      </c>
      <c r="BG426" t="s">
        <v>3</v>
      </c>
      <c r="BH426">
        <v>0</v>
      </c>
      <c r="BI426">
        <v>4</v>
      </c>
      <c r="BJ426" t="s">
        <v>289</v>
      </c>
      <c r="BM426">
        <v>0</v>
      </c>
      <c r="BN426">
        <v>0</v>
      </c>
      <c r="BO426" t="s">
        <v>3</v>
      </c>
      <c r="BP426">
        <v>0</v>
      </c>
      <c r="BQ426">
        <v>1</v>
      </c>
      <c r="BR426">
        <v>0</v>
      </c>
      <c r="BS426">
        <v>1</v>
      </c>
      <c r="BT426">
        <v>1</v>
      </c>
      <c r="BU426">
        <v>1</v>
      </c>
      <c r="BV426">
        <v>1</v>
      </c>
      <c r="BW426">
        <v>1</v>
      </c>
      <c r="BX426">
        <v>1</v>
      </c>
      <c r="BY426" t="s">
        <v>3</v>
      </c>
      <c r="BZ426">
        <v>70</v>
      </c>
      <c r="CA426">
        <v>10</v>
      </c>
      <c r="CF426">
        <v>0</v>
      </c>
      <c r="CG426">
        <v>0</v>
      </c>
      <c r="CM426">
        <v>0</v>
      </c>
      <c r="CN426" t="s">
        <v>3</v>
      </c>
      <c r="CO426">
        <v>0</v>
      </c>
      <c r="CP426">
        <f t="shared" ref="CP426:CP432" si="263">(P426+Q426+S426)</f>
        <v>14687</v>
      </c>
      <c r="CQ426">
        <f t="shared" ref="CQ426:CQ432" si="264">(AC426*BC426*AW426)</f>
        <v>0</v>
      </c>
      <c r="CR426">
        <f t="shared" ref="CR426:CR432" si="265">((((ET426)*BB426-(EU426)*BS426)+AE426*BS426)*AV426)</f>
        <v>0</v>
      </c>
      <c r="CS426">
        <f t="shared" ref="CS426:CS432" si="266">(AE426*BS426*AV426)</f>
        <v>0</v>
      </c>
      <c r="CT426">
        <f t="shared" ref="CT426:CT432" si="267">(AF426*BA426*AV426)</f>
        <v>41962.85</v>
      </c>
      <c r="CU426">
        <f t="shared" ref="CU426:CU432" si="268">AG426</f>
        <v>0</v>
      </c>
      <c r="CV426">
        <f t="shared" ref="CV426:CV432" si="269">(AH426*AV426)</f>
        <v>239.2</v>
      </c>
      <c r="CW426">
        <f t="shared" ref="CW426:CX432" si="270">AI426</f>
        <v>0</v>
      </c>
      <c r="CX426">
        <f t="shared" si="270"/>
        <v>0</v>
      </c>
      <c r="CY426">
        <f t="shared" ref="CY426:CY432" si="271">((S426*BZ426)/100)</f>
        <v>10280.9</v>
      </c>
      <c r="CZ426">
        <f t="shared" ref="CZ426:CZ432" si="272">((S426*CA426)/100)</f>
        <v>1468.7</v>
      </c>
      <c r="DC426" t="s">
        <v>3</v>
      </c>
      <c r="DD426" t="s">
        <v>3</v>
      </c>
      <c r="DE426" t="s">
        <v>3</v>
      </c>
      <c r="DF426" t="s">
        <v>3</v>
      </c>
      <c r="DG426" t="s">
        <v>3</v>
      </c>
      <c r="DH426" t="s">
        <v>3</v>
      </c>
      <c r="DI426" t="s">
        <v>3</v>
      </c>
      <c r="DJ426" t="s">
        <v>3</v>
      </c>
      <c r="DK426" t="s">
        <v>3</v>
      </c>
      <c r="DL426" t="s">
        <v>3</v>
      </c>
      <c r="DM426" t="s">
        <v>3</v>
      </c>
      <c r="DN426">
        <v>0</v>
      </c>
      <c r="DO426">
        <v>0</v>
      </c>
      <c r="DP426">
        <v>1</v>
      </c>
      <c r="DQ426">
        <v>1</v>
      </c>
      <c r="DU426">
        <v>1005</v>
      </c>
      <c r="DV426" t="s">
        <v>288</v>
      </c>
      <c r="DW426" t="s">
        <v>288</v>
      </c>
      <c r="DX426">
        <v>1000</v>
      </c>
      <c r="EE426">
        <v>41386449</v>
      </c>
      <c r="EF426">
        <v>1</v>
      </c>
      <c r="EG426" t="s">
        <v>24</v>
      </c>
      <c r="EH426">
        <v>0</v>
      </c>
      <c r="EI426" t="s">
        <v>3</v>
      </c>
      <c r="EJ426">
        <v>4</v>
      </c>
      <c r="EK426">
        <v>0</v>
      </c>
      <c r="EL426" t="s">
        <v>25</v>
      </c>
      <c r="EM426" t="s">
        <v>26</v>
      </c>
      <c r="EO426" t="s">
        <v>3</v>
      </c>
      <c r="EQ426">
        <v>0</v>
      </c>
      <c r="ER426">
        <v>41962.85</v>
      </c>
      <c r="ES426">
        <v>0</v>
      </c>
      <c r="ET426">
        <v>0</v>
      </c>
      <c r="EU426">
        <v>0</v>
      </c>
      <c r="EV426">
        <v>41962.85</v>
      </c>
      <c r="EW426">
        <v>239.2</v>
      </c>
      <c r="EX426">
        <v>0</v>
      </c>
      <c r="EY426">
        <v>0</v>
      </c>
      <c r="FQ426">
        <v>0</v>
      </c>
      <c r="FR426">
        <f t="shared" ref="FR426:FR432" si="273">ROUND(IF(AND(BH426=3,BI426=3),P426,0),2)</f>
        <v>0</v>
      </c>
      <c r="FS426">
        <v>0</v>
      </c>
      <c r="FX426">
        <v>70</v>
      </c>
      <c r="FY426">
        <v>10</v>
      </c>
      <c r="GA426" t="s">
        <v>3</v>
      </c>
      <c r="GD426">
        <v>0</v>
      </c>
      <c r="GF426">
        <v>1398697851</v>
      </c>
      <c r="GG426">
        <v>2</v>
      </c>
      <c r="GH426">
        <v>1</v>
      </c>
      <c r="GI426">
        <v>-2</v>
      </c>
      <c r="GJ426">
        <v>0</v>
      </c>
      <c r="GK426">
        <f>ROUND(R426*(R12)/100,2)</f>
        <v>0</v>
      </c>
      <c r="GL426">
        <f t="shared" ref="GL426:GL432" si="274">ROUND(IF(AND(BH426=3,BI426=3,FS426&lt;&gt;0),P426,0),2)</f>
        <v>0</v>
      </c>
      <c r="GM426">
        <f>ROUND(O426+X426+Y426+GK426,2)+GX426</f>
        <v>26436.6</v>
      </c>
      <c r="GN426">
        <f>IF(OR(BI426=0,BI426=1),ROUND(O426+X426+Y426+GK426,2),0)</f>
        <v>0</v>
      </c>
      <c r="GO426">
        <f>IF(BI426=2,ROUND(O426+X426+Y426+GK426,2),0)</f>
        <v>0</v>
      </c>
      <c r="GP426">
        <f>IF(BI426=4,ROUND(O426+X426+Y426+GK426,2)+GX426,0)</f>
        <v>26436.6</v>
      </c>
      <c r="GR426">
        <v>0</v>
      </c>
      <c r="GS426">
        <v>3</v>
      </c>
      <c r="GT426">
        <v>0</v>
      </c>
      <c r="GU426" t="s">
        <v>3</v>
      </c>
      <c r="GV426">
        <f t="shared" ref="GV426:GV432" si="275">ROUND(GT426,2)</f>
        <v>0</v>
      </c>
      <c r="GW426">
        <v>1</v>
      </c>
      <c r="GX426">
        <f t="shared" ref="GX426:GX432" si="276">ROUND(GV426*GW426*I426,2)</f>
        <v>0</v>
      </c>
      <c r="HA426">
        <v>0</v>
      </c>
      <c r="HB426">
        <v>0</v>
      </c>
      <c r="IK426">
        <v>0</v>
      </c>
    </row>
    <row r="427" spans="1:245" x14ac:dyDescent="0.2">
      <c r="A427">
        <v>17</v>
      </c>
      <c r="B427">
        <v>1</v>
      </c>
      <c r="C427">
        <f>ROW(SmtRes!A215)</f>
        <v>215</v>
      </c>
      <c r="D427">
        <f>ROW(EtalonRes!A214)</f>
        <v>214</v>
      </c>
      <c r="E427" t="s">
        <v>290</v>
      </c>
      <c r="F427" t="s">
        <v>161</v>
      </c>
      <c r="G427" t="s">
        <v>162</v>
      </c>
      <c r="H427" t="s">
        <v>149</v>
      </c>
      <c r="I427">
        <v>70</v>
      </c>
      <c r="J427">
        <v>0</v>
      </c>
      <c r="O427">
        <f t="shared" si="246"/>
        <v>4150.3</v>
      </c>
      <c r="P427">
        <f t="shared" si="247"/>
        <v>0</v>
      </c>
      <c r="Q427">
        <f t="shared" si="248"/>
        <v>4150.3</v>
      </c>
      <c r="R427">
        <f t="shared" si="249"/>
        <v>3133.2</v>
      </c>
      <c r="S427">
        <f t="shared" si="250"/>
        <v>0</v>
      </c>
      <c r="T427">
        <f t="shared" si="251"/>
        <v>0</v>
      </c>
      <c r="U427">
        <f t="shared" si="252"/>
        <v>0</v>
      </c>
      <c r="V427">
        <f t="shared" si="253"/>
        <v>0</v>
      </c>
      <c r="W427">
        <f t="shared" si="254"/>
        <v>0</v>
      </c>
      <c r="X427">
        <f t="shared" si="255"/>
        <v>0</v>
      </c>
      <c r="Y427">
        <f t="shared" si="255"/>
        <v>0</v>
      </c>
      <c r="AA427">
        <v>41650444</v>
      </c>
      <c r="AB427">
        <f t="shared" si="256"/>
        <v>59.29</v>
      </c>
      <c r="AC427">
        <f t="shared" si="257"/>
        <v>0</v>
      </c>
      <c r="AD427">
        <f t="shared" si="258"/>
        <v>59.29</v>
      </c>
      <c r="AE427">
        <f t="shared" si="259"/>
        <v>44.76</v>
      </c>
      <c r="AF427">
        <f t="shared" si="259"/>
        <v>0</v>
      </c>
      <c r="AG427">
        <f t="shared" si="260"/>
        <v>0</v>
      </c>
      <c r="AH427">
        <f t="shared" si="261"/>
        <v>0</v>
      </c>
      <c r="AI427">
        <f t="shared" si="261"/>
        <v>0</v>
      </c>
      <c r="AJ427">
        <f t="shared" si="262"/>
        <v>0</v>
      </c>
      <c r="AK427">
        <v>59.29</v>
      </c>
      <c r="AL427">
        <v>0</v>
      </c>
      <c r="AM427">
        <v>59.29</v>
      </c>
      <c r="AN427">
        <v>44.76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1</v>
      </c>
      <c r="AW427">
        <v>1</v>
      </c>
      <c r="AZ427">
        <v>1</v>
      </c>
      <c r="BA427">
        <v>1</v>
      </c>
      <c r="BB427">
        <v>1</v>
      </c>
      <c r="BC427">
        <v>1</v>
      </c>
      <c r="BD427" t="s">
        <v>3</v>
      </c>
      <c r="BE427" t="s">
        <v>3</v>
      </c>
      <c r="BF427" t="s">
        <v>3</v>
      </c>
      <c r="BG427" t="s">
        <v>3</v>
      </c>
      <c r="BH427">
        <v>0</v>
      </c>
      <c r="BI427">
        <v>4</v>
      </c>
      <c r="BJ427" t="s">
        <v>163</v>
      </c>
      <c r="BM427">
        <v>1</v>
      </c>
      <c r="BN427">
        <v>0</v>
      </c>
      <c r="BO427" t="s">
        <v>3</v>
      </c>
      <c r="BP427">
        <v>0</v>
      </c>
      <c r="BQ427">
        <v>1</v>
      </c>
      <c r="BR427">
        <v>0</v>
      </c>
      <c r="BS427">
        <v>1</v>
      </c>
      <c r="BT427">
        <v>1</v>
      </c>
      <c r="BU427">
        <v>1</v>
      </c>
      <c r="BV427">
        <v>1</v>
      </c>
      <c r="BW427">
        <v>1</v>
      </c>
      <c r="BX427">
        <v>1</v>
      </c>
      <c r="BY427" t="s">
        <v>3</v>
      </c>
      <c r="BZ427">
        <v>0</v>
      </c>
      <c r="CA427">
        <v>0</v>
      </c>
      <c r="CF427">
        <v>0</v>
      </c>
      <c r="CG427">
        <v>0</v>
      </c>
      <c r="CM427">
        <v>0</v>
      </c>
      <c r="CN427" t="s">
        <v>3</v>
      </c>
      <c r="CO427">
        <v>0</v>
      </c>
      <c r="CP427">
        <f t="shared" si="263"/>
        <v>4150.3</v>
      </c>
      <c r="CQ427">
        <f t="shared" si="264"/>
        <v>0</v>
      </c>
      <c r="CR427">
        <f t="shared" si="265"/>
        <v>59.29</v>
      </c>
      <c r="CS427">
        <f t="shared" si="266"/>
        <v>44.76</v>
      </c>
      <c r="CT427">
        <f t="shared" si="267"/>
        <v>0</v>
      </c>
      <c r="CU427">
        <f t="shared" si="268"/>
        <v>0</v>
      </c>
      <c r="CV427">
        <f t="shared" si="269"/>
        <v>0</v>
      </c>
      <c r="CW427">
        <f t="shared" si="270"/>
        <v>0</v>
      </c>
      <c r="CX427">
        <f t="shared" si="270"/>
        <v>0</v>
      </c>
      <c r="CY427">
        <f t="shared" si="271"/>
        <v>0</v>
      </c>
      <c r="CZ427">
        <f t="shared" si="272"/>
        <v>0</v>
      </c>
      <c r="DC427" t="s">
        <v>3</v>
      </c>
      <c r="DD427" t="s">
        <v>3</v>
      </c>
      <c r="DE427" t="s">
        <v>3</v>
      </c>
      <c r="DF427" t="s">
        <v>3</v>
      </c>
      <c r="DG427" t="s">
        <v>3</v>
      </c>
      <c r="DH427" t="s">
        <v>3</v>
      </c>
      <c r="DI427" t="s">
        <v>3</v>
      </c>
      <c r="DJ427" t="s">
        <v>3</v>
      </c>
      <c r="DK427" t="s">
        <v>3</v>
      </c>
      <c r="DL427" t="s">
        <v>3</v>
      </c>
      <c r="DM427" t="s">
        <v>3</v>
      </c>
      <c r="DN427">
        <v>0</v>
      </c>
      <c r="DO427">
        <v>0</v>
      </c>
      <c r="DP427">
        <v>1</v>
      </c>
      <c r="DQ427">
        <v>1</v>
      </c>
      <c r="DU427">
        <v>1007</v>
      </c>
      <c r="DV427" t="s">
        <v>149</v>
      </c>
      <c r="DW427" t="s">
        <v>149</v>
      </c>
      <c r="DX427">
        <v>1</v>
      </c>
      <c r="EE427">
        <v>41386452</v>
      </c>
      <c r="EF427">
        <v>1</v>
      </c>
      <c r="EG427" t="s">
        <v>24</v>
      </c>
      <c r="EH427">
        <v>0</v>
      </c>
      <c r="EI427" t="s">
        <v>3</v>
      </c>
      <c r="EJ427">
        <v>4</v>
      </c>
      <c r="EK427">
        <v>1</v>
      </c>
      <c r="EL427" t="s">
        <v>37</v>
      </c>
      <c r="EM427" t="s">
        <v>26</v>
      </c>
      <c r="EO427" t="s">
        <v>3</v>
      </c>
      <c r="EQ427">
        <v>0</v>
      </c>
      <c r="ER427">
        <v>59.29</v>
      </c>
      <c r="ES427">
        <v>0</v>
      </c>
      <c r="ET427">
        <v>59.29</v>
      </c>
      <c r="EU427">
        <v>44.76</v>
      </c>
      <c r="EV427">
        <v>0</v>
      </c>
      <c r="EW427">
        <v>0</v>
      </c>
      <c r="EX427">
        <v>0</v>
      </c>
      <c r="EY427">
        <v>0</v>
      </c>
      <c r="FQ427">
        <v>0</v>
      </c>
      <c r="FR427">
        <f t="shared" si="273"/>
        <v>0</v>
      </c>
      <c r="FS427">
        <v>0</v>
      </c>
      <c r="FX427">
        <v>0</v>
      </c>
      <c r="FY427">
        <v>0</v>
      </c>
      <c r="GA427" t="s">
        <v>3</v>
      </c>
      <c r="GD427">
        <v>1</v>
      </c>
      <c r="GF427">
        <v>-1793026188</v>
      </c>
      <c r="GG427">
        <v>2</v>
      </c>
      <c r="GH427">
        <v>1</v>
      </c>
      <c r="GI427">
        <v>-2</v>
      </c>
      <c r="GJ427">
        <v>0</v>
      </c>
      <c r="GK427">
        <v>0</v>
      </c>
      <c r="GL427">
        <f t="shared" si="274"/>
        <v>0</v>
      </c>
      <c r="GM427">
        <f>ROUND(O427+X427+Y427,2)+GX427</f>
        <v>4150.3</v>
      </c>
      <c r="GN427">
        <f>IF(OR(BI427=0,BI427=1),ROUND(O427+X427+Y427,2),0)</f>
        <v>0</v>
      </c>
      <c r="GO427">
        <f>IF(BI427=2,ROUND(O427+X427+Y427,2),0)</f>
        <v>0</v>
      </c>
      <c r="GP427">
        <f>IF(BI427=4,ROUND(O427+X427+Y427,2)+GX427,0)</f>
        <v>4150.3</v>
      </c>
      <c r="GR427">
        <v>0</v>
      </c>
      <c r="GS427">
        <v>3</v>
      </c>
      <c r="GT427">
        <v>0</v>
      </c>
      <c r="GU427" t="s">
        <v>3</v>
      </c>
      <c r="GV427">
        <f t="shared" si="275"/>
        <v>0</v>
      </c>
      <c r="GW427">
        <v>1</v>
      </c>
      <c r="GX427">
        <f t="shared" si="276"/>
        <v>0</v>
      </c>
      <c r="HA427">
        <v>0</v>
      </c>
      <c r="HB427">
        <v>0</v>
      </c>
      <c r="IK427">
        <v>0</v>
      </c>
    </row>
    <row r="428" spans="1:245" x14ac:dyDescent="0.2">
      <c r="A428">
        <v>17</v>
      </c>
      <c r="B428">
        <v>1</v>
      </c>
      <c r="C428">
        <f>ROW(SmtRes!A216)</f>
        <v>216</v>
      </c>
      <c r="D428">
        <f>ROW(EtalonRes!A215)</f>
        <v>215</v>
      </c>
      <c r="E428" t="s">
        <v>291</v>
      </c>
      <c r="F428" t="s">
        <v>165</v>
      </c>
      <c r="G428" t="s">
        <v>166</v>
      </c>
      <c r="H428" t="s">
        <v>149</v>
      </c>
      <c r="I428">
        <v>70</v>
      </c>
      <c r="J428">
        <v>0</v>
      </c>
      <c r="O428">
        <f t="shared" si="246"/>
        <v>1339.1</v>
      </c>
      <c r="P428">
        <f t="shared" si="247"/>
        <v>0</v>
      </c>
      <c r="Q428">
        <f t="shared" si="248"/>
        <v>1339.1</v>
      </c>
      <c r="R428">
        <f t="shared" si="249"/>
        <v>1010.8</v>
      </c>
      <c r="S428">
        <f t="shared" si="250"/>
        <v>0</v>
      </c>
      <c r="T428">
        <f t="shared" si="251"/>
        <v>0</v>
      </c>
      <c r="U428">
        <f t="shared" si="252"/>
        <v>0</v>
      </c>
      <c r="V428">
        <f t="shared" si="253"/>
        <v>0</v>
      </c>
      <c r="W428">
        <f t="shared" si="254"/>
        <v>0</v>
      </c>
      <c r="X428">
        <f t="shared" si="255"/>
        <v>0</v>
      </c>
      <c r="Y428">
        <f t="shared" si="255"/>
        <v>0</v>
      </c>
      <c r="AA428">
        <v>41650444</v>
      </c>
      <c r="AB428">
        <f t="shared" si="256"/>
        <v>19.13</v>
      </c>
      <c r="AC428">
        <f t="shared" si="257"/>
        <v>0</v>
      </c>
      <c r="AD428">
        <f t="shared" si="258"/>
        <v>19.13</v>
      </c>
      <c r="AE428">
        <f t="shared" si="259"/>
        <v>14.44</v>
      </c>
      <c r="AF428">
        <f t="shared" si="259"/>
        <v>0</v>
      </c>
      <c r="AG428">
        <f t="shared" si="260"/>
        <v>0</v>
      </c>
      <c r="AH428">
        <f t="shared" si="261"/>
        <v>0</v>
      </c>
      <c r="AI428">
        <f t="shared" si="261"/>
        <v>0</v>
      </c>
      <c r="AJ428">
        <f t="shared" si="262"/>
        <v>0</v>
      </c>
      <c r="AK428">
        <v>19.13</v>
      </c>
      <c r="AL428">
        <v>0</v>
      </c>
      <c r="AM428">
        <v>19.13</v>
      </c>
      <c r="AN428">
        <v>14.44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1</v>
      </c>
      <c r="AW428">
        <v>1</v>
      </c>
      <c r="AZ428">
        <v>1</v>
      </c>
      <c r="BA428">
        <v>1</v>
      </c>
      <c r="BB428">
        <v>1</v>
      </c>
      <c r="BC428">
        <v>1</v>
      </c>
      <c r="BD428" t="s">
        <v>3</v>
      </c>
      <c r="BE428" t="s">
        <v>3</v>
      </c>
      <c r="BF428" t="s">
        <v>3</v>
      </c>
      <c r="BG428" t="s">
        <v>3</v>
      </c>
      <c r="BH428">
        <v>0</v>
      </c>
      <c r="BI428">
        <v>4</v>
      </c>
      <c r="BJ428" t="s">
        <v>167</v>
      </c>
      <c r="BM428">
        <v>1</v>
      </c>
      <c r="BN428">
        <v>0</v>
      </c>
      <c r="BO428" t="s">
        <v>3</v>
      </c>
      <c r="BP428">
        <v>0</v>
      </c>
      <c r="BQ428">
        <v>1</v>
      </c>
      <c r="BR428">
        <v>0</v>
      </c>
      <c r="BS428">
        <v>1</v>
      </c>
      <c r="BT428">
        <v>1</v>
      </c>
      <c r="BU428">
        <v>1</v>
      </c>
      <c r="BV428">
        <v>1</v>
      </c>
      <c r="BW428">
        <v>1</v>
      </c>
      <c r="BX428">
        <v>1</v>
      </c>
      <c r="BY428" t="s">
        <v>3</v>
      </c>
      <c r="BZ428">
        <v>0</v>
      </c>
      <c r="CA428">
        <v>0</v>
      </c>
      <c r="CF428">
        <v>0</v>
      </c>
      <c r="CG428">
        <v>0</v>
      </c>
      <c r="CM428">
        <v>0</v>
      </c>
      <c r="CN428" t="s">
        <v>3</v>
      </c>
      <c r="CO428">
        <v>0</v>
      </c>
      <c r="CP428">
        <f t="shared" si="263"/>
        <v>1339.1</v>
      </c>
      <c r="CQ428">
        <f t="shared" si="264"/>
        <v>0</v>
      </c>
      <c r="CR428">
        <f t="shared" si="265"/>
        <v>19.13</v>
      </c>
      <c r="CS428">
        <f t="shared" si="266"/>
        <v>14.44</v>
      </c>
      <c r="CT428">
        <f t="shared" si="267"/>
        <v>0</v>
      </c>
      <c r="CU428">
        <f t="shared" si="268"/>
        <v>0</v>
      </c>
      <c r="CV428">
        <f t="shared" si="269"/>
        <v>0</v>
      </c>
      <c r="CW428">
        <f t="shared" si="270"/>
        <v>0</v>
      </c>
      <c r="CX428">
        <f t="shared" si="270"/>
        <v>0</v>
      </c>
      <c r="CY428">
        <f t="shared" si="271"/>
        <v>0</v>
      </c>
      <c r="CZ428">
        <f t="shared" si="272"/>
        <v>0</v>
      </c>
      <c r="DC428" t="s">
        <v>3</v>
      </c>
      <c r="DD428" t="s">
        <v>3</v>
      </c>
      <c r="DE428" t="s">
        <v>3</v>
      </c>
      <c r="DF428" t="s">
        <v>3</v>
      </c>
      <c r="DG428" t="s">
        <v>3</v>
      </c>
      <c r="DH428" t="s">
        <v>3</v>
      </c>
      <c r="DI428" t="s">
        <v>3</v>
      </c>
      <c r="DJ428" t="s">
        <v>3</v>
      </c>
      <c r="DK428" t="s">
        <v>3</v>
      </c>
      <c r="DL428" t="s">
        <v>3</v>
      </c>
      <c r="DM428" t="s">
        <v>3</v>
      </c>
      <c r="DN428">
        <v>0</v>
      </c>
      <c r="DO428">
        <v>0</v>
      </c>
      <c r="DP428">
        <v>1</v>
      </c>
      <c r="DQ428">
        <v>1</v>
      </c>
      <c r="DU428">
        <v>1007</v>
      </c>
      <c r="DV428" t="s">
        <v>149</v>
      </c>
      <c r="DW428" t="s">
        <v>149</v>
      </c>
      <c r="DX428">
        <v>1</v>
      </c>
      <c r="EE428">
        <v>41386452</v>
      </c>
      <c r="EF428">
        <v>1</v>
      </c>
      <c r="EG428" t="s">
        <v>24</v>
      </c>
      <c r="EH428">
        <v>0</v>
      </c>
      <c r="EI428" t="s">
        <v>3</v>
      </c>
      <c r="EJ428">
        <v>4</v>
      </c>
      <c r="EK428">
        <v>1</v>
      </c>
      <c r="EL428" t="s">
        <v>37</v>
      </c>
      <c r="EM428" t="s">
        <v>26</v>
      </c>
      <c r="EO428" t="s">
        <v>3</v>
      </c>
      <c r="EQ428">
        <v>0</v>
      </c>
      <c r="ER428">
        <v>19.13</v>
      </c>
      <c r="ES428">
        <v>0</v>
      </c>
      <c r="ET428">
        <v>19.13</v>
      </c>
      <c r="EU428">
        <v>14.44</v>
      </c>
      <c r="EV428">
        <v>0</v>
      </c>
      <c r="EW428">
        <v>0</v>
      </c>
      <c r="EX428">
        <v>0</v>
      </c>
      <c r="EY428">
        <v>0</v>
      </c>
      <c r="FQ428">
        <v>0</v>
      </c>
      <c r="FR428">
        <f t="shared" si="273"/>
        <v>0</v>
      </c>
      <c r="FS428">
        <v>0</v>
      </c>
      <c r="FX428">
        <v>0</v>
      </c>
      <c r="FY428">
        <v>0</v>
      </c>
      <c r="GA428" t="s">
        <v>3</v>
      </c>
      <c r="GD428">
        <v>1</v>
      </c>
      <c r="GF428">
        <v>-1649795319</v>
      </c>
      <c r="GG428">
        <v>2</v>
      </c>
      <c r="GH428">
        <v>1</v>
      </c>
      <c r="GI428">
        <v>-2</v>
      </c>
      <c r="GJ428">
        <v>0</v>
      </c>
      <c r="GK428">
        <v>0</v>
      </c>
      <c r="GL428">
        <f t="shared" si="274"/>
        <v>0</v>
      </c>
      <c r="GM428">
        <f>ROUND(O428+X428+Y428,2)+GX428</f>
        <v>1339.1</v>
      </c>
      <c r="GN428">
        <f>IF(OR(BI428=0,BI428=1),ROUND(O428+X428+Y428,2),0)</f>
        <v>0</v>
      </c>
      <c r="GO428">
        <f>IF(BI428=2,ROUND(O428+X428+Y428,2),0)</f>
        <v>0</v>
      </c>
      <c r="GP428">
        <f>IF(BI428=4,ROUND(O428+X428+Y428,2)+GX428,0)</f>
        <v>1339.1</v>
      </c>
      <c r="GR428">
        <v>0</v>
      </c>
      <c r="GS428">
        <v>3</v>
      </c>
      <c r="GT428">
        <v>0</v>
      </c>
      <c r="GU428" t="s">
        <v>3</v>
      </c>
      <c r="GV428">
        <f t="shared" si="275"/>
        <v>0</v>
      </c>
      <c r="GW428">
        <v>1</v>
      </c>
      <c r="GX428">
        <f t="shared" si="276"/>
        <v>0</v>
      </c>
      <c r="HA428">
        <v>0</v>
      </c>
      <c r="HB428">
        <v>0</v>
      </c>
      <c r="IK428">
        <v>0</v>
      </c>
    </row>
    <row r="429" spans="1:245" x14ac:dyDescent="0.2">
      <c r="A429">
        <v>17</v>
      </c>
      <c r="B429">
        <v>1</v>
      </c>
      <c r="C429">
        <f>ROW(SmtRes!A231)</f>
        <v>231</v>
      </c>
      <c r="D429">
        <f>ROW(EtalonRes!A230)</f>
        <v>230</v>
      </c>
      <c r="E429" t="s">
        <v>292</v>
      </c>
      <c r="F429" t="s">
        <v>293</v>
      </c>
      <c r="G429" t="s">
        <v>294</v>
      </c>
      <c r="H429" t="s">
        <v>154</v>
      </c>
      <c r="I429">
        <v>0.5</v>
      </c>
      <c r="J429">
        <v>0</v>
      </c>
      <c r="O429">
        <f t="shared" si="246"/>
        <v>493570.01</v>
      </c>
      <c r="P429">
        <f t="shared" si="247"/>
        <v>397012.25</v>
      </c>
      <c r="Q429">
        <f t="shared" si="248"/>
        <v>1913.96</v>
      </c>
      <c r="R429">
        <f t="shared" si="249"/>
        <v>418.92</v>
      </c>
      <c r="S429">
        <f t="shared" si="250"/>
        <v>94643.8</v>
      </c>
      <c r="T429">
        <f t="shared" si="251"/>
        <v>0</v>
      </c>
      <c r="U429">
        <f t="shared" si="252"/>
        <v>516.92499999999995</v>
      </c>
      <c r="V429">
        <f t="shared" si="253"/>
        <v>0</v>
      </c>
      <c r="W429">
        <f t="shared" si="254"/>
        <v>0</v>
      </c>
      <c r="X429">
        <f t="shared" si="255"/>
        <v>66250.66</v>
      </c>
      <c r="Y429">
        <f t="shared" si="255"/>
        <v>9464.3799999999992</v>
      </c>
      <c r="AA429">
        <v>41650444</v>
      </c>
      <c r="AB429">
        <f t="shared" si="256"/>
        <v>987140</v>
      </c>
      <c r="AC429">
        <f t="shared" si="257"/>
        <v>794024.5</v>
      </c>
      <c r="AD429">
        <f t="shared" si="258"/>
        <v>3827.91</v>
      </c>
      <c r="AE429">
        <f t="shared" si="259"/>
        <v>837.84</v>
      </c>
      <c r="AF429">
        <f t="shared" si="259"/>
        <v>189287.59</v>
      </c>
      <c r="AG429">
        <f t="shared" si="260"/>
        <v>0</v>
      </c>
      <c r="AH429">
        <f t="shared" si="261"/>
        <v>1033.8499999999999</v>
      </c>
      <c r="AI429">
        <f t="shared" si="261"/>
        <v>0</v>
      </c>
      <c r="AJ429">
        <f t="shared" si="262"/>
        <v>0</v>
      </c>
      <c r="AK429">
        <v>987140</v>
      </c>
      <c r="AL429">
        <v>794024.5</v>
      </c>
      <c r="AM429">
        <v>3827.91</v>
      </c>
      <c r="AN429">
        <v>837.84</v>
      </c>
      <c r="AO429">
        <v>189287.59</v>
      </c>
      <c r="AP429">
        <v>0</v>
      </c>
      <c r="AQ429">
        <v>1033.8499999999999</v>
      </c>
      <c r="AR429">
        <v>0</v>
      </c>
      <c r="AS429">
        <v>0</v>
      </c>
      <c r="AT429">
        <v>70</v>
      </c>
      <c r="AU429">
        <v>10</v>
      </c>
      <c r="AV429">
        <v>1</v>
      </c>
      <c r="AW429">
        <v>1</v>
      </c>
      <c r="AZ429">
        <v>1</v>
      </c>
      <c r="BA429">
        <v>1</v>
      </c>
      <c r="BB429">
        <v>1</v>
      </c>
      <c r="BC429">
        <v>1</v>
      </c>
      <c r="BD429" t="s">
        <v>3</v>
      </c>
      <c r="BE429" t="s">
        <v>3</v>
      </c>
      <c r="BF429" t="s">
        <v>3</v>
      </c>
      <c r="BG429" t="s">
        <v>3</v>
      </c>
      <c r="BH429">
        <v>0</v>
      </c>
      <c r="BI429">
        <v>4</v>
      </c>
      <c r="BJ429" t="s">
        <v>295</v>
      </c>
      <c r="BM429">
        <v>0</v>
      </c>
      <c r="BN429">
        <v>0</v>
      </c>
      <c r="BO429" t="s">
        <v>3</v>
      </c>
      <c r="BP429">
        <v>0</v>
      </c>
      <c r="BQ429">
        <v>1</v>
      </c>
      <c r="BR429">
        <v>0</v>
      </c>
      <c r="BS429">
        <v>1</v>
      </c>
      <c r="BT429">
        <v>1</v>
      </c>
      <c r="BU429">
        <v>1</v>
      </c>
      <c r="BV429">
        <v>1</v>
      </c>
      <c r="BW429">
        <v>1</v>
      </c>
      <c r="BX429">
        <v>1</v>
      </c>
      <c r="BY429" t="s">
        <v>3</v>
      </c>
      <c r="BZ429">
        <v>70</v>
      </c>
      <c r="CA429">
        <v>10</v>
      </c>
      <c r="CF429">
        <v>0</v>
      </c>
      <c r="CG429">
        <v>0</v>
      </c>
      <c r="CM429">
        <v>0</v>
      </c>
      <c r="CN429" t="s">
        <v>3</v>
      </c>
      <c r="CO429">
        <v>0</v>
      </c>
      <c r="CP429">
        <f t="shared" si="263"/>
        <v>493570.01</v>
      </c>
      <c r="CQ429">
        <f t="shared" si="264"/>
        <v>794024.5</v>
      </c>
      <c r="CR429">
        <f t="shared" si="265"/>
        <v>3827.91</v>
      </c>
      <c r="CS429">
        <f t="shared" si="266"/>
        <v>837.84</v>
      </c>
      <c r="CT429">
        <f t="shared" si="267"/>
        <v>189287.59</v>
      </c>
      <c r="CU429">
        <f t="shared" si="268"/>
        <v>0</v>
      </c>
      <c r="CV429">
        <f t="shared" si="269"/>
        <v>1033.8499999999999</v>
      </c>
      <c r="CW429">
        <f t="shared" si="270"/>
        <v>0</v>
      </c>
      <c r="CX429">
        <f t="shared" si="270"/>
        <v>0</v>
      </c>
      <c r="CY429">
        <f t="shared" si="271"/>
        <v>66250.66</v>
      </c>
      <c r="CZ429">
        <f t="shared" si="272"/>
        <v>9464.3799999999992</v>
      </c>
      <c r="DC429" t="s">
        <v>3</v>
      </c>
      <c r="DD429" t="s">
        <v>3</v>
      </c>
      <c r="DE429" t="s">
        <v>3</v>
      </c>
      <c r="DF429" t="s">
        <v>3</v>
      </c>
      <c r="DG429" t="s">
        <v>3</v>
      </c>
      <c r="DH429" t="s">
        <v>3</v>
      </c>
      <c r="DI429" t="s">
        <v>3</v>
      </c>
      <c r="DJ429" t="s">
        <v>3</v>
      </c>
      <c r="DK429" t="s">
        <v>3</v>
      </c>
      <c r="DL429" t="s">
        <v>3</v>
      </c>
      <c r="DM429" t="s">
        <v>3</v>
      </c>
      <c r="DN429">
        <v>0</v>
      </c>
      <c r="DO429">
        <v>0</v>
      </c>
      <c r="DP429">
        <v>1</v>
      </c>
      <c r="DQ429">
        <v>1</v>
      </c>
      <c r="DU429">
        <v>1007</v>
      </c>
      <c r="DV429" t="s">
        <v>154</v>
      </c>
      <c r="DW429" t="s">
        <v>154</v>
      </c>
      <c r="DX429">
        <v>100</v>
      </c>
      <c r="EE429">
        <v>41386449</v>
      </c>
      <c r="EF429">
        <v>1</v>
      </c>
      <c r="EG429" t="s">
        <v>24</v>
      </c>
      <c r="EH429">
        <v>0</v>
      </c>
      <c r="EI429" t="s">
        <v>3</v>
      </c>
      <c r="EJ429">
        <v>4</v>
      </c>
      <c r="EK429">
        <v>0</v>
      </c>
      <c r="EL429" t="s">
        <v>25</v>
      </c>
      <c r="EM429" t="s">
        <v>26</v>
      </c>
      <c r="EO429" t="s">
        <v>3</v>
      </c>
      <c r="EQ429">
        <v>0</v>
      </c>
      <c r="ER429">
        <v>987140</v>
      </c>
      <c r="ES429">
        <v>794024.5</v>
      </c>
      <c r="ET429">
        <v>3827.91</v>
      </c>
      <c r="EU429">
        <v>837.84</v>
      </c>
      <c r="EV429">
        <v>189287.59</v>
      </c>
      <c r="EW429">
        <v>1033.8499999999999</v>
      </c>
      <c r="EX429">
        <v>0</v>
      </c>
      <c r="EY429">
        <v>0</v>
      </c>
      <c r="FQ429">
        <v>0</v>
      </c>
      <c r="FR429">
        <f t="shared" si="273"/>
        <v>0</v>
      </c>
      <c r="FS429">
        <v>0</v>
      </c>
      <c r="FX429">
        <v>70</v>
      </c>
      <c r="FY429">
        <v>10</v>
      </c>
      <c r="GA429" t="s">
        <v>3</v>
      </c>
      <c r="GD429">
        <v>0</v>
      </c>
      <c r="GF429">
        <v>854169577</v>
      </c>
      <c r="GG429">
        <v>2</v>
      </c>
      <c r="GH429">
        <v>1</v>
      </c>
      <c r="GI429">
        <v>-2</v>
      </c>
      <c r="GJ429">
        <v>0</v>
      </c>
      <c r="GK429">
        <f>ROUND(R429*(R12)/100,2)</f>
        <v>452.43</v>
      </c>
      <c r="GL429">
        <f t="shared" si="274"/>
        <v>0</v>
      </c>
      <c r="GM429">
        <f>ROUND(O429+X429+Y429+GK429,2)+GX429</f>
        <v>569737.48</v>
      </c>
      <c r="GN429">
        <f>IF(OR(BI429=0,BI429=1),ROUND(O429+X429+Y429+GK429,2),0)</f>
        <v>0</v>
      </c>
      <c r="GO429">
        <f>IF(BI429=2,ROUND(O429+X429+Y429+GK429,2),0)</f>
        <v>0</v>
      </c>
      <c r="GP429">
        <f>IF(BI429=4,ROUND(O429+X429+Y429+GK429,2)+GX429,0)</f>
        <v>569737.48</v>
      </c>
      <c r="GR429">
        <v>0</v>
      </c>
      <c r="GS429">
        <v>3</v>
      </c>
      <c r="GT429">
        <v>0</v>
      </c>
      <c r="GU429" t="s">
        <v>3</v>
      </c>
      <c r="GV429">
        <f t="shared" si="275"/>
        <v>0</v>
      </c>
      <c r="GW429">
        <v>1</v>
      </c>
      <c r="GX429">
        <f t="shared" si="276"/>
        <v>0</v>
      </c>
      <c r="HA429">
        <v>0</v>
      </c>
      <c r="HB429">
        <v>0</v>
      </c>
      <c r="IK429">
        <v>0</v>
      </c>
    </row>
    <row r="430" spans="1:245" x14ac:dyDescent="0.2">
      <c r="A430">
        <v>17</v>
      </c>
      <c r="B430">
        <v>1</v>
      </c>
      <c r="C430">
        <f>ROW(SmtRes!A237)</f>
        <v>237</v>
      </c>
      <c r="D430">
        <f>ROW(EtalonRes!A236)</f>
        <v>236</v>
      </c>
      <c r="E430" t="s">
        <v>296</v>
      </c>
      <c r="F430" t="s">
        <v>297</v>
      </c>
      <c r="G430" t="s">
        <v>298</v>
      </c>
      <c r="H430" t="s">
        <v>173</v>
      </c>
      <c r="I430">
        <v>1.5</v>
      </c>
      <c r="J430">
        <v>0</v>
      </c>
      <c r="O430">
        <f t="shared" si="246"/>
        <v>38745.08</v>
      </c>
      <c r="P430">
        <f t="shared" si="247"/>
        <v>34510.71</v>
      </c>
      <c r="Q430">
        <f t="shared" si="248"/>
        <v>0</v>
      </c>
      <c r="R430">
        <f t="shared" si="249"/>
        <v>0</v>
      </c>
      <c r="S430">
        <f t="shared" si="250"/>
        <v>4234.37</v>
      </c>
      <c r="T430">
        <f t="shared" si="251"/>
        <v>0</v>
      </c>
      <c r="U430">
        <f t="shared" si="252"/>
        <v>24.660000000000004</v>
      </c>
      <c r="V430">
        <f t="shared" si="253"/>
        <v>0</v>
      </c>
      <c r="W430">
        <f t="shared" si="254"/>
        <v>0</v>
      </c>
      <c r="X430">
        <f t="shared" si="255"/>
        <v>2964.06</v>
      </c>
      <c r="Y430">
        <f t="shared" si="255"/>
        <v>423.44</v>
      </c>
      <c r="AA430">
        <v>41650444</v>
      </c>
      <c r="AB430">
        <f t="shared" si="256"/>
        <v>25830.05</v>
      </c>
      <c r="AC430">
        <f t="shared" si="257"/>
        <v>23007.14</v>
      </c>
      <c r="AD430">
        <f t="shared" si="258"/>
        <v>0</v>
      </c>
      <c r="AE430">
        <f t="shared" si="259"/>
        <v>0</v>
      </c>
      <c r="AF430">
        <f t="shared" si="259"/>
        <v>2822.91</v>
      </c>
      <c r="AG430">
        <f t="shared" si="260"/>
        <v>0</v>
      </c>
      <c r="AH430">
        <f t="shared" si="261"/>
        <v>16.440000000000001</v>
      </c>
      <c r="AI430">
        <f t="shared" si="261"/>
        <v>0</v>
      </c>
      <c r="AJ430">
        <f t="shared" si="262"/>
        <v>0</v>
      </c>
      <c r="AK430">
        <v>25830.05</v>
      </c>
      <c r="AL430">
        <v>23007.14</v>
      </c>
      <c r="AM430">
        <v>0</v>
      </c>
      <c r="AN430">
        <v>0</v>
      </c>
      <c r="AO430">
        <v>2822.91</v>
      </c>
      <c r="AP430">
        <v>0</v>
      </c>
      <c r="AQ430">
        <v>16.440000000000001</v>
      </c>
      <c r="AR430">
        <v>0</v>
      </c>
      <c r="AS430">
        <v>0</v>
      </c>
      <c r="AT430">
        <v>70</v>
      </c>
      <c r="AU430">
        <v>10</v>
      </c>
      <c r="AV430">
        <v>1</v>
      </c>
      <c r="AW430">
        <v>1</v>
      </c>
      <c r="AZ430">
        <v>1</v>
      </c>
      <c r="BA430">
        <v>1</v>
      </c>
      <c r="BB430">
        <v>1</v>
      </c>
      <c r="BC430">
        <v>1</v>
      </c>
      <c r="BD430" t="s">
        <v>3</v>
      </c>
      <c r="BE430" t="s">
        <v>3</v>
      </c>
      <c r="BF430" t="s">
        <v>3</v>
      </c>
      <c r="BG430" t="s">
        <v>3</v>
      </c>
      <c r="BH430">
        <v>0</v>
      </c>
      <c r="BI430">
        <v>4</v>
      </c>
      <c r="BJ430" t="s">
        <v>299</v>
      </c>
      <c r="BM430">
        <v>0</v>
      </c>
      <c r="BN430">
        <v>0</v>
      </c>
      <c r="BO430" t="s">
        <v>3</v>
      </c>
      <c r="BP430">
        <v>0</v>
      </c>
      <c r="BQ430">
        <v>1</v>
      </c>
      <c r="BR430">
        <v>0</v>
      </c>
      <c r="BS430">
        <v>1</v>
      </c>
      <c r="BT430">
        <v>1</v>
      </c>
      <c r="BU430">
        <v>1</v>
      </c>
      <c r="BV430">
        <v>1</v>
      </c>
      <c r="BW430">
        <v>1</v>
      </c>
      <c r="BX430">
        <v>1</v>
      </c>
      <c r="BY430" t="s">
        <v>3</v>
      </c>
      <c r="BZ430">
        <v>70</v>
      </c>
      <c r="CA430">
        <v>10</v>
      </c>
      <c r="CF430">
        <v>0</v>
      </c>
      <c r="CG430">
        <v>0</v>
      </c>
      <c r="CM430">
        <v>0</v>
      </c>
      <c r="CN430" t="s">
        <v>3</v>
      </c>
      <c r="CO430">
        <v>0</v>
      </c>
      <c r="CP430">
        <f t="shared" si="263"/>
        <v>38745.08</v>
      </c>
      <c r="CQ430">
        <f t="shared" si="264"/>
        <v>23007.14</v>
      </c>
      <c r="CR430">
        <f t="shared" si="265"/>
        <v>0</v>
      </c>
      <c r="CS430">
        <f t="shared" si="266"/>
        <v>0</v>
      </c>
      <c r="CT430">
        <f t="shared" si="267"/>
        <v>2822.91</v>
      </c>
      <c r="CU430">
        <f t="shared" si="268"/>
        <v>0</v>
      </c>
      <c r="CV430">
        <f t="shared" si="269"/>
        <v>16.440000000000001</v>
      </c>
      <c r="CW430">
        <f t="shared" si="270"/>
        <v>0</v>
      </c>
      <c r="CX430">
        <f t="shared" si="270"/>
        <v>0</v>
      </c>
      <c r="CY430">
        <f t="shared" si="271"/>
        <v>2964.0589999999997</v>
      </c>
      <c r="CZ430">
        <f t="shared" si="272"/>
        <v>423.43699999999995</v>
      </c>
      <c r="DC430" t="s">
        <v>3</v>
      </c>
      <c r="DD430" t="s">
        <v>3</v>
      </c>
      <c r="DE430" t="s">
        <v>3</v>
      </c>
      <c r="DF430" t="s">
        <v>3</v>
      </c>
      <c r="DG430" t="s">
        <v>3</v>
      </c>
      <c r="DH430" t="s">
        <v>3</v>
      </c>
      <c r="DI430" t="s">
        <v>3</v>
      </c>
      <c r="DJ430" t="s">
        <v>3</v>
      </c>
      <c r="DK430" t="s">
        <v>3</v>
      </c>
      <c r="DL430" t="s">
        <v>3</v>
      </c>
      <c r="DM430" t="s">
        <v>3</v>
      </c>
      <c r="DN430">
        <v>0</v>
      </c>
      <c r="DO430">
        <v>0</v>
      </c>
      <c r="DP430">
        <v>1</v>
      </c>
      <c r="DQ430">
        <v>1</v>
      </c>
      <c r="DU430">
        <v>1005</v>
      </c>
      <c r="DV430" t="s">
        <v>173</v>
      </c>
      <c r="DW430" t="s">
        <v>173</v>
      </c>
      <c r="DX430">
        <v>100</v>
      </c>
      <c r="EE430">
        <v>41386449</v>
      </c>
      <c r="EF430">
        <v>1</v>
      </c>
      <c r="EG430" t="s">
        <v>24</v>
      </c>
      <c r="EH430">
        <v>0</v>
      </c>
      <c r="EI430" t="s">
        <v>3</v>
      </c>
      <c r="EJ430">
        <v>4</v>
      </c>
      <c r="EK430">
        <v>0</v>
      </c>
      <c r="EL430" t="s">
        <v>25</v>
      </c>
      <c r="EM430" t="s">
        <v>26</v>
      </c>
      <c r="EO430" t="s">
        <v>3</v>
      </c>
      <c r="EQ430">
        <v>0</v>
      </c>
      <c r="ER430">
        <v>25830.05</v>
      </c>
      <c r="ES430">
        <v>23007.14</v>
      </c>
      <c r="ET430">
        <v>0</v>
      </c>
      <c r="EU430">
        <v>0</v>
      </c>
      <c r="EV430">
        <v>2822.91</v>
      </c>
      <c r="EW430">
        <v>16.440000000000001</v>
      </c>
      <c r="EX430">
        <v>0</v>
      </c>
      <c r="EY430">
        <v>0</v>
      </c>
      <c r="FQ430">
        <v>0</v>
      </c>
      <c r="FR430">
        <f t="shared" si="273"/>
        <v>0</v>
      </c>
      <c r="FS430">
        <v>0</v>
      </c>
      <c r="FX430">
        <v>70</v>
      </c>
      <c r="FY430">
        <v>10</v>
      </c>
      <c r="GA430" t="s">
        <v>3</v>
      </c>
      <c r="GD430">
        <v>0</v>
      </c>
      <c r="GF430">
        <v>-154400908</v>
      </c>
      <c r="GG430">
        <v>2</v>
      </c>
      <c r="GH430">
        <v>1</v>
      </c>
      <c r="GI430">
        <v>-2</v>
      </c>
      <c r="GJ430">
        <v>0</v>
      </c>
      <c r="GK430">
        <f>ROUND(R430*(R12)/100,2)</f>
        <v>0</v>
      </c>
      <c r="GL430">
        <f t="shared" si="274"/>
        <v>0</v>
      </c>
      <c r="GM430">
        <f>ROUND(O430+X430+Y430+GK430,2)+GX430</f>
        <v>42132.58</v>
      </c>
      <c r="GN430">
        <f>IF(OR(BI430=0,BI430=1),ROUND(O430+X430+Y430+GK430,2),0)</f>
        <v>0</v>
      </c>
      <c r="GO430">
        <f>IF(BI430=2,ROUND(O430+X430+Y430+GK430,2),0)</f>
        <v>0</v>
      </c>
      <c r="GP430">
        <f>IF(BI430=4,ROUND(O430+X430+Y430+GK430,2)+GX430,0)</f>
        <v>42132.58</v>
      </c>
      <c r="GR430">
        <v>0</v>
      </c>
      <c r="GS430">
        <v>3</v>
      </c>
      <c r="GT430">
        <v>0</v>
      </c>
      <c r="GU430" t="s">
        <v>3</v>
      </c>
      <c r="GV430">
        <f t="shared" si="275"/>
        <v>0</v>
      </c>
      <c r="GW430">
        <v>1</v>
      </c>
      <c r="GX430">
        <f t="shared" si="276"/>
        <v>0</v>
      </c>
      <c r="HA430">
        <v>0</v>
      </c>
      <c r="HB430">
        <v>0</v>
      </c>
      <c r="IK430">
        <v>0</v>
      </c>
    </row>
    <row r="431" spans="1:245" x14ac:dyDescent="0.2">
      <c r="A431">
        <v>17</v>
      </c>
      <c r="B431">
        <v>1</v>
      </c>
      <c r="C431">
        <f>ROW(SmtRes!A244)</f>
        <v>244</v>
      </c>
      <c r="D431">
        <f>ROW(EtalonRes!A243)</f>
        <v>243</v>
      </c>
      <c r="E431" t="s">
        <v>300</v>
      </c>
      <c r="F431" t="s">
        <v>301</v>
      </c>
      <c r="G431" t="s">
        <v>302</v>
      </c>
      <c r="H431" t="s">
        <v>143</v>
      </c>
      <c r="I431">
        <v>3.8</v>
      </c>
      <c r="J431">
        <v>0</v>
      </c>
      <c r="O431">
        <f t="shared" si="246"/>
        <v>96980.63</v>
      </c>
      <c r="P431">
        <f t="shared" si="247"/>
        <v>46433.11</v>
      </c>
      <c r="Q431">
        <f t="shared" si="248"/>
        <v>0</v>
      </c>
      <c r="R431">
        <f t="shared" si="249"/>
        <v>0</v>
      </c>
      <c r="S431">
        <f t="shared" si="250"/>
        <v>50547.519999999997</v>
      </c>
      <c r="T431">
        <f t="shared" si="251"/>
        <v>0</v>
      </c>
      <c r="U431">
        <f t="shared" si="252"/>
        <v>214.13</v>
      </c>
      <c r="V431">
        <f t="shared" si="253"/>
        <v>0</v>
      </c>
      <c r="W431">
        <f t="shared" si="254"/>
        <v>0</v>
      </c>
      <c r="X431">
        <f t="shared" si="255"/>
        <v>35383.26</v>
      </c>
      <c r="Y431">
        <f t="shared" si="255"/>
        <v>5054.75</v>
      </c>
      <c r="AA431">
        <v>41650444</v>
      </c>
      <c r="AB431">
        <f t="shared" si="256"/>
        <v>25521.22</v>
      </c>
      <c r="AC431">
        <f t="shared" si="257"/>
        <v>12219.24</v>
      </c>
      <c r="AD431">
        <f t="shared" si="258"/>
        <v>0</v>
      </c>
      <c r="AE431">
        <f t="shared" si="259"/>
        <v>0</v>
      </c>
      <c r="AF431">
        <f t="shared" si="259"/>
        <v>13301.98</v>
      </c>
      <c r="AG431">
        <f t="shared" si="260"/>
        <v>0</v>
      </c>
      <c r="AH431">
        <f t="shared" si="261"/>
        <v>56.35</v>
      </c>
      <c r="AI431">
        <f t="shared" si="261"/>
        <v>0</v>
      </c>
      <c r="AJ431">
        <f t="shared" si="262"/>
        <v>0</v>
      </c>
      <c r="AK431">
        <v>25521.22</v>
      </c>
      <c r="AL431">
        <v>12219.24</v>
      </c>
      <c r="AM431">
        <v>0</v>
      </c>
      <c r="AN431">
        <v>0</v>
      </c>
      <c r="AO431">
        <v>13301.98</v>
      </c>
      <c r="AP431">
        <v>0</v>
      </c>
      <c r="AQ431">
        <v>56.35</v>
      </c>
      <c r="AR431">
        <v>0</v>
      </c>
      <c r="AS431">
        <v>0</v>
      </c>
      <c r="AT431">
        <v>70</v>
      </c>
      <c r="AU431">
        <v>10</v>
      </c>
      <c r="AV431">
        <v>1</v>
      </c>
      <c r="AW431">
        <v>1</v>
      </c>
      <c r="AZ431">
        <v>1</v>
      </c>
      <c r="BA431">
        <v>1</v>
      </c>
      <c r="BB431">
        <v>1</v>
      </c>
      <c r="BC431">
        <v>1</v>
      </c>
      <c r="BD431" t="s">
        <v>3</v>
      </c>
      <c r="BE431" t="s">
        <v>3</v>
      </c>
      <c r="BF431" t="s">
        <v>3</v>
      </c>
      <c r="BG431" t="s">
        <v>3</v>
      </c>
      <c r="BH431">
        <v>0</v>
      </c>
      <c r="BI431">
        <v>4</v>
      </c>
      <c r="BJ431" t="s">
        <v>303</v>
      </c>
      <c r="BM431">
        <v>0</v>
      </c>
      <c r="BN431">
        <v>0</v>
      </c>
      <c r="BO431" t="s">
        <v>3</v>
      </c>
      <c r="BP431">
        <v>0</v>
      </c>
      <c r="BQ431">
        <v>1</v>
      </c>
      <c r="BR431">
        <v>0</v>
      </c>
      <c r="BS431">
        <v>1</v>
      </c>
      <c r="BT431">
        <v>1</v>
      </c>
      <c r="BU431">
        <v>1</v>
      </c>
      <c r="BV431">
        <v>1</v>
      </c>
      <c r="BW431">
        <v>1</v>
      </c>
      <c r="BX431">
        <v>1</v>
      </c>
      <c r="BY431" t="s">
        <v>3</v>
      </c>
      <c r="BZ431">
        <v>70</v>
      </c>
      <c r="CA431">
        <v>10</v>
      </c>
      <c r="CF431">
        <v>0</v>
      </c>
      <c r="CG431">
        <v>0</v>
      </c>
      <c r="CM431">
        <v>0</v>
      </c>
      <c r="CN431" t="s">
        <v>3</v>
      </c>
      <c r="CO431">
        <v>0</v>
      </c>
      <c r="CP431">
        <f t="shared" si="263"/>
        <v>96980.63</v>
      </c>
      <c r="CQ431">
        <f t="shared" si="264"/>
        <v>12219.24</v>
      </c>
      <c r="CR431">
        <f t="shared" si="265"/>
        <v>0</v>
      </c>
      <c r="CS431">
        <f t="shared" si="266"/>
        <v>0</v>
      </c>
      <c r="CT431">
        <f t="shared" si="267"/>
        <v>13301.98</v>
      </c>
      <c r="CU431">
        <f t="shared" si="268"/>
        <v>0</v>
      </c>
      <c r="CV431">
        <f t="shared" si="269"/>
        <v>56.35</v>
      </c>
      <c r="CW431">
        <f t="shared" si="270"/>
        <v>0</v>
      </c>
      <c r="CX431">
        <f t="shared" si="270"/>
        <v>0</v>
      </c>
      <c r="CY431">
        <f t="shared" si="271"/>
        <v>35383.263999999996</v>
      </c>
      <c r="CZ431">
        <f t="shared" si="272"/>
        <v>5054.7519999999995</v>
      </c>
      <c r="DC431" t="s">
        <v>3</v>
      </c>
      <c r="DD431" t="s">
        <v>3</v>
      </c>
      <c r="DE431" t="s">
        <v>3</v>
      </c>
      <c r="DF431" t="s">
        <v>3</v>
      </c>
      <c r="DG431" t="s">
        <v>3</v>
      </c>
      <c r="DH431" t="s">
        <v>3</v>
      </c>
      <c r="DI431" t="s">
        <v>3</v>
      </c>
      <c r="DJ431" t="s">
        <v>3</v>
      </c>
      <c r="DK431" t="s">
        <v>3</v>
      </c>
      <c r="DL431" t="s">
        <v>3</v>
      </c>
      <c r="DM431" t="s">
        <v>3</v>
      </c>
      <c r="DN431">
        <v>0</v>
      </c>
      <c r="DO431">
        <v>0</v>
      </c>
      <c r="DP431">
        <v>1</v>
      </c>
      <c r="DQ431">
        <v>1</v>
      </c>
      <c r="DU431">
        <v>1003</v>
      </c>
      <c r="DV431" t="s">
        <v>143</v>
      </c>
      <c r="DW431" t="s">
        <v>143</v>
      </c>
      <c r="DX431">
        <v>100</v>
      </c>
      <c r="EE431">
        <v>41386449</v>
      </c>
      <c r="EF431">
        <v>1</v>
      </c>
      <c r="EG431" t="s">
        <v>24</v>
      </c>
      <c r="EH431">
        <v>0</v>
      </c>
      <c r="EI431" t="s">
        <v>3</v>
      </c>
      <c r="EJ431">
        <v>4</v>
      </c>
      <c r="EK431">
        <v>0</v>
      </c>
      <c r="EL431" t="s">
        <v>25</v>
      </c>
      <c r="EM431" t="s">
        <v>26</v>
      </c>
      <c r="EO431" t="s">
        <v>3</v>
      </c>
      <c r="EQ431">
        <v>0</v>
      </c>
      <c r="ER431">
        <v>25521.22</v>
      </c>
      <c r="ES431">
        <v>12219.24</v>
      </c>
      <c r="ET431">
        <v>0</v>
      </c>
      <c r="EU431">
        <v>0</v>
      </c>
      <c r="EV431">
        <v>13301.98</v>
      </c>
      <c r="EW431">
        <v>56.35</v>
      </c>
      <c r="EX431">
        <v>0</v>
      </c>
      <c r="EY431">
        <v>0</v>
      </c>
      <c r="FQ431">
        <v>0</v>
      </c>
      <c r="FR431">
        <f t="shared" si="273"/>
        <v>0</v>
      </c>
      <c r="FS431">
        <v>0</v>
      </c>
      <c r="FX431">
        <v>70</v>
      </c>
      <c r="FY431">
        <v>10</v>
      </c>
      <c r="GA431" t="s">
        <v>3</v>
      </c>
      <c r="GD431">
        <v>0</v>
      </c>
      <c r="GF431">
        <v>-1603243497</v>
      </c>
      <c r="GG431">
        <v>2</v>
      </c>
      <c r="GH431">
        <v>1</v>
      </c>
      <c r="GI431">
        <v>-2</v>
      </c>
      <c r="GJ431">
        <v>0</v>
      </c>
      <c r="GK431">
        <f>ROUND(R431*(R12)/100,2)</f>
        <v>0</v>
      </c>
      <c r="GL431">
        <f t="shared" si="274"/>
        <v>0</v>
      </c>
      <c r="GM431">
        <f>ROUND(O431+X431+Y431+GK431,2)+GX431</f>
        <v>137418.64000000001</v>
      </c>
      <c r="GN431">
        <f>IF(OR(BI431=0,BI431=1),ROUND(O431+X431+Y431+GK431,2),0)</f>
        <v>0</v>
      </c>
      <c r="GO431">
        <f>IF(BI431=2,ROUND(O431+X431+Y431+GK431,2),0)</f>
        <v>0</v>
      </c>
      <c r="GP431">
        <f>IF(BI431=4,ROUND(O431+X431+Y431+GK431,2)+GX431,0)</f>
        <v>137418.64000000001</v>
      </c>
      <c r="GR431">
        <v>0</v>
      </c>
      <c r="GS431">
        <v>3</v>
      </c>
      <c r="GT431">
        <v>0</v>
      </c>
      <c r="GU431" t="s">
        <v>3</v>
      </c>
      <c r="GV431">
        <f t="shared" si="275"/>
        <v>0</v>
      </c>
      <c r="GW431">
        <v>1</v>
      </c>
      <c r="GX431">
        <f t="shared" si="276"/>
        <v>0</v>
      </c>
      <c r="HA431">
        <v>0</v>
      </c>
      <c r="HB431">
        <v>0</v>
      </c>
      <c r="IK431">
        <v>0</v>
      </c>
    </row>
    <row r="432" spans="1:245" x14ac:dyDescent="0.2">
      <c r="A432">
        <v>17</v>
      </c>
      <c r="B432">
        <v>1</v>
      </c>
      <c r="C432">
        <f>ROW(SmtRes!A252)</f>
        <v>252</v>
      </c>
      <c r="D432">
        <f>ROW(EtalonRes!A251)</f>
        <v>251</v>
      </c>
      <c r="E432" t="s">
        <v>304</v>
      </c>
      <c r="F432" t="s">
        <v>305</v>
      </c>
      <c r="G432" t="s">
        <v>306</v>
      </c>
      <c r="H432" t="s">
        <v>173</v>
      </c>
      <c r="I432">
        <v>3.8</v>
      </c>
      <c r="J432">
        <v>0</v>
      </c>
      <c r="O432">
        <f t="shared" si="246"/>
        <v>53813.01</v>
      </c>
      <c r="P432">
        <f t="shared" si="247"/>
        <v>41311.93</v>
      </c>
      <c r="Q432">
        <f t="shared" si="248"/>
        <v>830.98</v>
      </c>
      <c r="R432">
        <f t="shared" si="249"/>
        <v>134.1</v>
      </c>
      <c r="S432">
        <f t="shared" si="250"/>
        <v>11670.1</v>
      </c>
      <c r="T432">
        <f t="shared" si="251"/>
        <v>0</v>
      </c>
      <c r="U432">
        <f t="shared" si="252"/>
        <v>61.18</v>
      </c>
      <c r="V432">
        <f t="shared" si="253"/>
        <v>0</v>
      </c>
      <c r="W432">
        <f t="shared" si="254"/>
        <v>0</v>
      </c>
      <c r="X432">
        <f t="shared" si="255"/>
        <v>8169.07</v>
      </c>
      <c r="Y432">
        <f t="shared" si="255"/>
        <v>1167.01</v>
      </c>
      <c r="AA432">
        <v>41650444</v>
      </c>
      <c r="AB432">
        <f t="shared" si="256"/>
        <v>14161.32</v>
      </c>
      <c r="AC432">
        <f t="shared" si="257"/>
        <v>10871.56</v>
      </c>
      <c r="AD432">
        <f t="shared" si="258"/>
        <v>218.68</v>
      </c>
      <c r="AE432">
        <f t="shared" si="259"/>
        <v>35.29</v>
      </c>
      <c r="AF432">
        <f t="shared" si="259"/>
        <v>3071.08</v>
      </c>
      <c r="AG432">
        <f t="shared" si="260"/>
        <v>0</v>
      </c>
      <c r="AH432">
        <f t="shared" si="261"/>
        <v>16.100000000000001</v>
      </c>
      <c r="AI432">
        <f t="shared" si="261"/>
        <v>0</v>
      </c>
      <c r="AJ432">
        <f t="shared" si="262"/>
        <v>0</v>
      </c>
      <c r="AK432">
        <v>14161.32</v>
      </c>
      <c r="AL432">
        <v>10871.56</v>
      </c>
      <c r="AM432">
        <v>218.68</v>
      </c>
      <c r="AN432">
        <v>35.29</v>
      </c>
      <c r="AO432">
        <v>3071.08</v>
      </c>
      <c r="AP432">
        <v>0</v>
      </c>
      <c r="AQ432">
        <v>16.100000000000001</v>
      </c>
      <c r="AR432">
        <v>0</v>
      </c>
      <c r="AS432">
        <v>0</v>
      </c>
      <c r="AT432">
        <v>70</v>
      </c>
      <c r="AU432">
        <v>10</v>
      </c>
      <c r="AV432">
        <v>1</v>
      </c>
      <c r="AW432">
        <v>1</v>
      </c>
      <c r="AZ432">
        <v>1</v>
      </c>
      <c r="BA432">
        <v>1</v>
      </c>
      <c r="BB432">
        <v>1</v>
      </c>
      <c r="BC432">
        <v>1</v>
      </c>
      <c r="BD432" t="s">
        <v>3</v>
      </c>
      <c r="BE432" t="s">
        <v>3</v>
      </c>
      <c r="BF432" t="s">
        <v>3</v>
      </c>
      <c r="BG432" t="s">
        <v>3</v>
      </c>
      <c r="BH432">
        <v>0</v>
      </c>
      <c r="BI432">
        <v>4</v>
      </c>
      <c r="BJ432" t="s">
        <v>307</v>
      </c>
      <c r="BM432">
        <v>0</v>
      </c>
      <c r="BN432">
        <v>0</v>
      </c>
      <c r="BO432" t="s">
        <v>3</v>
      </c>
      <c r="BP432">
        <v>0</v>
      </c>
      <c r="BQ432">
        <v>1</v>
      </c>
      <c r="BR432">
        <v>0</v>
      </c>
      <c r="BS432">
        <v>1</v>
      </c>
      <c r="BT432">
        <v>1</v>
      </c>
      <c r="BU432">
        <v>1</v>
      </c>
      <c r="BV432">
        <v>1</v>
      </c>
      <c r="BW432">
        <v>1</v>
      </c>
      <c r="BX432">
        <v>1</v>
      </c>
      <c r="BY432" t="s">
        <v>3</v>
      </c>
      <c r="BZ432">
        <v>70</v>
      </c>
      <c r="CA432">
        <v>10</v>
      </c>
      <c r="CF432">
        <v>0</v>
      </c>
      <c r="CG432">
        <v>0</v>
      </c>
      <c r="CM432">
        <v>0</v>
      </c>
      <c r="CN432" t="s">
        <v>3</v>
      </c>
      <c r="CO432">
        <v>0</v>
      </c>
      <c r="CP432">
        <f t="shared" si="263"/>
        <v>53813.01</v>
      </c>
      <c r="CQ432">
        <f t="shared" si="264"/>
        <v>10871.56</v>
      </c>
      <c r="CR432">
        <f t="shared" si="265"/>
        <v>218.68</v>
      </c>
      <c r="CS432">
        <f t="shared" si="266"/>
        <v>35.29</v>
      </c>
      <c r="CT432">
        <f t="shared" si="267"/>
        <v>3071.08</v>
      </c>
      <c r="CU432">
        <f t="shared" si="268"/>
        <v>0</v>
      </c>
      <c r="CV432">
        <f t="shared" si="269"/>
        <v>16.100000000000001</v>
      </c>
      <c r="CW432">
        <f t="shared" si="270"/>
        <v>0</v>
      </c>
      <c r="CX432">
        <f t="shared" si="270"/>
        <v>0</v>
      </c>
      <c r="CY432">
        <f t="shared" si="271"/>
        <v>8169.07</v>
      </c>
      <c r="CZ432">
        <f t="shared" si="272"/>
        <v>1167.01</v>
      </c>
      <c r="DC432" t="s">
        <v>3</v>
      </c>
      <c r="DD432" t="s">
        <v>3</v>
      </c>
      <c r="DE432" t="s">
        <v>3</v>
      </c>
      <c r="DF432" t="s">
        <v>3</v>
      </c>
      <c r="DG432" t="s">
        <v>3</v>
      </c>
      <c r="DH432" t="s">
        <v>3</v>
      </c>
      <c r="DI432" t="s">
        <v>3</v>
      </c>
      <c r="DJ432" t="s">
        <v>3</v>
      </c>
      <c r="DK432" t="s">
        <v>3</v>
      </c>
      <c r="DL432" t="s">
        <v>3</v>
      </c>
      <c r="DM432" t="s">
        <v>3</v>
      </c>
      <c r="DN432">
        <v>0</v>
      </c>
      <c r="DO432">
        <v>0</v>
      </c>
      <c r="DP432">
        <v>1</v>
      </c>
      <c r="DQ432">
        <v>1</v>
      </c>
      <c r="DU432">
        <v>1005</v>
      </c>
      <c r="DV432" t="s">
        <v>173</v>
      </c>
      <c r="DW432" t="s">
        <v>173</v>
      </c>
      <c r="DX432">
        <v>100</v>
      </c>
      <c r="EE432">
        <v>41386449</v>
      </c>
      <c r="EF432">
        <v>1</v>
      </c>
      <c r="EG432" t="s">
        <v>24</v>
      </c>
      <c r="EH432">
        <v>0</v>
      </c>
      <c r="EI432" t="s">
        <v>3</v>
      </c>
      <c r="EJ432">
        <v>4</v>
      </c>
      <c r="EK432">
        <v>0</v>
      </c>
      <c r="EL432" t="s">
        <v>25</v>
      </c>
      <c r="EM432" t="s">
        <v>26</v>
      </c>
      <c r="EO432" t="s">
        <v>3</v>
      </c>
      <c r="EQ432">
        <v>0</v>
      </c>
      <c r="ER432">
        <v>14161.32</v>
      </c>
      <c r="ES432">
        <v>10871.56</v>
      </c>
      <c r="ET432">
        <v>218.68</v>
      </c>
      <c r="EU432">
        <v>35.29</v>
      </c>
      <c r="EV432">
        <v>3071.08</v>
      </c>
      <c r="EW432">
        <v>16.100000000000001</v>
      </c>
      <c r="EX432">
        <v>0</v>
      </c>
      <c r="EY432">
        <v>0</v>
      </c>
      <c r="FQ432">
        <v>0</v>
      </c>
      <c r="FR432">
        <f t="shared" si="273"/>
        <v>0</v>
      </c>
      <c r="FS432">
        <v>0</v>
      </c>
      <c r="FX432">
        <v>70</v>
      </c>
      <c r="FY432">
        <v>10</v>
      </c>
      <c r="GA432" t="s">
        <v>3</v>
      </c>
      <c r="GD432">
        <v>0</v>
      </c>
      <c r="GF432">
        <v>-945531067</v>
      </c>
      <c r="GG432">
        <v>2</v>
      </c>
      <c r="GH432">
        <v>1</v>
      </c>
      <c r="GI432">
        <v>-2</v>
      </c>
      <c r="GJ432">
        <v>0</v>
      </c>
      <c r="GK432">
        <f>ROUND(R432*(R12)/100,2)</f>
        <v>144.83000000000001</v>
      </c>
      <c r="GL432">
        <f t="shared" si="274"/>
        <v>0</v>
      </c>
      <c r="GM432">
        <f>ROUND(O432+X432+Y432+GK432,2)+GX432</f>
        <v>63293.919999999998</v>
      </c>
      <c r="GN432">
        <f>IF(OR(BI432=0,BI432=1),ROUND(O432+X432+Y432+GK432,2),0)</f>
        <v>0</v>
      </c>
      <c r="GO432">
        <f>IF(BI432=2,ROUND(O432+X432+Y432+GK432,2),0)</f>
        <v>0</v>
      </c>
      <c r="GP432">
        <f>IF(BI432=4,ROUND(O432+X432+Y432+GK432,2)+GX432,0)</f>
        <v>63293.919999999998</v>
      </c>
      <c r="GR432">
        <v>0</v>
      </c>
      <c r="GS432">
        <v>3</v>
      </c>
      <c r="GT432">
        <v>0</v>
      </c>
      <c r="GU432" t="s">
        <v>3</v>
      </c>
      <c r="GV432">
        <f t="shared" si="275"/>
        <v>0</v>
      </c>
      <c r="GW432">
        <v>1</v>
      </c>
      <c r="GX432">
        <f t="shared" si="276"/>
        <v>0</v>
      </c>
      <c r="HA432">
        <v>0</v>
      </c>
      <c r="HB432">
        <v>0</v>
      </c>
      <c r="IK432">
        <v>0</v>
      </c>
    </row>
    <row r="434" spans="1:206" x14ac:dyDescent="0.2">
      <c r="A434" s="2">
        <v>51</v>
      </c>
      <c r="B434" s="2">
        <f>B422</f>
        <v>1</v>
      </c>
      <c r="C434" s="2">
        <f>A422</f>
        <v>4</v>
      </c>
      <c r="D434" s="2">
        <f>ROW(A422)</f>
        <v>422</v>
      </c>
      <c r="E434" s="2"/>
      <c r="F434" s="2" t="str">
        <f>IF(F422&lt;&gt;"",F422,"")</f>
        <v>8</v>
      </c>
      <c r="G434" s="2" t="str">
        <f>IF(G422&lt;&gt;"",G422,"")</f>
        <v>Ремонт подпорной стенки ул Наметкина д 17/68</v>
      </c>
      <c r="H434" s="2">
        <v>0</v>
      </c>
      <c r="I434" s="2"/>
      <c r="J434" s="2"/>
      <c r="K434" s="2"/>
      <c r="L434" s="2"/>
      <c r="M434" s="2"/>
      <c r="N434" s="2"/>
      <c r="O434" s="2">
        <f t="shared" ref="O434:T434" si="277">ROUND(AB434,2)</f>
        <v>703285.13</v>
      </c>
      <c r="P434" s="2">
        <f t="shared" si="277"/>
        <v>519268</v>
      </c>
      <c r="Q434" s="2">
        <f t="shared" si="277"/>
        <v>8234.34</v>
      </c>
      <c r="R434" s="2">
        <f t="shared" si="277"/>
        <v>4697.0200000000004</v>
      </c>
      <c r="S434" s="2">
        <f t="shared" si="277"/>
        <v>175782.79</v>
      </c>
      <c r="T434" s="2">
        <f t="shared" si="277"/>
        <v>0</v>
      </c>
      <c r="U434" s="2">
        <f>AH434</f>
        <v>900.6149999999999</v>
      </c>
      <c r="V434" s="2">
        <f>AI434</f>
        <v>0</v>
      </c>
      <c r="W434" s="2">
        <f>ROUND(AJ434,2)</f>
        <v>0</v>
      </c>
      <c r="X434" s="2">
        <f>ROUND(AK434,2)</f>
        <v>123047.95</v>
      </c>
      <c r="Y434" s="2">
        <f>ROUND(AL434,2)</f>
        <v>17578.28</v>
      </c>
      <c r="Z434" s="2"/>
      <c r="AA434" s="2"/>
      <c r="AB434" s="2">
        <f>ROUND(SUMIF(AA426:AA432,"=41650444",O426:O432),2)</f>
        <v>703285.13</v>
      </c>
      <c r="AC434" s="2">
        <f>ROUND(SUMIF(AA426:AA432,"=41650444",P426:P432),2)</f>
        <v>519268</v>
      </c>
      <c r="AD434" s="2">
        <f>ROUND(SUMIF(AA426:AA432,"=41650444",Q426:Q432),2)</f>
        <v>8234.34</v>
      </c>
      <c r="AE434" s="2">
        <f>ROUND(SUMIF(AA426:AA432,"=41650444",R426:R432),2)</f>
        <v>4697.0200000000004</v>
      </c>
      <c r="AF434" s="2">
        <f>ROUND(SUMIF(AA426:AA432,"=41650444",S426:S432),2)</f>
        <v>175782.79</v>
      </c>
      <c r="AG434" s="2">
        <f>ROUND(SUMIF(AA426:AA432,"=41650444",T426:T432),2)</f>
        <v>0</v>
      </c>
      <c r="AH434" s="2">
        <f>SUMIF(AA426:AA432,"=41650444",U426:U432)</f>
        <v>900.6149999999999</v>
      </c>
      <c r="AI434" s="2">
        <f>SUMIF(AA426:AA432,"=41650444",V426:V432)</f>
        <v>0</v>
      </c>
      <c r="AJ434" s="2">
        <f>ROUND(SUMIF(AA426:AA432,"=41650444",W426:W432),2)</f>
        <v>0</v>
      </c>
      <c r="AK434" s="2">
        <f>ROUND(SUMIF(AA426:AA432,"=41650444",X426:X432),2)</f>
        <v>123047.95</v>
      </c>
      <c r="AL434" s="2">
        <f>ROUND(SUMIF(AA426:AA432,"=41650444",Y426:Y432),2)</f>
        <v>17578.28</v>
      </c>
      <c r="AM434" s="2"/>
      <c r="AN434" s="2"/>
      <c r="AO434" s="2">
        <f t="shared" ref="AO434:BC434" si="278">ROUND(BX434,2)</f>
        <v>0</v>
      </c>
      <c r="AP434" s="2">
        <f t="shared" si="278"/>
        <v>0</v>
      </c>
      <c r="AQ434" s="2">
        <f t="shared" si="278"/>
        <v>0</v>
      </c>
      <c r="AR434" s="2">
        <f t="shared" si="278"/>
        <v>844508.62</v>
      </c>
      <c r="AS434" s="2">
        <f t="shared" si="278"/>
        <v>0</v>
      </c>
      <c r="AT434" s="2">
        <f t="shared" si="278"/>
        <v>0</v>
      </c>
      <c r="AU434" s="2">
        <f t="shared" si="278"/>
        <v>844508.62</v>
      </c>
      <c r="AV434" s="2">
        <f t="shared" si="278"/>
        <v>519268</v>
      </c>
      <c r="AW434" s="2">
        <f t="shared" si="278"/>
        <v>519268</v>
      </c>
      <c r="AX434" s="2">
        <f t="shared" si="278"/>
        <v>0</v>
      </c>
      <c r="AY434" s="2">
        <f t="shared" si="278"/>
        <v>519268</v>
      </c>
      <c r="AZ434" s="2">
        <f t="shared" si="278"/>
        <v>0</v>
      </c>
      <c r="BA434" s="2">
        <f t="shared" si="278"/>
        <v>0</v>
      </c>
      <c r="BB434" s="2">
        <f t="shared" si="278"/>
        <v>0</v>
      </c>
      <c r="BC434" s="2">
        <f t="shared" si="278"/>
        <v>0</v>
      </c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>
        <f>ROUND(SUMIF(AA426:AA432,"=41650444",FQ426:FQ432),2)</f>
        <v>0</v>
      </c>
      <c r="BY434" s="2">
        <f>ROUND(SUMIF(AA426:AA432,"=41650444",FR426:FR432),2)</f>
        <v>0</v>
      </c>
      <c r="BZ434" s="2">
        <f>ROUND(SUMIF(AA426:AA432,"=41650444",GL426:GL432),2)</f>
        <v>0</v>
      </c>
      <c r="CA434" s="2">
        <f>ROUND(SUMIF(AA426:AA432,"=41650444",GM426:GM432),2)</f>
        <v>844508.62</v>
      </c>
      <c r="CB434" s="2">
        <f>ROUND(SUMIF(AA426:AA432,"=41650444",GN426:GN432),2)</f>
        <v>0</v>
      </c>
      <c r="CC434" s="2">
        <f>ROUND(SUMIF(AA426:AA432,"=41650444",GO426:GO432),2)</f>
        <v>0</v>
      </c>
      <c r="CD434" s="2">
        <f>ROUND(SUMIF(AA426:AA432,"=41650444",GP426:GP432),2)</f>
        <v>844508.62</v>
      </c>
      <c r="CE434" s="2">
        <f>AC434-BX434</f>
        <v>519268</v>
      </c>
      <c r="CF434" s="2">
        <f>AC434-BY434</f>
        <v>519268</v>
      </c>
      <c r="CG434" s="2">
        <f>BX434-BZ434</f>
        <v>0</v>
      </c>
      <c r="CH434" s="2">
        <f>AC434-BX434-BY434+BZ434</f>
        <v>519268</v>
      </c>
      <c r="CI434" s="2">
        <f>BY434-BZ434</f>
        <v>0</v>
      </c>
      <c r="CJ434" s="2">
        <f>ROUND(SUMIF(AA426:AA432,"=41650444",GX426:GX432),2)</f>
        <v>0</v>
      </c>
      <c r="CK434" s="2">
        <f>ROUND(SUMIF(AA426:AA432,"=41650444",GY426:GY432),2)</f>
        <v>0</v>
      </c>
      <c r="CL434" s="2">
        <f>ROUND(SUMIF(AA426:AA432,"=41650444",GZ426:GZ432),2)</f>
        <v>0</v>
      </c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>
        <v>0</v>
      </c>
    </row>
    <row r="436" spans="1:206" x14ac:dyDescent="0.2">
      <c r="A436" s="4">
        <v>50</v>
      </c>
      <c r="B436" s="4">
        <v>0</v>
      </c>
      <c r="C436" s="4">
        <v>0</v>
      </c>
      <c r="D436" s="4">
        <v>1</v>
      </c>
      <c r="E436" s="4">
        <v>201</v>
      </c>
      <c r="F436" s="4">
        <f>ROUND(Source!O434,O436)</f>
        <v>703285.13</v>
      </c>
      <c r="G436" s="4" t="s">
        <v>43</v>
      </c>
      <c r="H436" s="4" t="s">
        <v>44</v>
      </c>
      <c r="I436" s="4"/>
      <c r="J436" s="4"/>
      <c r="K436" s="4">
        <v>-201</v>
      </c>
      <c r="L436" s="4">
        <v>1</v>
      </c>
      <c r="M436" s="4">
        <v>3</v>
      </c>
      <c r="N436" s="4" t="s">
        <v>3</v>
      </c>
      <c r="O436" s="4">
        <v>2</v>
      </c>
      <c r="P436" s="4"/>
      <c r="Q436" s="4"/>
      <c r="R436" s="4"/>
      <c r="S436" s="4"/>
      <c r="T436" s="4"/>
      <c r="U436" s="4"/>
      <c r="V436" s="4"/>
      <c r="W436" s="4"/>
    </row>
    <row r="437" spans="1:206" x14ac:dyDescent="0.2">
      <c r="A437" s="4">
        <v>50</v>
      </c>
      <c r="B437" s="4">
        <v>0</v>
      </c>
      <c r="C437" s="4">
        <v>0</v>
      </c>
      <c r="D437" s="4">
        <v>1</v>
      </c>
      <c r="E437" s="4">
        <v>202</v>
      </c>
      <c r="F437" s="4">
        <f>ROUND(Source!P434,O437)</f>
        <v>519268</v>
      </c>
      <c r="G437" s="4" t="s">
        <v>45</v>
      </c>
      <c r="H437" s="4" t="s">
        <v>46</v>
      </c>
      <c r="I437" s="4"/>
      <c r="J437" s="4"/>
      <c r="K437" s="4">
        <v>-202</v>
      </c>
      <c r="L437" s="4">
        <v>2</v>
      </c>
      <c r="M437" s="4">
        <v>3</v>
      </c>
      <c r="N437" s="4" t="s">
        <v>3</v>
      </c>
      <c r="O437" s="4">
        <v>2</v>
      </c>
      <c r="P437" s="4"/>
      <c r="Q437" s="4"/>
      <c r="R437" s="4"/>
      <c r="S437" s="4"/>
      <c r="T437" s="4"/>
      <c r="U437" s="4"/>
      <c r="V437" s="4"/>
      <c r="W437" s="4"/>
    </row>
    <row r="438" spans="1:206" x14ac:dyDescent="0.2">
      <c r="A438" s="4">
        <v>50</v>
      </c>
      <c r="B438" s="4">
        <v>0</v>
      </c>
      <c r="C438" s="4">
        <v>0</v>
      </c>
      <c r="D438" s="4">
        <v>1</v>
      </c>
      <c r="E438" s="4">
        <v>222</v>
      </c>
      <c r="F438" s="4">
        <f>ROUND(Source!AO434,O438)</f>
        <v>0</v>
      </c>
      <c r="G438" s="4" t="s">
        <v>47</v>
      </c>
      <c r="H438" s="4" t="s">
        <v>48</v>
      </c>
      <c r="I438" s="4"/>
      <c r="J438" s="4"/>
      <c r="K438" s="4">
        <v>-222</v>
      </c>
      <c r="L438" s="4">
        <v>3</v>
      </c>
      <c r="M438" s="4">
        <v>3</v>
      </c>
      <c r="N438" s="4" t="s">
        <v>3</v>
      </c>
      <c r="O438" s="4">
        <v>2</v>
      </c>
      <c r="P438" s="4"/>
      <c r="Q438" s="4"/>
      <c r="R438" s="4"/>
      <c r="S438" s="4"/>
      <c r="T438" s="4"/>
      <c r="U438" s="4"/>
      <c r="V438" s="4"/>
      <c r="W438" s="4"/>
    </row>
    <row r="439" spans="1:206" x14ac:dyDescent="0.2">
      <c r="A439" s="4">
        <v>50</v>
      </c>
      <c r="B439" s="4">
        <v>0</v>
      </c>
      <c r="C439" s="4">
        <v>0</v>
      </c>
      <c r="D439" s="4">
        <v>1</v>
      </c>
      <c r="E439" s="4">
        <v>225</v>
      </c>
      <c r="F439" s="4">
        <f>ROUND(Source!AV434,O439)</f>
        <v>519268</v>
      </c>
      <c r="G439" s="4" t="s">
        <v>49</v>
      </c>
      <c r="H439" s="4" t="s">
        <v>50</v>
      </c>
      <c r="I439" s="4"/>
      <c r="J439" s="4"/>
      <c r="K439" s="4">
        <v>-225</v>
      </c>
      <c r="L439" s="4">
        <v>4</v>
      </c>
      <c r="M439" s="4">
        <v>3</v>
      </c>
      <c r="N439" s="4" t="s">
        <v>3</v>
      </c>
      <c r="O439" s="4">
        <v>2</v>
      </c>
      <c r="P439" s="4"/>
      <c r="Q439" s="4"/>
      <c r="R439" s="4"/>
      <c r="S439" s="4"/>
      <c r="T439" s="4"/>
      <c r="U439" s="4"/>
      <c r="V439" s="4"/>
      <c r="W439" s="4"/>
    </row>
    <row r="440" spans="1:206" x14ac:dyDescent="0.2">
      <c r="A440" s="4">
        <v>50</v>
      </c>
      <c r="B440" s="4">
        <v>0</v>
      </c>
      <c r="C440" s="4">
        <v>0</v>
      </c>
      <c r="D440" s="4">
        <v>1</v>
      </c>
      <c r="E440" s="4">
        <v>226</v>
      </c>
      <c r="F440" s="4">
        <f>ROUND(Source!AW434,O440)</f>
        <v>519268</v>
      </c>
      <c r="G440" s="4" t="s">
        <v>51</v>
      </c>
      <c r="H440" s="4" t="s">
        <v>52</v>
      </c>
      <c r="I440" s="4"/>
      <c r="J440" s="4"/>
      <c r="K440" s="4">
        <v>-226</v>
      </c>
      <c r="L440" s="4">
        <v>5</v>
      </c>
      <c r="M440" s="4">
        <v>3</v>
      </c>
      <c r="N440" s="4" t="s">
        <v>3</v>
      </c>
      <c r="O440" s="4">
        <v>2</v>
      </c>
      <c r="P440" s="4"/>
      <c r="Q440" s="4"/>
      <c r="R440" s="4"/>
      <c r="S440" s="4"/>
      <c r="T440" s="4"/>
      <c r="U440" s="4"/>
      <c r="V440" s="4"/>
      <c r="W440" s="4"/>
    </row>
    <row r="441" spans="1:206" x14ac:dyDescent="0.2">
      <c r="A441" s="4">
        <v>50</v>
      </c>
      <c r="B441" s="4">
        <v>0</v>
      </c>
      <c r="C441" s="4">
        <v>0</v>
      </c>
      <c r="D441" s="4">
        <v>1</v>
      </c>
      <c r="E441" s="4">
        <v>227</v>
      </c>
      <c r="F441" s="4">
        <f>ROUND(Source!AX434,O441)</f>
        <v>0</v>
      </c>
      <c r="G441" s="4" t="s">
        <v>53</v>
      </c>
      <c r="H441" s="4" t="s">
        <v>54</v>
      </c>
      <c r="I441" s="4"/>
      <c r="J441" s="4"/>
      <c r="K441" s="4">
        <v>-227</v>
      </c>
      <c r="L441" s="4">
        <v>6</v>
      </c>
      <c r="M441" s="4">
        <v>3</v>
      </c>
      <c r="N441" s="4" t="s">
        <v>3</v>
      </c>
      <c r="O441" s="4">
        <v>2</v>
      </c>
      <c r="P441" s="4"/>
      <c r="Q441" s="4"/>
      <c r="R441" s="4"/>
      <c r="S441" s="4"/>
      <c r="T441" s="4"/>
      <c r="U441" s="4"/>
      <c r="V441" s="4"/>
      <c r="W441" s="4"/>
    </row>
    <row r="442" spans="1:206" x14ac:dyDescent="0.2">
      <c r="A442" s="4">
        <v>50</v>
      </c>
      <c r="B442" s="4">
        <v>0</v>
      </c>
      <c r="C442" s="4">
        <v>0</v>
      </c>
      <c r="D442" s="4">
        <v>1</v>
      </c>
      <c r="E442" s="4">
        <v>228</v>
      </c>
      <c r="F442" s="4">
        <f>ROUND(Source!AY434,O442)</f>
        <v>519268</v>
      </c>
      <c r="G442" s="4" t="s">
        <v>55</v>
      </c>
      <c r="H442" s="4" t="s">
        <v>56</v>
      </c>
      <c r="I442" s="4"/>
      <c r="J442" s="4"/>
      <c r="K442" s="4">
        <v>-228</v>
      </c>
      <c r="L442" s="4">
        <v>7</v>
      </c>
      <c r="M442" s="4">
        <v>3</v>
      </c>
      <c r="N442" s="4" t="s">
        <v>3</v>
      </c>
      <c r="O442" s="4">
        <v>2</v>
      </c>
      <c r="P442" s="4"/>
      <c r="Q442" s="4"/>
      <c r="R442" s="4"/>
      <c r="S442" s="4"/>
      <c r="T442" s="4"/>
      <c r="U442" s="4"/>
      <c r="V442" s="4"/>
      <c r="W442" s="4"/>
    </row>
    <row r="443" spans="1:206" x14ac:dyDescent="0.2">
      <c r="A443" s="4">
        <v>50</v>
      </c>
      <c r="B443" s="4">
        <v>0</v>
      </c>
      <c r="C443" s="4">
        <v>0</v>
      </c>
      <c r="D443" s="4">
        <v>1</v>
      </c>
      <c r="E443" s="4">
        <v>216</v>
      </c>
      <c r="F443" s="4">
        <f>ROUND(Source!AP434,O443)</f>
        <v>0</v>
      </c>
      <c r="G443" s="4" t="s">
        <v>57</v>
      </c>
      <c r="H443" s="4" t="s">
        <v>58</v>
      </c>
      <c r="I443" s="4"/>
      <c r="J443" s="4"/>
      <c r="K443" s="4">
        <v>-216</v>
      </c>
      <c r="L443" s="4">
        <v>8</v>
      </c>
      <c r="M443" s="4">
        <v>3</v>
      </c>
      <c r="N443" s="4" t="s">
        <v>3</v>
      </c>
      <c r="O443" s="4">
        <v>2</v>
      </c>
      <c r="P443" s="4"/>
      <c r="Q443" s="4"/>
      <c r="R443" s="4"/>
      <c r="S443" s="4"/>
      <c r="T443" s="4"/>
      <c r="U443" s="4"/>
      <c r="V443" s="4"/>
      <c r="W443" s="4"/>
    </row>
    <row r="444" spans="1:206" x14ac:dyDescent="0.2">
      <c r="A444" s="4">
        <v>50</v>
      </c>
      <c r="B444" s="4">
        <v>0</v>
      </c>
      <c r="C444" s="4">
        <v>0</v>
      </c>
      <c r="D444" s="4">
        <v>1</v>
      </c>
      <c r="E444" s="4">
        <v>223</v>
      </c>
      <c r="F444" s="4">
        <f>ROUND(Source!AQ434,O444)</f>
        <v>0</v>
      </c>
      <c r="G444" s="4" t="s">
        <v>59</v>
      </c>
      <c r="H444" s="4" t="s">
        <v>60</v>
      </c>
      <c r="I444" s="4"/>
      <c r="J444" s="4"/>
      <c r="K444" s="4">
        <v>-223</v>
      </c>
      <c r="L444" s="4">
        <v>9</v>
      </c>
      <c r="M444" s="4">
        <v>3</v>
      </c>
      <c r="N444" s="4" t="s">
        <v>3</v>
      </c>
      <c r="O444" s="4">
        <v>2</v>
      </c>
      <c r="P444" s="4"/>
      <c r="Q444" s="4"/>
      <c r="R444" s="4"/>
      <c r="S444" s="4"/>
      <c r="T444" s="4"/>
      <c r="U444" s="4"/>
      <c r="V444" s="4"/>
      <c r="W444" s="4"/>
    </row>
    <row r="445" spans="1:206" x14ac:dyDescent="0.2">
      <c r="A445" s="4">
        <v>50</v>
      </c>
      <c r="B445" s="4">
        <v>0</v>
      </c>
      <c r="C445" s="4">
        <v>0</v>
      </c>
      <c r="D445" s="4">
        <v>1</v>
      </c>
      <c r="E445" s="4">
        <v>229</v>
      </c>
      <c r="F445" s="4">
        <f>ROUND(Source!AZ434,O445)</f>
        <v>0</v>
      </c>
      <c r="G445" s="4" t="s">
        <v>61</v>
      </c>
      <c r="H445" s="4" t="s">
        <v>62</v>
      </c>
      <c r="I445" s="4"/>
      <c r="J445" s="4"/>
      <c r="K445" s="4">
        <v>-229</v>
      </c>
      <c r="L445" s="4">
        <v>10</v>
      </c>
      <c r="M445" s="4">
        <v>3</v>
      </c>
      <c r="N445" s="4" t="s">
        <v>3</v>
      </c>
      <c r="O445" s="4">
        <v>2</v>
      </c>
      <c r="P445" s="4"/>
      <c r="Q445" s="4"/>
      <c r="R445" s="4"/>
      <c r="S445" s="4"/>
      <c r="T445" s="4"/>
      <c r="U445" s="4"/>
      <c r="V445" s="4"/>
      <c r="W445" s="4"/>
    </row>
    <row r="446" spans="1:206" x14ac:dyDescent="0.2">
      <c r="A446" s="4">
        <v>50</v>
      </c>
      <c r="B446" s="4">
        <v>0</v>
      </c>
      <c r="C446" s="4">
        <v>0</v>
      </c>
      <c r="D446" s="4">
        <v>1</v>
      </c>
      <c r="E446" s="4">
        <v>203</v>
      </c>
      <c r="F446" s="4">
        <f>ROUND(Source!Q434,O446)</f>
        <v>8234.34</v>
      </c>
      <c r="G446" s="4" t="s">
        <v>63</v>
      </c>
      <c r="H446" s="4" t="s">
        <v>64</v>
      </c>
      <c r="I446" s="4"/>
      <c r="J446" s="4"/>
      <c r="K446" s="4">
        <v>-203</v>
      </c>
      <c r="L446" s="4">
        <v>11</v>
      </c>
      <c r="M446" s="4">
        <v>3</v>
      </c>
      <c r="N446" s="4" t="s">
        <v>3</v>
      </c>
      <c r="O446" s="4">
        <v>2</v>
      </c>
      <c r="P446" s="4"/>
      <c r="Q446" s="4"/>
      <c r="R446" s="4"/>
      <c r="S446" s="4"/>
      <c r="T446" s="4"/>
      <c r="U446" s="4"/>
      <c r="V446" s="4"/>
      <c r="W446" s="4"/>
    </row>
    <row r="447" spans="1:206" x14ac:dyDescent="0.2">
      <c r="A447" s="4">
        <v>50</v>
      </c>
      <c r="B447" s="4">
        <v>0</v>
      </c>
      <c r="C447" s="4">
        <v>0</v>
      </c>
      <c r="D447" s="4">
        <v>1</v>
      </c>
      <c r="E447" s="4">
        <v>231</v>
      </c>
      <c r="F447" s="4">
        <f>ROUND(Source!BB434,O447)</f>
        <v>0</v>
      </c>
      <c r="G447" s="4" t="s">
        <v>65</v>
      </c>
      <c r="H447" s="4" t="s">
        <v>66</v>
      </c>
      <c r="I447" s="4"/>
      <c r="J447" s="4"/>
      <c r="K447" s="4">
        <v>-231</v>
      </c>
      <c r="L447" s="4">
        <v>12</v>
      </c>
      <c r="M447" s="4">
        <v>3</v>
      </c>
      <c r="N447" s="4" t="s">
        <v>3</v>
      </c>
      <c r="O447" s="4">
        <v>2</v>
      </c>
      <c r="P447" s="4"/>
      <c r="Q447" s="4"/>
      <c r="R447" s="4"/>
      <c r="S447" s="4"/>
      <c r="T447" s="4"/>
      <c r="U447" s="4"/>
      <c r="V447" s="4"/>
      <c r="W447" s="4"/>
    </row>
    <row r="448" spans="1:206" x14ac:dyDescent="0.2">
      <c r="A448" s="4">
        <v>50</v>
      </c>
      <c r="B448" s="4">
        <v>0</v>
      </c>
      <c r="C448" s="4">
        <v>0</v>
      </c>
      <c r="D448" s="4">
        <v>1</v>
      </c>
      <c r="E448" s="4">
        <v>204</v>
      </c>
      <c r="F448" s="4">
        <f>ROUND(Source!R434,O448)</f>
        <v>4697.0200000000004</v>
      </c>
      <c r="G448" s="4" t="s">
        <v>67</v>
      </c>
      <c r="H448" s="4" t="s">
        <v>68</v>
      </c>
      <c r="I448" s="4"/>
      <c r="J448" s="4"/>
      <c r="K448" s="4">
        <v>-204</v>
      </c>
      <c r="L448" s="4">
        <v>13</v>
      </c>
      <c r="M448" s="4">
        <v>3</v>
      </c>
      <c r="N448" s="4" t="s">
        <v>3</v>
      </c>
      <c r="O448" s="4">
        <v>2</v>
      </c>
      <c r="P448" s="4"/>
      <c r="Q448" s="4"/>
      <c r="R448" s="4"/>
      <c r="S448" s="4"/>
      <c r="T448" s="4"/>
      <c r="U448" s="4"/>
      <c r="V448" s="4"/>
      <c r="W448" s="4"/>
    </row>
    <row r="449" spans="1:23" x14ac:dyDescent="0.2">
      <c r="A449" s="4">
        <v>50</v>
      </c>
      <c r="B449" s="4">
        <v>0</v>
      </c>
      <c r="C449" s="4">
        <v>0</v>
      </c>
      <c r="D449" s="4">
        <v>1</v>
      </c>
      <c r="E449" s="4">
        <v>205</v>
      </c>
      <c r="F449" s="4">
        <f>ROUND(Source!S434,O449)</f>
        <v>175782.79</v>
      </c>
      <c r="G449" s="4" t="s">
        <v>69</v>
      </c>
      <c r="H449" s="4" t="s">
        <v>70</v>
      </c>
      <c r="I449" s="4"/>
      <c r="J449" s="4"/>
      <c r="K449" s="4">
        <v>-205</v>
      </c>
      <c r="L449" s="4">
        <v>14</v>
      </c>
      <c r="M449" s="4">
        <v>3</v>
      </c>
      <c r="N449" s="4" t="s">
        <v>3</v>
      </c>
      <c r="O449" s="4">
        <v>2</v>
      </c>
      <c r="P449" s="4"/>
      <c r="Q449" s="4"/>
      <c r="R449" s="4"/>
      <c r="S449" s="4"/>
      <c r="T449" s="4"/>
      <c r="U449" s="4"/>
      <c r="V449" s="4"/>
      <c r="W449" s="4"/>
    </row>
    <row r="450" spans="1:23" x14ac:dyDescent="0.2">
      <c r="A450" s="4">
        <v>50</v>
      </c>
      <c r="B450" s="4">
        <v>0</v>
      </c>
      <c r="C450" s="4">
        <v>0</v>
      </c>
      <c r="D450" s="4">
        <v>1</v>
      </c>
      <c r="E450" s="4">
        <v>232</v>
      </c>
      <c r="F450" s="4">
        <f>ROUND(Source!BC434,O450)</f>
        <v>0</v>
      </c>
      <c r="G450" s="4" t="s">
        <v>71</v>
      </c>
      <c r="H450" s="4" t="s">
        <v>72</v>
      </c>
      <c r="I450" s="4"/>
      <c r="J450" s="4"/>
      <c r="K450" s="4">
        <v>-232</v>
      </c>
      <c r="L450" s="4">
        <v>15</v>
      </c>
      <c r="M450" s="4">
        <v>3</v>
      </c>
      <c r="N450" s="4" t="s">
        <v>3</v>
      </c>
      <c r="O450" s="4">
        <v>2</v>
      </c>
      <c r="P450" s="4"/>
      <c r="Q450" s="4"/>
      <c r="R450" s="4"/>
      <c r="S450" s="4"/>
      <c r="T450" s="4"/>
      <c r="U450" s="4"/>
      <c r="V450" s="4"/>
      <c r="W450" s="4"/>
    </row>
    <row r="451" spans="1:23" x14ac:dyDescent="0.2">
      <c r="A451" s="4">
        <v>50</v>
      </c>
      <c r="B451" s="4">
        <v>0</v>
      </c>
      <c r="C451" s="4">
        <v>0</v>
      </c>
      <c r="D451" s="4">
        <v>1</v>
      </c>
      <c r="E451" s="4">
        <v>214</v>
      </c>
      <c r="F451" s="4">
        <f>ROUND(Source!AS434,O451)</f>
        <v>0</v>
      </c>
      <c r="G451" s="4" t="s">
        <v>73</v>
      </c>
      <c r="H451" s="4" t="s">
        <v>74</v>
      </c>
      <c r="I451" s="4"/>
      <c r="J451" s="4"/>
      <c r="K451" s="4">
        <v>-214</v>
      </c>
      <c r="L451" s="4">
        <v>16</v>
      </c>
      <c r="M451" s="4">
        <v>3</v>
      </c>
      <c r="N451" s="4" t="s">
        <v>3</v>
      </c>
      <c r="O451" s="4">
        <v>2</v>
      </c>
      <c r="P451" s="4"/>
      <c r="Q451" s="4"/>
      <c r="R451" s="4"/>
      <c r="S451" s="4"/>
      <c r="T451" s="4"/>
      <c r="U451" s="4"/>
      <c r="V451" s="4"/>
      <c r="W451" s="4"/>
    </row>
    <row r="452" spans="1:23" x14ac:dyDescent="0.2">
      <c r="A452" s="4">
        <v>50</v>
      </c>
      <c r="B452" s="4">
        <v>0</v>
      </c>
      <c r="C452" s="4">
        <v>0</v>
      </c>
      <c r="D452" s="4">
        <v>1</v>
      </c>
      <c r="E452" s="4">
        <v>215</v>
      </c>
      <c r="F452" s="4">
        <f>ROUND(Source!AT434,O452)</f>
        <v>0</v>
      </c>
      <c r="G452" s="4" t="s">
        <v>75</v>
      </c>
      <c r="H452" s="4" t="s">
        <v>76</v>
      </c>
      <c r="I452" s="4"/>
      <c r="J452" s="4"/>
      <c r="K452" s="4">
        <v>-215</v>
      </c>
      <c r="L452" s="4">
        <v>17</v>
      </c>
      <c r="M452" s="4">
        <v>3</v>
      </c>
      <c r="N452" s="4" t="s">
        <v>3</v>
      </c>
      <c r="O452" s="4">
        <v>2</v>
      </c>
      <c r="P452" s="4"/>
      <c r="Q452" s="4"/>
      <c r="R452" s="4"/>
      <c r="S452" s="4"/>
      <c r="T452" s="4"/>
      <c r="U452" s="4"/>
      <c r="V452" s="4"/>
      <c r="W452" s="4"/>
    </row>
    <row r="453" spans="1:23" x14ac:dyDescent="0.2">
      <c r="A453" s="4">
        <v>50</v>
      </c>
      <c r="B453" s="4">
        <v>0</v>
      </c>
      <c r="C453" s="4">
        <v>0</v>
      </c>
      <c r="D453" s="4">
        <v>1</v>
      </c>
      <c r="E453" s="4">
        <v>217</v>
      </c>
      <c r="F453" s="4">
        <f>ROUND(Source!AU434,O453)</f>
        <v>844508.62</v>
      </c>
      <c r="G453" s="4" t="s">
        <v>77</v>
      </c>
      <c r="H453" s="4" t="s">
        <v>78</v>
      </c>
      <c r="I453" s="4"/>
      <c r="J453" s="4"/>
      <c r="K453" s="4">
        <v>-217</v>
      </c>
      <c r="L453" s="4">
        <v>18</v>
      </c>
      <c r="M453" s="4">
        <v>3</v>
      </c>
      <c r="N453" s="4" t="s">
        <v>3</v>
      </c>
      <c r="O453" s="4">
        <v>2</v>
      </c>
      <c r="P453" s="4"/>
      <c r="Q453" s="4"/>
      <c r="R453" s="4"/>
      <c r="S453" s="4"/>
      <c r="T453" s="4"/>
      <c r="U453" s="4"/>
      <c r="V453" s="4"/>
      <c r="W453" s="4"/>
    </row>
    <row r="454" spans="1:23" x14ac:dyDescent="0.2">
      <c r="A454" s="4">
        <v>50</v>
      </c>
      <c r="B454" s="4">
        <v>0</v>
      </c>
      <c r="C454" s="4">
        <v>0</v>
      </c>
      <c r="D454" s="4">
        <v>1</v>
      </c>
      <c r="E454" s="4">
        <v>230</v>
      </c>
      <c r="F454" s="4">
        <f>ROUND(Source!BA434,O454)</f>
        <v>0</v>
      </c>
      <c r="G454" s="4" t="s">
        <v>79</v>
      </c>
      <c r="H454" s="4" t="s">
        <v>80</v>
      </c>
      <c r="I454" s="4"/>
      <c r="J454" s="4"/>
      <c r="K454" s="4">
        <v>-230</v>
      </c>
      <c r="L454" s="4">
        <v>19</v>
      </c>
      <c r="M454" s="4">
        <v>3</v>
      </c>
      <c r="N454" s="4" t="s">
        <v>3</v>
      </c>
      <c r="O454" s="4">
        <v>2</v>
      </c>
      <c r="P454" s="4"/>
      <c r="Q454" s="4"/>
      <c r="R454" s="4"/>
      <c r="S454" s="4"/>
      <c r="T454" s="4"/>
      <c r="U454" s="4"/>
      <c r="V454" s="4"/>
      <c r="W454" s="4"/>
    </row>
    <row r="455" spans="1:23" x14ac:dyDescent="0.2">
      <c r="A455" s="4">
        <v>50</v>
      </c>
      <c r="B455" s="4">
        <v>0</v>
      </c>
      <c r="C455" s="4">
        <v>0</v>
      </c>
      <c r="D455" s="4">
        <v>1</v>
      </c>
      <c r="E455" s="4">
        <v>206</v>
      </c>
      <c r="F455" s="4">
        <f>ROUND(Source!T434,O455)</f>
        <v>0</v>
      </c>
      <c r="G455" s="4" t="s">
        <v>81</v>
      </c>
      <c r="H455" s="4" t="s">
        <v>82</v>
      </c>
      <c r="I455" s="4"/>
      <c r="J455" s="4"/>
      <c r="K455" s="4">
        <v>-206</v>
      </c>
      <c r="L455" s="4">
        <v>20</v>
      </c>
      <c r="M455" s="4">
        <v>3</v>
      </c>
      <c r="N455" s="4" t="s">
        <v>3</v>
      </c>
      <c r="O455" s="4">
        <v>2</v>
      </c>
      <c r="P455" s="4"/>
      <c r="Q455" s="4"/>
      <c r="R455" s="4"/>
      <c r="S455" s="4"/>
      <c r="T455" s="4"/>
      <c r="U455" s="4"/>
      <c r="V455" s="4"/>
      <c r="W455" s="4"/>
    </row>
    <row r="456" spans="1:23" x14ac:dyDescent="0.2">
      <c r="A456" s="4">
        <v>50</v>
      </c>
      <c r="B456" s="4">
        <v>0</v>
      </c>
      <c r="C456" s="4">
        <v>0</v>
      </c>
      <c r="D456" s="4">
        <v>1</v>
      </c>
      <c r="E456" s="4">
        <v>207</v>
      </c>
      <c r="F456" s="4">
        <f>Source!U434</f>
        <v>900.6149999999999</v>
      </c>
      <c r="G456" s="4" t="s">
        <v>83</v>
      </c>
      <c r="H456" s="4" t="s">
        <v>84</v>
      </c>
      <c r="I456" s="4"/>
      <c r="J456" s="4"/>
      <c r="K456" s="4">
        <v>-207</v>
      </c>
      <c r="L456" s="4">
        <v>21</v>
      </c>
      <c r="M456" s="4">
        <v>3</v>
      </c>
      <c r="N456" s="4" t="s">
        <v>3</v>
      </c>
      <c r="O456" s="4">
        <v>-1</v>
      </c>
      <c r="P456" s="4"/>
      <c r="Q456" s="4"/>
      <c r="R456" s="4"/>
      <c r="S456" s="4"/>
      <c r="T456" s="4"/>
      <c r="U456" s="4"/>
      <c r="V456" s="4"/>
      <c r="W456" s="4"/>
    </row>
    <row r="457" spans="1:23" x14ac:dyDescent="0.2">
      <c r="A457" s="4">
        <v>50</v>
      </c>
      <c r="B457" s="4">
        <v>0</v>
      </c>
      <c r="C457" s="4">
        <v>0</v>
      </c>
      <c r="D457" s="4">
        <v>1</v>
      </c>
      <c r="E457" s="4">
        <v>208</v>
      </c>
      <c r="F457" s="4">
        <f>Source!V434</f>
        <v>0</v>
      </c>
      <c r="G457" s="4" t="s">
        <v>85</v>
      </c>
      <c r="H457" s="4" t="s">
        <v>86</v>
      </c>
      <c r="I457" s="4"/>
      <c r="J457" s="4"/>
      <c r="K457" s="4">
        <v>-208</v>
      </c>
      <c r="L457" s="4">
        <v>22</v>
      </c>
      <c r="M457" s="4">
        <v>3</v>
      </c>
      <c r="N457" s="4" t="s">
        <v>3</v>
      </c>
      <c r="O457" s="4">
        <v>-1</v>
      </c>
      <c r="P457" s="4"/>
      <c r="Q457" s="4"/>
      <c r="R457" s="4"/>
      <c r="S457" s="4"/>
      <c r="T457" s="4"/>
      <c r="U457" s="4"/>
      <c r="V457" s="4"/>
      <c r="W457" s="4"/>
    </row>
    <row r="458" spans="1:23" x14ac:dyDescent="0.2">
      <c r="A458" s="4">
        <v>50</v>
      </c>
      <c r="B458" s="4">
        <v>0</v>
      </c>
      <c r="C458" s="4">
        <v>0</v>
      </c>
      <c r="D458" s="4">
        <v>1</v>
      </c>
      <c r="E458" s="4">
        <v>209</v>
      </c>
      <c r="F458" s="4">
        <f>ROUND(Source!W434,O458)</f>
        <v>0</v>
      </c>
      <c r="G458" s="4" t="s">
        <v>87</v>
      </c>
      <c r="H458" s="4" t="s">
        <v>88</v>
      </c>
      <c r="I458" s="4"/>
      <c r="J458" s="4"/>
      <c r="K458" s="4">
        <v>-209</v>
      </c>
      <c r="L458" s="4">
        <v>23</v>
      </c>
      <c r="M458" s="4">
        <v>3</v>
      </c>
      <c r="N458" s="4" t="s">
        <v>3</v>
      </c>
      <c r="O458" s="4">
        <v>2</v>
      </c>
      <c r="P458" s="4"/>
      <c r="Q458" s="4"/>
      <c r="R458" s="4"/>
      <c r="S458" s="4"/>
      <c r="T458" s="4"/>
      <c r="U458" s="4"/>
      <c r="V458" s="4"/>
      <c r="W458" s="4"/>
    </row>
    <row r="459" spans="1:23" x14ac:dyDescent="0.2">
      <c r="A459" s="4">
        <v>50</v>
      </c>
      <c r="B459" s="4">
        <v>0</v>
      </c>
      <c r="C459" s="4">
        <v>0</v>
      </c>
      <c r="D459" s="4">
        <v>1</v>
      </c>
      <c r="E459" s="4">
        <v>210</v>
      </c>
      <c r="F459" s="4">
        <f>ROUND(Source!X434,O459)</f>
        <v>123047.95</v>
      </c>
      <c r="G459" s="4" t="s">
        <v>89</v>
      </c>
      <c r="H459" s="4" t="s">
        <v>90</v>
      </c>
      <c r="I459" s="4"/>
      <c r="J459" s="4"/>
      <c r="K459" s="4">
        <v>-210</v>
      </c>
      <c r="L459" s="4">
        <v>24</v>
      </c>
      <c r="M459" s="4">
        <v>3</v>
      </c>
      <c r="N459" s="4" t="s">
        <v>3</v>
      </c>
      <c r="O459" s="4">
        <v>2</v>
      </c>
      <c r="P459" s="4"/>
      <c r="Q459" s="4"/>
      <c r="R459" s="4"/>
      <c r="S459" s="4"/>
      <c r="T459" s="4"/>
      <c r="U459" s="4"/>
      <c r="V459" s="4"/>
      <c r="W459" s="4"/>
    </row>
    <row r="460" spans="1:23" x14ac:dyDescent="0.2">
      <c r="A460" s="4">
        <v>50</v>
      </c>
      <c r="B460" s="4">
        <v>0</v>
      </c>
      <c r="C460" s="4">
        <v>0</v>
      </c>
      <c r="D460" s="4">
        <v>1</v>
      </c>
      <c r="E460" s="4">
        <v>211</v>
      </c>
      <c r="F460" s="4">
        <f>ROUND(Source!Y434,O460)</f>
        <v>17578.28</v>
      </c>
      <c r="G460" s="4" t="s">
        <v>91</v>
      </c>
      <c r="H460" s="4" t="s">
        <v>92</v>
      </c>
      <c r="I460" s="4"/>
      <c r="J460" s="4"/>
      <c r="K460" s="4">
        <v>-211</v>
      </c>
      <c r="L460" s="4">
        <v>25</v>
      </c>
      <c r="M460" s="4">
        <v>3</v>
      </c>
      <c r="N460" s="4" t="s">
        <v>3</v>
      </c>
      <c r="O460" s="4">
        <v>2</v>
      </c>
      <c r="P460" s="4"/>
      <c r="Q460" s="4"/>
      <c r="R460" s="4"/>
      <c r="S460" s="4"/>
      <c r="T460" s="4"/>
      <c r="U460" s="4"/>
      <c r="V460" s="4"/>
      <c r="W460" s="4"/>
    </row>
    <row r="461" spans="1:23" x14ac:dyDescent="0.2">
      <c r="A461" s="4">
        <v>50</v>
      </c>
      <c r="B461" s="4">
        <v>0</v>
      </c>
      <c r="C461" s="4">
        <v>0</v>
      </c>
      <c r="D461" s="4">
        <v>1</v>
      </c>
      <c r="E461" s="4">
        <v>0</v>
      </c>
      <c r="F461" s="4">
        <f>ROUND(Source!AR434,O461)</f>
        <v>844508.62</v>
      </c>
      <c r="G461" s="4" t="s">
        <v>93</v>
      </c>
      <c r="H461" s="4" t="s">
        <v>94</v>
      </c>
      <c r="I461" s="4"/>
      <c r="J461" s="4"/>
      <c r="K461" s="4">
        <v>-224</v>
      </c>
      <c r="L461" s="4">
        <v>26</v>
      </c>
      <c r="M461" s="4">
        <v>3</v>
      </c>
      <c r="N461" s="4" t="s">
        <v>3</v>
      </c>
      <c r="O461" s="4">
        <v>2</v>
      </c>
      <c r="P461" s="4"/>
      <c r="Q461" s="4"/>
      <c r="R461" s="4"/>
      <c r="S461" s="4"/>
      <c r="T461" s="4"/>
      <c r="U461" s="4"/>
      <c r="V461" s="4"/>
      <c r="W461" s="4"/>
    </row>
    <row r="462" spans="1:23" x14ac:dyDescent="0.2">
      <c r="A462" s="4">
        <v>50</v>
      </c>
      <c r="B462" s="4">
        <v>1</v>
      </c>
      <c r="C462" s="4">
        <v>0</v>
      </c>
      <c r="D462" s="4">
        <v>2</v>
      </c>
      <c r="E462" s="4">
        <v>0</v>
      </c>
      <c r="F462" s="4">
        <f>ROUND(F461,O462)</f>
        <v>844508.62</v>
      </c>
      <c r="G462" s="4" t="s">
        <v>95</v>
      </c>
      <c r="H462" s="4" t="s">
        <v>96</v>
      </c>
      <c r="I462" s="4"/>
      <c r="J462" s="4"/>
      <c r="K462" s="4">
        <v>212</v>
      </c>
      <c r="L462" s="4">
        <v>27</v>
      </c>
      <c r="M462" s="4">
        <v>0</v>
      </c>
      <c r="N462" s="4" t="s">
        <v>3</v>
      </c>
      <c r="O462" s="4">
        <v>2</v>
      </c>
      <c r="P462" s="4"/>
      <c r="Q462" s="4"/>
      <c r="R462" s="4"/>
      <c r="S462" s="4"/>
      <c r="T462" s="4"/>
      <c r="U462" s="4"/>
      <c r="V462" s="4"/>
      <c r="W462" s="4"/>
    </row>
    <row r="463" spans="1:23" x14ac:dyDescent="0.2">
      <c r="A463" s="4">
        <v>50</v>
      </c>
      <c r="B463" s="4">
        <v>1</v>
      </c>
      <c r="C463" s="4">
        <v>0</v>
      </c>
      <c r="D463" s="4">
        <v>2</v>
      </c>
      <c r="E463" s="4">
        <v>0</v>
      </c>
      <c r="F463" s="4">
        <f>ROUND(F462*0.18,O463)</f>
        <v>152011.54999999999</v>
      </c>
      <c r="G463" s="4" t="s">
        <v>97</v>
      </c>
      <c r="H463" s="4" t="s">
        <v>98</v>
      </c>
      <c r="I463" s="4"/>
      <c r="J463" s="4"/>
      <c r="K463" s="4">
        <v>212</v>
      </c>
      <c r="L463" s="4">
        <v>28</v>
      </c>
      <c r="M463" s="4">
        <v>0</v>
      </c>
      <c r="N463" s="4" t="s">
        <v>3</v>
      </c>
      <c r="O463" s="4">
        <v>2</v>
      </c>
      <c r="P463" s="4"/>
      <c r="Q463" s="4"/>
      <c r="R463" s="4"/>
      <c r="S463" s="4"/>
      <c r="T463" s="4"/>
      <c r="U463" s="4"/>
      <c r="V463" s="4"/>
      <c r="W463" s="4"/>
    </row>
    <row r="464" spans="1:23" x14ac:dyDescent="0.2">
      <c r="A464" s="4">
        <v>50</v>
      </c>
      <c r="B464" s="4">
        <v>1</v>
      </c>
      <c r="C464" s="4">
        <v>0</v>
      </c>
      <c r="D464" s="4">
        <v>2</v>
      </c>
      <c r="E464" s="4">
        <v>224</v>
      </c>
      <c r="F464" s="4">
        <f>ROUND(F462+F463,O464)</f>
        <v>996520.17</v>
      </c>
      <c r="G464" s="4" t="s">
        <v>99</v>
      </c>
      <c r="H464" s="4" t="s">
        <v>100</v>
      </c>
      <c r="I464" s="4"/>
      <c r="J464" s="4"/>
      <c r="K464" s="4">
        <v>212</v>
      </c>
      <c r="L464" s="4">
        <v>29</v>
      </c>
      <c r="M464" s="4">
        <v>0</v>
      </c>
      <c r="N464" s="4" t="s">
        <v>3</v>
      </c>
      <c r="O464" s="4">
        <v>2</v>
      </c>
      <c r="P464" s="4"/>
      <c r="Q464" s="4"/>
      <c r="R464" s="4"/>
      <c r="S464" s="4"/>
      <c r="T464" s="4"/>
      <c r="U464" s="4"/>
      <c r="V464" s="4"/>
      <c r="W464" s="4"/>
    </row>
    <row r="465" spans="1:245" x14ac:dyDescent="0.2">
      <c r="A465" s="4">
        <v>50</v>
      </c>
      <c r="B465" s="4">
        <v>1</v>
      </c>
      <c r="C465" s="4">
        <v>0</v>
      </c>
      <c r="D465" s="4">
        <v>2</v>
      </c>
      <c r="E465" s="4">
        <v>213</v>
      </c>
      <c r="F465" s="4">
        <f>ROUND(F464*0.95,O465)</f>
        <v>946694.16</v>
      </c>
      <c r="G465" s="4" t="s">
        <v>101</v>
      </c>
      <c r="H465" s="4" t="s">
        <v>102</v>
      </c>
      <c r="I465" s="4"/>
      <c r="J465" s="4"/>
      <c r="K465" s="4">
        <v>212</v>
      </c>
      <c r="L465" s="4">
        <v>30</v>
      </c>
      <c r="M465" s="4">
        <v>0</v>
      </c>
      <c r="N465" s="4" t="s">
        <v>3</v>
      </c>
      <c r="O465" s="4">
        <v>2</v>
      </c>
      <c r="P465" s="4"/>
      <c r="Q465" s="4"/>
      <c r="R465" s="4"/>
      <c r="S465" s="4"/>
      <c r="T465" s="4"/>
      <c r="U465" s="4"/>
      <c r="V465" s="4"/>
      <c r="W465" s="4"/>
    </row>
    <row r="467" spans="1:245" x14ac:dyDescent="0.2">
      <c r="A467" s="1">
        <v>4</v>
      </c>
      <c r="B467" s="1">
        <v>1</v>
      </c>
      <c r="C467" s="1"/>
      <c r="D467" s="1">
        <f>ROW(A486)</f>
        <v>486</v>
      </c>
      <c r="E467" s="1"/>
      <c r="F467" s="1" t="s">
        <v>133</v>
      </c>
      <c r="G467" s="1" t="s">
        <v>308</v>
      </c>
      <c r="H467" s="1" t="s">
        <v>3</v>
      </c>
      <c r="I467" s="1">
        <v>0</v>
      </c>
      <c r="J467" s="1"/>
      <c r="K467" s="1">
        <v>-1</v>
      </c>
      <c r="L467" s="1"/>
      <c r="M467" s="1"/>
      <c r="N467" s="1"/>
      <c r="O467" s="1"/>
      <c r="P467" s="1"/>
      <c r="Q467" s="1"/>
      <c r="R467" s="1"/>
      <c r="S467" s="1"/>
      <c r="T467" s="1"/>
      <c r="U467" s="1" t="s">
        <v>3</v>
      </c>
      <c r="V467" s="1">
        <v>0</v>
      </c>
      <c r="W467" s="1"/>
      <c r="X467" s="1"/>
      <c r="Y467" s="1"/>
      <c r="Z467" s="1"/>
      <c r="AA467" s="1"/>
      <c r="AB467" s="1" t="s">
        <v>3</v>
      </c>
      <c r="AC467" s="1" t="s">
        <v>3</v>
      </c>
      <c r="AD467" s="1" t="s">
        <v>3</v>
      </c>
      <c r="AE467" s="1" t="s">
        <v>3</v>
      </c>
      <c r="AF467" s="1" t="s">
        <v>3</v>
      </c>
      <c r="AG467" s="1" t="s">
        <v>3</v>
      </c>
      <c r="AH467" s="1"/>
      <c r="AI467" s="1"/>
      <c r="AJ467" s="1"/>
      <c r="AK467" s="1"/>
      <c r="AL467" s="1"/>
      <c r="AM467" s="1"/>
      <c r="AN467" s="1"/>
      <c r="AO467" s="1"/>
      <c r="AP467" s="1" t="s">
        <v>3</v>
      </c>
      <c r="AQ467" s="1" t="s">
        <v>3</v>
      </c>
      <c r="AR467" s="1" t="s">
        <v>3</v>
      </c>
      <c r="AS467" s="1"/>
      <c r="AT467" s="1"/>
      <c r="AU467" s="1"/>
      <c r="AV467" s="1"/>
      <c r="AW467" s="1"/>
      <c r="AX467" s="1"/>
      <c r="AY467" s="1"/>
      <c r="AZ467" s="1" t="s">
        <v>3</v>
      </c>
      <c r="BA467" s="1"/>
      <c r="BB467" s="1" t="s">
        <v>3</v>
      </c>
      <c r="BC467" s="1" t="s">
        <v>3</v>
      </c>
      <c r="BD467" s="1" t="s">
        <v>3</v>
      </c>
      <c r="BE467" s="1" t="s">
        <v>3</v>
      </c>
      <c r="BF467" s="1" t="s">
        <v>3</v>
      </c>
      <c r="BG467" s="1" t="s">
        <v>3</v>
      </c>
      <c r="BH467" s="1" t="s">
        <v>3</v>
      </c>
      <c r="BI467" s="1" t="s">
        <v>3</v>
      </c>
      <c r="BJ467" s="1" t="s">
        <v>3</v>
      </c>
      <c r="BK467" s="1" t="s">
        <v>3</v>
      </c>
      <c r="BL467" s="1" t="s">
        <v>3</v>
      </c>
      <c r="BM467" s="1" t="s">
        <v>3</v>
      </c>
      <c r="BN467" s="1" t="s">
        <v>3</v>
      </c>
      <c r="BO467" s="1" t="s">
        <v>3</v>
      </c>
      <c r="BP467" s="1" t="s">
        <v>3</v>
      </c>
      <c r="BQ467" s="1"/>
      <c r="BR467" s="1"/>
      <c r="BS467" s="1"/>
      <c r="BT467" s="1"/>
      <c r="BU467" s="1"/>
      <c r="BV467" s="1"/>
      <c r="BW467" s="1"/>
      <c r="BX467" s="1">
        <v>0</v>
      </c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>
        <v>0</v>
      </c>
    </row>
    <row r="469" spans="1:245" x14ac:dyDescent="0.2">
      <c r="A469" s="2">
        <v>52</v>
      </c>
      <c r="B469" s="2">
        <f t="shared" ref="B469:G469" si="279">B486</f>
        <v>1</v>
      </c>
      <c r="C469" s="2">
        <f t="shared" si="279"/>
        <v>4</v>
      </c>
      <c r="D469" s="2">
        <f t="shared" si="279"/>
        <v>467</v>
      </c>
      <c r="E469" s="2">
        <f t="shared" si="279"/>
        <v>0</v>
      </c>
      <c r="F469" s="2" t="str">
        <f t="shared" si="279"/>
        <v>9</v>
      </c>
      <c r="G469" s="2" t="str">
        <f t="shared" si="279"/>
        <v>Ремонт  уличных лестниц ул Профсоюзная д 37-1 шт ул  Цюрупы д 8к1,ул Профсоюзная д 25</v>
      </c>
      <c r="H469" s="2"/>
      <c r="I469" s="2"/>
      <c r="J469" s="2"/>
      <c r="K469" s="2"/>
      <c r="L469" s="2"/>
      <c r="M469" s="2"/>
      <c r="N469" s="2"/>
      <c r="O469" s="2">
        <f t="shared" ref="O469:AT469" si="280">O486</f>
        <v>1058560.3400000001</v>
      </c>
      <c r="P469" s="2">
        <f t="shared" si="280"/>
        <v>735015.15</v>
      </c>
      <c r="Q469" s="2">
        <f t="shared" si="280"/>
        <v>81854.33</v>
      </c>
      <c r="R469" s="2">
        <f t="shared" si="280"/>
        <v>47291.26</v>
      </c>
      <c r="S469" s="2">
        <f t="shared" si="280"/>
        <v>241690.86</v>
      </c>
      <c r="T469" s="2">
        <f t="shared" si="280"/>
        <v>0</v>
      </c>
      <c r="U469" s="2">
        <f t="shared" si="280"/>
        <v>1272.4243999999999</v>
      </c>
      <c r="V469" s="2">
        <f t="shared" si="280"/>
        <v>0</v>
      </c>
      <c r="W469" s="2">
        <f t="shared" si="280"/>
        <v>0</v>
      </c>
      <c r="X469" s="2">
        <f t="shared" si="280"/>
        <v>169183.61</v>
      </c>
      <c r="Y469" s="2">
        <f t="shared" si="280"/>
        <v>24169.09</v>
      </c>
      <c r="Z469" s="2">
        <f t="shared" si="280"/>
        <v>0</v>
      </c>
      <c r="AA469" s="2">
        <f t="shared" si="280"/>
        <v>0</v>
      </c>
      <c r="AB469" s="2">
        <f t="shared" si="280"/>
        <v>1058560.3400000001</v>
      </c>
      <c r="AC469" s="2">
        <f t="shared" si="280"/>
        <v>735015.15</v>
      </c>
      <c r="AD469" s="2">
        <f t="shared" si="280"/>
        <v>81854.33</v>
      </c>
      <c r="AE469" s="2">
        <f t="shared" si="280"/>
        <v>47291.26</v>
      </c>
      <c r="AF469" s="2">
        <f t="shared" si="280"/>
        <v>241690.86</v>
      </c>
      <c r="AG469" s="2">
        <f t="shared" si="280"/>
        <v>0</v>
      </c>
      <c r="AH469" s="2">
        <f t="shared" si="280"/>
        <v>1272.4243999999999</v>
      </c>
      <c r="AI469" s="2">
        <f t="shared" si="280"/>
        <v>0</v>
      </c>
      <c r="AJ469" s="2">
        <f t="shared" si="280"/>
        <v>0</v>
      </c>
      <c r="AK469" s="2">
        <f t="shared" si="280"/>
        <v>169183.61</v>
      </c>
      <c r="AL469" s="2">
        <f t="shared" si="280"/>
        <v>24169.09</v>
      </c>
      <c r="AM469" s="2">
        <f t="shared" si="280"/>
        <v>0</v>
      </c>
      <c r="AN469" s="2">
        <f t="shared" si="280"/>
        <v>0</v>
      </c>
      <c r="AO469" s="2">
        <f t="shared" si="280"/>
        <v>0</v>
      </c>
      <c r="AP469" s="2">
        <f t="shared" si="280"/>
        <v>0</v>
      </c>
      <c r="AQ469" s="2">
        <f t="shared" si="280"/>
        <v>0</v>
      </c>
      <c r="AR469" s="2">
        <f t="shared" si="280"/>
        <v>1272951.51</v>
      </c>
      <c r="AS469" s="2">
        <f t="shared" si="280"/>
        <v>0</v>
      </c>
      <c r="AT469" s="2">
        <f t="shared" si="280"/>
        <v>0</v>
      </c>
      <c r="AU469" s="2">
        <f t="shared" ref="AU469:BZ469" si="281">AU486</f>
        <v>1272951.51</v>
      </c>
      <c r="AV469" s="2">
        <f t="shared" si="281"/>
        <v>735015.15</v>
      </c>
      <c r="AW469" s="2">
        <f t="shared" si="281"/>
        <v>735015.15</v>
      </c>
      <c r="AX469" s="2">
        <f t="shared" si="281"/>
        <v>0</v>
      </c>
      <c r="AY469" s="2">
        <f t="shared" si="281"/>
        <v>735015.15</v>
      </c>
      <c r="AZ469" s="2">
        <f t="shared" si="281"/>
        <v>0</v>
      </c>
      <c r="BA469" s="2">
        <f t="shared" si="281"/>
        <v>0</v>
      </c>
      <c r="BB469" s="2">
        <f t="shared" si="281"/>
        <v>0</v>
      </c>
      <c r="BC469" s="2">
        <f t="shared" si="281"/>
        <v>0</v>
      </c>
      <c r="BD469" s="2">
        <f t="shared" si="281"/>
        <v>0</v>
      </c>
      <c r="BE469" s="2">
        <f t="shared" si="281"/>
        <v>0</v>
      </c>
      <c r="BF469" s="2">
        <f t="shared" si="281"/>
        <v>0</v>
      </c>
      <c r="BG469" s="2">
        <f t="shared" si="281"/>
        <v>0</v>
      </c>
      <c r="BH469" s="2">
        <f t="shared" si="281"/>
        <v>0</v>
      </c>
      <c r="BI469" s="2">
        <f t="shared" si="281"/>
        <v>0</v>
      </c>
      <c r="BJ469" s="2">
        <f t="shared" si="281"/>
        <v>0</v>
      </c>
      <c r="BK469" s="2">
        <f t="shared" si="281"/>
        <v>0</v>
      </c>
      <c r="BL469" s="2">
        <f t="shared" si="281"/>
        <v>0</v>
      </c>
      <c r="BM469" s="2">
        <f t="shared" si="281"/>
        <v>0</v>
      </c>
      <c r="BN469" s="2">
        <f t="shared" si="281"/>
        <v>0</v>
      </c>
      <c r="BO469" s="2">
        <f t="shared" si="281"/>
        <v>0</v>
      </c>
      <c r="BP469" s="2">
        <f t="shared" si="281"/>
        <v>0</v>
      </c>
      <c r="BQ469" s="2">
        <f t="shared" si="281"/>
        <v>0</v>
      </c>
      <c r="BR469" s="2">
        <f t="shared" si="281"/>
        <v>0</v>
      </c>
      <c r="BS469" s="2">
        <f t="shared" si="281"/>
        <v>0</v>
      </c>
      <c r="BT469" s="2">
        <f t="shared" si="281"/>
        <v>0</v>
      </c>
      <c r="BU469" s="2">
        <f t="shared" si="281"/>
        <v>0</v>
      </c>
      <c r="BV469" s="2">
        <f t="shared" si="281"/>
        <v>0</v>
      </c>
      <c r="BW469" s="2">
        <f t="shared" si="281"/>
        <v>0</v>
      </c>
      <c r="BX469" s="2">
        <f t="shared" si="281"/>
        <v>0</v>
      </c>
      <c r="BY469" s="2">
        <f t="shared" si="281"/>
        <v>0</v>
      </c>
      <c r="BZ469" s="2">
        <f t="shared" si="281"/>
        <v>0</v>
      </c>
      <c r="CA469" s="2">
        <f t="shared" ref="CA469:DF469" si="282">CA486</f>
        <v>1272951.51</v>
      </c>
      <c r="CB469" s="2">
        <f t="shared" si="282"/>
        <v>0</v>
      </c>
      <c r="CC469" s="2">
        <f t="shared" si="282"/>
        <v>0</v>
      </c>
      <c r="CD469" s="2">
        <f t="shared" si="282"/>
        <v>1272951.51</v>
      </c>
      <c r="CE469" s="2">
        <f t="shared" si="282"/>
        <v>735015.15</v>
      </c>
      <c r="CF469" s="2">
        <f t="shared" si="282"/>
        <v>735015.15</v>
      </c>
      <c r="CG469" s="2">
        <f t="shared" si="282"/>
        <v>0</v>
      </c>
      <c r="CH469" s="2">
        <f t="shared" si="282"/>
        <v>735015.15</v>
      </c>
      <c r="CI469" s="2">
        <f t="shared" si="282"/>
        <v>0</v>
      </c>
      <c r="CJ469" s="2">
        <f t="shared" si="282"/>
        <v>0</v>
      </c>
      <c r="CK469" s="2">
        <f t="shared" si="282"/>
        <v>0</v>
      </c>
      <c r="CL469" s="2">
        <f t="shared" si="282"/>
        <v>0</v>
      </c>
      <c r="CM469" s="2">
        <f t="shared" si="282"/>
        <v>0</v>
      </c>
      <c r="CN469" s="2">
        <f t="shared" si="282"/>
        <v>0</v>
      </c>
      <c r="CO469" s="2">
        <f t="shared" si="282"/>
        <v>0</v>
      </c>
      <c r="CP469" s="2">
        <f t="shared" si="282"/>
        <v>0</v>
      </c>
      <c r="CQ469" s="2">
        <f t="shared" si="282"/>
        <v>0</v>
      </c>
      <c r="CR469" s="2">
        <f t="shared" si="282"/>
        <v>0</v>
      </c>
      <c r="CS469" s="2">
        <f t="shared" si="282"/>
        <v>0</v>
      </c>
      <c r="CT469" s="2">
        <f t="shared" si="282"/>
        <v>0</v>
      </c>
      <c r="CU469" s="2">
        <f t="shared" si="282"/>
        <v>0</v>
      </c>
      <c r="CV469" s="2">
        <f t="shared" si="282"/>
        <v>0</v>
      </c>
      <c r="CW469" s="2">
        <f t="shared" si="282"/>
        <v>0</v>
      </c>
      <c r="CX469" s="2">
        <f t="shared" si="282"/>
        <v>0</v>
      </c>
      <c r="CY469" s="2">
        <f t="shared" si="282"/>
        <v>0</v>
      </c>
      <c r="CZ469" s="2">
        <f t="shared" si="282"/>
        <v>0</v>
      </c>
      <c r="DA469" s="2">
        <f t="shared" si="282"/>
        <v>0</v>
      </c>
      <c r="DB469" s="2">
        <f t="shared" si="282"/>
        <v>0</v>
      </c>
      <c r="DC469" s="2">
        <f t="shared" si="282"/>
        <v>0</v>
      </c>
      <c r="DD469" s="2">
        <f t="shared" si="282"/>
        <v>0</v>
      </c>
      <c r="DE469" s="2">
        <f t="shared" si="282"/>
        <v>0</v>
      </c>
      <c r="DF469" s="2">
        <f t="shared" si="282"/>
        <v>0</v>
      </c>
      <c r="DG469" s="3">
        <f t="shared" ref="DG469:EL469" si="283">DG486</f>
        <v>0</v>
      </c>
      <c r="DH469" s="3">
        <f t="shared" si="283"/>
        <v>0</v>
      </c>
      <c r="DI469" s="3">
        <f t="shared" si="283"/>
        <v>0</v>
      </c>
      <c r="DJ469" s="3">
        <f t="shared" si="283"/>
        <v>0</v>
      </c>
      <c r="DK469" s="3">
        <f t="shared" si="283"/>
        <v>0</v>
      </c>
      <c r="DL469" s="3">
        <f t="shared" si="283"/>
        <v>0</v>
      </c>
      <c r="DM469" s="3">
        <f t="shared" si="283"/>
        <v>0</v>
      </c>
      <c r="DN469" s="3">
        <f t="shared" si="283"/>
        <v>0</v>
      </c>
      <c r="DO469" s="3">
        <f t="shared" si="283"/>
        <v>0</v>
      </c>
      <c r="DP469" s="3">
        <f t="shared" si="283"/>
        <v>0</v>
      </c>
      <c r="DQ469" s="3">
        <f t="shared" si="283"/>
        <v>0</v>
      </c>
      <c r="DR469" s="3">
        <f t="shared" si="283"/>
        <v>0</v>
      </c>
      <c r="DS469" s="3">
        <f t="shared" si="283"/>
        <v>0</v>
      </c>
      <c r="DT469" s="3">
        <f t="shared" si="283"/>
        <v>0</v>
      </c>
      <c r="DU469" s="3">
        <f t="shared" si="283"/>
        <v>0</v>
      </c>
      <c r="DV469" s="3">
        <f t="shared" si="283"/>
        <v>0</v>
      </c>
      <c r="DW469" s="3">
        <f t="shared" si="283"/>
        <v>0</v>
      </c>
      <c r="DX469" s="3">
        <f t="shared" si="283"/>
        <v>0</v>
      </c>
      <c r="DY469" s="3">
        <f t="shared" si="283"/>
        <v>0</v>
      </c>
      <c r="DZ469" s="3">
        <f t="shared" si="283"/>
        <v>0</v>
      </c>
      <c r="EA469" s="3">
        <f t="shared" si="283"/>
        <v>0</v>
      </c>
      <c r="EB469" s="3">
        <f t="shared" si="283"/>
        <v>0</v>
      </c>
      <c r="EC469" s="3">
        <f t="shared" si="283"/>
        <v>0</v>
      </c>
      <c r="ED469" s="3">
        <f t="shared" si="283"/>
        <v>0</v>
      </c>
      <c r="EE469" s="3">
        <f t="shared" si="283"/>
        <v>0</v>
      </c>
      <c r="EF469" s="3">
        <f t="shared" si="283"/>
        <v>0</v>
      </c>
      <c r="EG469" s="3">
        <f t="shared" si="283"/>
        <v>0</v>
      </c>
      <c r="EH469" s="3">
        <f t="shared" si="283"/>
        <v>0</v>
      </c>
      <c r="EI469" s="3">
        <f t="shared" si="283"/>
        <v>0</v>
      </c>
      <c r="EJ469" s="3">
        <f t="shared" si="283"/>
        <v>0</v>
      </c>
      <c r="EK469" s="3">
        <f t="shared" si="283"/>
        <v>0</v>
      </c>
      <c r="EL469" s="3">
        <f t="shared" si="283"/>
        <v>0</v>
      </c>
      <c r="EM469" s="3">
        <f t="shared" ref="EM469:FR469" si="284">EM486</f>
        <v>0</v>
      </c>
      <c r="EN469" s="3">
        <f t="shared" si="284"/>
        <v>0</v>
      </c>
      <c r="EO469" s="3">
        <f t="shared" si="284"/>
        <v>0</v>
      </c>
      <c r="EP469" s="3">
        <f t="shared" si="284"/>
        <v>0</v>
      </c>
      <c r="EQ469" s="3">
        <f t="shared" si="284"/>
        <v>0</v>
      </c>
      <c r="ER469" s="3">
        <f t="shared" si="284"/>
        <v>0</v>
      </c>
      <c r="ES469" s="3">
        <f t="shared" si="284"/>
        <v>0</v>
      </c>
      <c r="ET469" s="3">
        <f t="shared" si="284"/>
        <v>0</v>
      </c>
      <c r="EU469" s="3">
        <f t="shared" si="284"/>
        <v>0</v>
      </c>
      <c r="EV469" s="3">
        <f t="shared" si="284"/>
        <v>0</v>
      </c>
      <c r="EW469" s="3">
        <f t="shared" si="284"/>
        <v>0</v>
      </c>
      <c r="EX469" s="3">
        <f t="shared" si="284"/>
        <v>0</v>
      </c>
      <c r="EY469" s="3">
        <f t="shared" si="284"/>
        <v>0</v>
      </c>
      <c r="EZ469" s="3">
        <f t="shared" si="284"/>
        <v>0</v>
      </c>
      <c r="FA469" s="3">
        <f t="shared" si="284"/>
        <v>0</v>
      </c>
      <c r="FB469" s="3">
        <f t="shared" si="284"/>
        <v>0</v>
      </c>
      <c r="FC469" s="3">
        <f t="shared" si="284"/>
        <v>0</v>
      </c>
      <c r="FD469" s="3">
        <f t="shared" si="284"/>
        <v>0</v>
      </c>
      <c r="FE469" s="3">
        <f t="shared" si="284"/>
        <v>0</v>
      </c>
      <c r="FF469" s="3">
        <f t="shared" si="284"/>
        <v>0</v>
      </c>
      <c r="FG469" s="3">
        <f t="shared" si="284"/>
        <v>0</v>
      </c>
      <c r="FH469" s="3">
        <f t="shared" si="284"/>
        <v>0</v>
      </c>
      <c r="FI469" s="3">
        <f t="shared" si="284"/>
        <v>0</v>
      </c>
      <c r="FJ469" s="3">
        <f t="shared" si="284"/>
        <v>0</v>
      </c>
      <c r="FK469" s="3">
        <f t="shared" si="284"/>
        <v>0</v>
      </c>
      <c r="FL469" s="3">
        <f t="shared" si="284"/>
        <v>0</v>
      </c>
      <c r="FM469" s="3">
        <f t="shared" si="284"/>
        <v>0</v>
      </c>
      <c r="FN469" s="3">
        <f t="shared" si="284"/>
        <v>0</v>
      </c>
      <c r="FO469" s="3">
        <f t="shared" si="284"/>
        <v>0</v>
      </c>
      <c r="FP469" s="3">
        <f t="shared" si="284"/>
        <v>0</v>
      </c>
      <c r="FQ469" s="3">
        <f t="shared" si="284"/>
        <v>0</v>
      </c>
      <c r="FR469" s="3">
        <f t="shared" si="284"/>
        <v>0</v>
      </c>
      <c r="FS469" s="3">
        <f t="shared" ref="FS469:GX469" si="285">FS486</f>
        <v>0</v>
      </c>
      <c r="FT469" s="3">
        <f t="shared" si="285"/>
        <v>0</v>
      </c>
      <c r="FU469" s="3">
        <f t="shared" si="285"/>
        <v>0</v>
      </c>
      <c r="FV469" s="3">
        <f t="shared" si="285"/>
        <v>0</v>
      </c>
      <c r="FW469" s="3">
        <f t="shared" si="285"/>
        <v>0</v>
      </c>
      <c r="FX469" s="3">
        <f t="shared" si="285"/>
        <v>0</v>
      </c>
      <c r="FY469" s="3">
        <f t="shared" si="285"/>
        <v>0</v>
      </c>
      <c r="FZ469" s="3">
        <f t="shared" si="285"/>
        <v>0</v>
      </c>
      <c r="GA469" s="3">
        <f t="shared" si="285"/>
        <v>0</v>
      </c>
      <c r="GB469" s="3">
        <f t="shared" si="285"/>
        <v>0</v>
      </c>
      <c r="GC469" s="3">
        <f t="shared" si="285"/>
        <v>0</v>
      </c>
      <c r="GD469" s="3">
        <f t="shared" si="285"/>
        <v>0</v>
      </c>
      <c r="GE469" s="3">
        <f t="shared" si="285"/>
        <v>0</v>
      </c>
      <c r="GF469" s="3">
        <f t="shared" si="285"/>
        <v>0</v>
      </c>
      <c r="GG469" s="3">
        <f t="shared" si="285"/>
        <v>0</v>
      </c>
      <c r="GH469" s="3">
        <f t="shared" si="285"/>
        <v>0</v>
      </c>
      <c r="GI469" s="3">
        <f t="shared" si="285"/>
        <v>0</v>
      </c>
      <c r="GJ469" s="3">
        <f t="shared" si="285"/>
        <v>0</v>
      </c>
      <c r="GK469" s="3">
        <f t="shared" si="285"/>
        <v>0</v>
      </c>
      <c r="GL469" s="3">
        <f t="shared" si="285"/>
        <v>0</v>
      </c>
      <c r="GM469" s="3">
        <f t="shared" si="285"/>
        <v>0</v>
      </c>
      <c r="GN469" s="3">
        <f t="shared" si="285"/>
        <v>0</v>
      </c>
      <c r="GO469" s="3">
        <f t="shared" si="285"/>
        <v>0</v>
      </c>
      <c r="GP469" s="3">
        <f t="shared" si="285"/>
        <v>0</v>
      </c>
      <c r="GQ469" s="3">
        <f t="shared" si="285"/>
        <v>0</v>
      </c>
      <c r="GR469" s="3">
        <f t="shared" si="285"/>
        <v>0</v>
      </c>
      <c r="GS469" s="3">
        <f t="shared" si="285"/>
        <v>0</v>
      </c>
      <c r="GT469" s="3">
        <f t="shared" si="285"/>
        <v>0</v>
      </c>
      <c r="GU469" s="3">
        <f t="shared" si="285"/>
        <v>0</v>
      </c>
      <c r="GV469" s="3">
        <f t="shared" si="285"/>
        <v>0</v>
      </c>
      <c r="GW469" s="3">
        <f t="shared" si="285"/>
        <v>0</v>
      </c>
      <c r="GX469" s="3">
        <f t="shared" si="285"/>
        <v>0</v>
      </c>
    </row>
    <row r="471" spans="1:245" x14ac:dyDescent="0.2">
      <c r="A471">
        <v>17</v>
      </c>
      <c r="B471">
        <v>1</v>
      </c>
      <c r="C471">
        <f>ROW(SmtRes!A256)</f>
        <v>256</v>
      </c>
      <c r="D471">
        <f>ROW(EtalonRes!A255)</f>
        <v>255</v>
      </c>
      <c r="E471" t="s">
        <v>309</v>
      </c>
      <c r="F471" t="s">
        <v>310</v>
      </c>
      <c r="G471" t="s">
        <v>311</v>
      </c>
      <c r="H471" t="s">
        <v>143</v>
      </c>
      <c r="I471">
        <v>0.6</v>
      </c>
      <c r="J471">
        <v>0</v>
      </c>
      <c r="O471">
        <f t="shared" ref="O471:O484" si="286">ROUND(CP471,2)</f>
        <v>20344.560000000001</v>
      </c>
      <c r="P471">
        <f t="shared" ref="P471:P484" si="287">ROUND(CQ471*I471,2)</f>
        <v>0</v>
      </c>
      <c r="Q471">
        <f t="shared" ref="Q471:Q484" si="288">ROUND(CR471*I471,2)</f>
        <v>1043.83</v>
      </c>
      <c r="R471">
        <f t="shared" ref="R471:R484" si="289">ROUND(CS471*I471,2)</f>
        <v>563.17999999999995</v>
      </c>
      <c r="S471">
        <f t="shared" ref="S471:S484" si="290">ROUND(CT471*I471,2)</f>
        <v>19300.73</v>
      </c>
      <c r="T471">
        <f t="shared" ref="T471:T484" si="291">ROUND(CU471*I471,2)</f>
        <v>0</v>
      </c>
      <c r="U471">
        <f t="shared" ref="U471:U484" si="292">CV471*I471</f>
        <v>113.63399999999999</v>
      </c>
      <c r="V471">
        <f t="shared" ref="V471:V484" si="293">CW471*I471</f>
        <v>0</v>
      </c>
      <c r="W471">
        <f t="shared" ref="W471:W484" si="294">ROUND(CX471*I471,2)</f>
        <v>0</v>
      </c>
      <c r="X471">
        <f t="shared" ref="X471:X484" si="295">ROUND(CY471,2)</f>
        <v>13510.51</v>
      </c>
      <c r="Y471">
        <f t="shared" ref="Y471:Y484" si="296">ROUND(CZ471,2)</f>
        <v>1930.07</v>
      </c>
      <c r="AA471">
        <v>41650444</v>
      </c>
      <c r="AB471">
        <f t="shared" ref="AB471:AB484" si="297">ROUND((AC471+AD471+AF471),2)</f>
        <v>33907.599999999999</v>
      </c>
      <c r="AC471">
        <f t="shared" ref="AC471:AC484" si="298">ROUND((ES471),2)</f>
        <v>0</v>
      </c>
      <c r="AD471">
        <f t="shared" ref="AD471:AD483" si="299">ROUND((((ET471)-(EU471))+AE471),2)</f>
        <v>1739.71</v>
      </c>
      <c r="AE471">
        <f t="shared" ref="AE471:AE483" si="300">ROUND((EU471),2)</f>
        <v>938.63</v>
      </c>
      <c r="AF471">
        <f t="shared" ref="AF471:AF483" si="301">ROUND((EV471),2)</f>
        <v>32167.89</v>
      </c>
      <c r="AG471">
        <f t="shared" ref="AG471:AG484" si="302">ROUND((AP471),2)</f>
        <v>0</v>
      </c>
      <c r="AH471">
        <f t="shared" ref="AH471:AH483" si="303">(EW471)</f>
        <v>189.39</v>
      </c>
      <c r="AI471">
        <f t="shared" ref="AI471:AI483" si="304">(EX471)</f>
        <v>0</v>
      </c>
      <c r="AJ471">
        <f t="shared" ref="AJ471:AJ484" si="305">ROUND((AS471),2)</f>
        <v>0</v>
      </c>
      <c r="AK471">
        <v>33907.599999999999</v>
      </c>
      <c r="AL471">
        <v>0</v>
      </c>
      <c r="AM471">
        <v>1739.71</v>
      </c>
      <c r="AN471">
        <v>938.63</v>
      </c>
      <c r="AO471">
        <v>32167.89</v>
      </c>
      <c r="AP471">
        <v>0</v>
      </c>
      <c r="AQ471">
        <v>189.39</v>
      </c>
      <c r="AR471">
        <v>0</v>
      </c>
      <c r="AS471">
        <v>0</v>
      </c>
      <c r="AT471">
        <v>70</v>
      </c>
      <c r="AU471">
        <v>10</v>
      </c>
      <c r="AV471">
        <v>1</v>
      </c>
      <c r="AW471">
        <v>1</v>
      </c>
      <c r="AZ471">
        <v>1</v>
      </c>
      <c r="BA471">
        <v>1</v>
      </c>
      <c r="BB471">
        <v>1</v>
      </c>
      <c r="BC471">
        <v>1</v>
      </c>
      <c r="BD471" t="s">
        <v>3</v>
      </c>
      <c r="BE471" t="s">
        <v>3</v>
      </c>
      <c r="BF471" t="s">
        <v>3</v>
      </c>
      <c r="BG471" t="s">
        <v>3</v>
      </c>
      <c r="BH471">
        <v>0</v>
      </c>
      <c r="BI471">
        <v>4</v>
      </c>
      <c r="BJ471" t="s">
        <v>312</v>
      </c>
      <c r="BM471">
        <v>0</v>
      </c>
      <c r="BN471">
        <v>0</v>
      </c>
      <c r="BO471" t="s">
        <v>3</v>
      </c>
      <c r="BP471">
        <v>0</v>
      </c>
      <c r="BQ471">
        <v>1</v>
      </c>
      <c r="BR471">
        <v>0</v>
      </c>
      <c r="BS471">
        <v>1</v>
      </c>
      <c r="BT471">
        <v>1</v>
      </c>
      <c r="BU471">
        <v>1</v>
      </c>
      <c r="BV471">
        <v>1</v>
      </c>
      <c r="BW471">
        <v>1</v>
      </c>
      <c r="BX471">
        <v>1</v>
      </c>
      <c r="BY471" t="s">
        <v>3</v>
      </c>
      <c r="BZ471">
        <v>70</v>
      </c>
      <c r="CA471">
        <v>10</v>
      </c>
      <c r="CF471">
        <v>0</v>
      </c>
      <c r="CG471">
        <v>0</v>
      </c>
      <c r="CM471">
        <v>0</v>
      </c>
      <c r="CN471" t="s">
        <v>3</v>
      </c>
      <c r="CO471">
        <v>0</v>
      </c>
      <c r="CP471">
        <f t="shared" ref="CP471:CP484" si="306">(P471+Q471+S471)</f>
        <v>20344.559999999998</v>
      </c>
      <c r="CQ471">
        <f t="shared" ref="CQ471:CQ484" si="307">(AC471*BC471*AW471)</f>
        <v>0</v>
      </c>
      <c r="CR471">
        <f t="shared" ref="CR471:CR483" si="308">((((ET471)*BB471-(EU471)*BS471)+AE471*BS471)*AV471)</f>
        <v>1739.71</v>
      </c>
      <c r="CS471">
        <f t="shared" ref="CS471:CS484" si="309">(AE471*BS471*AV471)</f>
        <v>938.63</v>
      </c>
      <c r="CT471">
        <f t="shared" ref="CT471:CT484" si="310">(AF471*BA471*AV471)</f>
        <v>32167.89</v>
      </c>
      <c r="CU471">
        <f t="shared" ref="CU471:CU484" si="311">AG471</f>
        <v>0</v>
      </c>
      <c r="CV471">
        <f t="shared" ref="CV471:CV484" si="312">(AH471*AV471)</f>
        <v>189.39</v>
      </c>
      <c r="CW471">
        <f t="shared" ref="CW471:CW484" si="313">AI471</f>
        <v>0</v>
      </c>
      <c r="CX471">
        <f t="shared" ref="CX471:CX484" si="314">AJ471</f>
        <v>0</v>
      </c>
      <c r="CY471">
        <f t="shared" ref="CY471:CY484" si="315">((S471*BZ471)/100)</f>
        <v>13510.510999999999</v>
      </c>
      <c r="CZ471">
        <f t="shared" ref="CZ471:CZ484" si="316">((S471*CA471)/100)</f>
        <v>1930.0729999999999</v>
      </c>
      <c r="DC471" t="s">
        <v>3</v>
      </c>
      <c r="DD471" t="s">
        <v>3</v>
      </c>
      <c r="DE471" t="s">
        <v>3</v>
      </c>
      <c r="DF471" t="s">
        <v>3</v>
      </c>
      <c r="DG471" t="s">
        <v>3</v>
      </c>
      <c r="DH471" t="s">
        <v>3</v>
      </c>
      <c r="DI471" t="s">
        <v>3</v>
      </c>
      <c r="DJ471" t="s">
        <v>3</v>
      </c>
      <c r="DK471" t="s">
        <v>3</v>
      </c>
      <c r="DL471" t="s">
        <v>3</v>
      </c>
      <c r="DM471" t="s">
        <v>3</v>
      </c>
      <c r="DN471">
        <v>0</v>
      </c>
      <c r="DO471">
        <v>0</v>
      </c>
      <c r="DP471">
        <v>1</v>
      </c>
      <c r="DQ471">
        <v>1</v>
      </c>
      <c r="DU471">
        <v>1003</v>
      </c>
      <c r="DV471" t="s">
        <v>143</v>
      </c>
      <c r="DW471" t="s">
        <v>143</v>
      </c>
      <c r="DX471">
        <v>100</v>
      </c>
      <c r="EE471">
        <v>41386449</v>
      </c>
      <c r="EF471">
        <v>1</v>
      </c>
      <c r="EG471" t="s">
        <v>24</v>
      </c>
      <c r="EH471">
        <v>0</v>
      </c>
      <c r="EI471" t="s">
        <v>3</v>
      </c>
      <c r="EJ471">
        <v>4</v>
      </c>
      <c r="EK471">
        <v>0</v>
      </c>
      <c r="EL471" t="s">
        <v>25</v>
      </c>
      <c r="EM471" t="s">
        <v>26</v>
      </c>
      <c r="EO471" t="s">
        <v>3</v>
      </c>
      <c r="EQ471">
        <v>0</v>
      </c>
      <c r="ER471">
        <v>33907.599999999999</v>
      </c>
      <c r="ES471">
        <v>0</v>
      </c>
      <c r="ET471">
        <v>1739.71</v>
      </c>
      <c r="EU471">
        <v>938.63</v>
      </c>
      <c r="EV471">
        <v>32167.89</v>
      </c>
      <c r="EW471">
        <v>189.39</v>
      </c>
      <c r="EX471">
        <v>0</v>
      </c>
      <c r="EY471">
        <v>0</v>
      </c>
      <c r="FQ471">
        <v>0</v>
      </c>
      <c r="FR471">
        <f t="shared" ref="FR471:FR484" si="317">ROUND(IF(AND(BH471=3,BI471=3),P471,0),2)</f>
        <v>0</v>
      </c>
      <c r="FS471">
        <v>0</v>
      </c>
      <c r="FX471">
        <v>70</v>
      </c>
      <c r="FY471">
        <v>10</v>
      </c>
      <c r="GA471" t="s">
        <v>3</v>
      </c>
      <c r="GD471">
        <v>0</v>
      </c>
      <c r="GF471">
        <v>-1129448046</v>
      </c>
      <c r="GG471">
        <v>2</v>
      </c>
      <c r="GH471">
        <v>1</v>
      </c>
      <c r="GI471">
        <v>-2</v>
      </c>
      <c r="GJ471">
        <v>0</v>
      </c>
      <c r="GK471">
        <f>ROUND(R471*(R12)/100,2)</f>
        <v>608.23</v>
      </c>
      <c r="GL471">
        <f t="shared" ref="GL471:GL484" si="318">ROUND(IF(AND(BH471=3,BI471=3,FS471&lt;&gt;0),P471,0),2)</f>
        <v>0</v>
      </c>
      <c r="GM471">
        <f t="shared" ref="GM471:GM482" si="319">ROUND(O471+X471+Y471+GK471,2)+GX471</f>
        <v>36393.370000000003</v>
      </c>
      <c r="GN471">
        <f t="shared" ref="GN471:GN482" si="320">IF(OR(BI471=0,BI471=1),ROUND(O471+X471+Y471+GK471,2),0)</f>
        <v>0</v>
      </c>
      <c r="GO471">
        <f t="shared" ref="GO471:GO482" si="321">IF(BI471=2,ROUND(O471+X471+Y471+GK471,2),0)</f>
        <v>0</v>
      </c>
      <c r="GP471">
        <f t="shared" ref="GP471:GP482" si="322">IF(BI471=4,ROUND(O471+X471+Y471+GK471,2)+GX471,0)</f>
        <v>36393.370000000003</v>
      </c>
      <c r="GR471">
        <v>0</v>
      </c>
      <c r="GS471">
        <v>3</v>
      </c>
      <c r="GT471">
        <v>0</v>
      </c>
      <c r="GU471" t="s">
        <v>3</v>
      </c>
      <c r="GV471">
        <f t="shared" ref="GV471:GV484" si="323">ROUND(GT471,2)</f>
        <v>0</v>
      </c>
      <c r="GW471">
        <v>1</v>
      </c>
      <c r="GX471">
        <f t="shared" ref="GX471:GX484" si="324">ROUND(GV471*GW471*I471,2)</f>
        <v>0</v>
      </c>
      <c r="HA471">
        <v>0</v>
      </c>
      <c r="HB471">
        <v>0</v>
      </c>
      <c r="IK471">
        <v>0</v>
      </c>
    </row>
    <row r="472" spans="1:245" x14ac:dyDescent="0.2">
      <c r="A472">
        <v>17</v>
      </c>
      <c r="B472">
        <v>1</v>
      </c>
      <c r="C472">
        <f>ROW(SmtRes!A260)</f>
        <v>260</v>
      </c>
      <c r="D472">
        <f>ROW(EtalonRes!A259)</f>
        <v>259</v>
      </c>
      <c r="E472" t="s">
        <v>313</v>
      </c>
      <c r="F472" t="s">
        <v>314</v>
      </c>
      <c r="G472" t="s">
        <v>315</v>
      </c>
      <c r="H472" t="s">
        <v>143</v>
      </c>
      <c r="I472">
        <v>0.4</v>
      </c>
      <c r="J472">
        <v>0</v>
      </c>
      <c r="O472">
        <f t="shared" si="286"/>
        <v>8552.4</v>
      </c>
      <c r="P472">
        <f t="shared" si="287"/>
        <v>0</v>
      </c>
      <c r="Q472">
        <f t="shared" si="288"/>
        <v>695.88</v>
      </c>
      <c r="R472">
        <f t="shared" si="289"/>
        <v>375.45</v>
      </c>
      <c r="S472">
        <f t="shared" si="290"/>
        <v>7856.52</v>
      </c>
      <c r="T472">
        <f t="shared" si="291"/>
        <v>0</v>
      </c>
      <c r="U472">
        <f t="shared" si="292"/>
        <v>48.932000000000002</v>
      </c>
      <c r="V472">
        <f t="shared" si="293"/>
        <v>0</v>
      </c>
      <c r="W472">
        <f t="shared" si="294"/>
        <v>0</v>
      </c>
      <c r="X472">
        <f t="shared" si="295"/>
        <v>5499.56</v>
      </c>
      <c r="Y472">
        <f t="shared" si="296"/>
        <v>785.65</v>
      </c>
      <c r="AA472">
        <v>41650444</v>
      </c>
      <c r="AB472">
        <f t="shared" si="297"/>
        <v>21381.01</v>
      </c>
      <c r="AC472">
        <f t="shared" si="298"/>
        <v>0</v>
      </c>
      <c r="AD472">
        <f t="shared" si="299"/>
        <v>1739.71</v>
      </c>
      <c r="AE472">
        <f t="shared" si="300"/>
        <v>938.63</v>
      </c>
      <c r="AF472">
        <f t="shared" si="301"/>
        <v>19641.3</v>
      </c>
      <c r="AG472">
        <f t="shared" si="302"/>
        <v>0</v>
      </c>
      <c r="AH472">
        <f t="shared" si="303"/>
        <v>122.33</v>
      </c>
      <c r="AI472">
        <f t="shared" si="304"/>
        <v>0</v>
      </c>
      <c r="AJ472">
        <f t="shared" si="305"/>
        <v>0</v>
      </c>
      <c r="AK472">
        <v>21381.01</v>
      </c>
      <c r="AL472">
        <v>0</v>
      </c>
      <c r="AM472">
        <v>1739.71</v>
      </c>
      <c r="AN472">
        <v>938.63</v>
      </c>
      <c r="AO472">
        <v>19641.3</v>
      </c>
      <c r="AP472">
        <v>0</v>
      </c>
      <c r="AQ472">
        <v>122.33</v>
      </c>
      <c r="AR472">
        <v>0</v>
      </c>
      <c r="AS472">
        <v>0</v>
      </c>
      <c r="AT472">
        <v>70</v>
      </c>
      <c r="AU472">
        <v>10</v>
      </c>
      <c r="AV472">
        <v>1</v>
      </c>
      <c r="AW472">
        <v>1</v>
      </c>
      <c r="AZ472">
        <v>1</v>
      </c>
      <c r="BA472">
        <v>1</v>
      </c>
      <c r="BB472">
        <v>1</v>
      </c>
      <c r="BC472">
        <v>1</v>
      </c>
      <c r="BD472" t="s">
        <v>3</v>
      </c>
      <c r="BE472" t="s">
        <v>3</v>
      </c>
      <c r="BF472" t="s">
        <v>3</v>
      </c>
      <c r="BG472" t="s">
        <v>3</v>
      </c>
      <c r="BH472">
        <v>0</v>
      </c>
      <c r="BI472">
        <v>4</v>
      </c>
      <c r="BJ472" t="s">
        <v>316</v>
      </c>
      <c r="BM472">
        <v>0</v>
      </c>
      <c r="BN472">
        <v>0</v>
      </c>
      <c r="BO472" t="s">
        <v>3</v>
      </c>
      <c r="BP472">
        <v>0</v>
      </c>
      <c r="BQ472">
        <v>1</v>
      </c>
      <c r="BR472">
        <v>0</v>
      </c>
      <c r="BS472">
        <v>1</v>
      </c>
      <c r="BT472">
        <v>1</v>
      </c>
      <c r="BU472">
        <v>1</v>
      </c>
      <c r="BV472">
        <v>1</v>
      </c>
      <c r="BW472">
        <v>1</v>
      </c>
      <c r="BX472">
        <v>1</v>
      </c>
      <c r="BY472" t="s">
        <v>3</v>
      </c>
      <c r="BZ472">
        <v>70</v>
      </c>
      <c r="CA472">
        <v>10</v>
      </c>
      <c r="CF472">
        <v>0</v>
      </c>
      <c r="CG472">
        <v>0</v>
      </c>
      <c r="CM472">
        <v>0</v>
      </c>
      <c r="CN472" t="s">
        <v>3</v>
      </c>
      <c r="CO472">
        <v>0</v>
      </c>
      <c r="CP472">
        <f t="shared" si="306"/>
        <v>8552.4</v>
      </c>
      <c r="CQ472">
        <f t="shared" si="307"/>
        <v>0</v>
      </c>
      <c r="CR472">
        <f t="shared" si="308"/>
        <v>1739.71</v>
      </c>
      <c r="CS472">
        <f t="shared" si="309"/>
        <v>938.63</v>
      </c>
      <c r="CT472">
        <f t="shared" si="310"/>
        <v>19641.3</v>
      </c>
      <c r="CU472">
        <f t="shared" si="311"/>
        <v>0</v>
      </c>
      <c r="CV472">
        <f t="shared" si="312"/>
        <v>122.33</v>
      </c>
      <c r="CW472">
        <f t="shared" si="313"/>
        <v>0</v>
      </c>
      <c r="CX472">
        <f t="shared" si="314"/>
        <v>0</v>
      </c>
      <c r="CY472">
        <f t="shared" si="315"/>
        <v>5499.5640000000003</v>
      </c>
      <c r="CZ472">
        <f t="shared" si="316"/>
        <v>785.65200000000016</v>
      </c>
      <c r="DC472" t="s">
        <v>3</v>
      </c>
      <c r="DD472" t="s">
        <v>3</v>
      </c>
      <c r="DE472" t="s">
        <v>3</v>
      </c>
      <c r="DF472" t="s">
        <v>3</v>
      </c>
      <c r="DG472" t="s">
        <v>3</v>
      </c>
      <c r="DH472" t="s">
        <v>3</v>
      </c>
      <c r="DI472" t="s">
        <v>3</v>
      </c>
      <c r="DJ472" t="s">
        <v>3</v>
      </c>
      <c r="DK472" t="s">
        <v>3</v>
      </c>
      <c r="DL472" t="s">
        <v>3</v>
      </c>
      <c r="DM472" t="s">
        <v>3</v>
      </c>
      <c r="DN472">
        <v>0</v>
      </c>
      <c r="DO472">
        <v>0</v>
      </c>
      <c r="DP472">
        <v>1</v>
      </c>
      <c r="DQ472">
        <v>1</v>
      </c>
      <c r="DU472">
        <v>1003</v>
      </c>
      <c r="DV472" t="s">
        <v>143</v>
      </c>
      <c r="DW472" t="s">
        <v>143</v>
      </c>
      <c r="DX472">
        <v>100</v>
      </c>
      <c r="EE472">
        <v>41386449</v>
      </c>
      <c r="EF472">
        <v>1</v>
      </c>
      <c r="EG472" t="s">
        <v>24</v>
      </c>
      <c r="EH472">
        <v>0</v>
      </c>
      <c r="EI472" t="s">
        <v>3</v>
      </c>
      <c r="EJ472">
        <v>4</v>
      </c>
      <c r="EK472">
        <v>0</v>
      </c>
      <c r="EL472" t="s">
        <v>25</v>
      </c>
      <c r="EM472" t="s">
        <v>26</v>
      </c>
      <c r="EO472" t="s">
        <v>3</v>
      </c>
      <c r="EQ472">
        <v>0</v>
      </c>
      <c r="ER472">
        <v>21381.01</v>
      </c>
      <c r="ES472">
        <v>0</v>
      </c>
      <c r="ET472">
        <v>1739.71</v>
      </c>
      <c r="EU472">
        <v>938.63</v>
      </c>
      <c r="EV472">
        <v>19641.3</v>
      </c>
      <c r="EW472">
        <v>122.33</v>
      </c>
      <c r="EX472">
        <v>0</v>
      </c>
      <c r="EY472">
        <v>0</v>
      </c>
      <c r="FQ472">
        <v>0</v>
      </c>
      <c r="FR472">
        <f t="shared" si="317"/>
        <v>0</v>
      </c>
      <c r="FS472">
        <v>0</v>
      </c>
      <c r="FX472">
        <v>70</v>
      </c>
      <c r="FY472">
        <v>10</v>
      </c>
      <c r="GA472" t="s">
        <v>3</v>
      </c>
      <c r="GD472">
        <v>0</v>
      </c>
      <c r="GF472">
        <v>-1642790160</v>
      </c>
      <c r="GG472">
        <v>2</v>
      </c>
      <c r="GH472">
        <v>1</v>
      </c>
      <c r="GI472">
        <v>-2</v>
      </c>
      <c r="GJ472">
        <v>0</v>
      </c>
      <c r="GK472">
        <f>ROUND(R472*(R12)/100,2)</f>
        <v>405.49</v>
      </c>
      <c r="GL472">
        <f t="shared" si="318"/>
        <v>0</v>
      </c>
      <c r="GM472">
        <f t="shared" si="319"/>
        <v>15243.1</v>
      </c>
      <c r="GN472">
        <f t="shared" si="320"/>
        <v>0</v>
      </c>
      <c r="GO472">
        <f t="shared" si="321"/>
        <v>0</v>
      </c>
      <c r="GP472">
        <f t="shared" si="322"/>
        <v>15243.1</v>
      </c>
      <c r="GR472">
        <v>0</v>
      </c>
      <c r="GS472">
        <v>3</v>
      </c>
      <c r="GT472">
        <v>0</v>
      </c>
      <c r="GU472" t="s">
        <v>3</v>
      </c>
      <c r="GV472">
        <f t="shared" si="323"/>
        <v>0</v>
      </c>
      <c r="GW472">
        <v>1</v>
      </c>
      <c r="GX472">
        <f t="shared" si="324"/>
        <v>0</v>
      </c>
      <c r="HA472">
        <v>0</v>
      </c>
      <c r="HB472">
        <v>0</v>
      </c>
      <c r="IK472">
        <v>0</v>
      </c>
    </row>
    <row r="473" spans="1:245" x14ac:dyDescent="0.2">
      <c r="A473">
        <v>17</v>
      </c>
      <c r="B473">
        <v>1</v>
      </c>
      <c r="C473">
        <f>ROW(SmtRes!A264)</f>
        <v>264</v>
      </c>
      <c r="D473">
        <f>ROW(EtalonRes!A263)</f>
        <v>263</v>
      </c>
      <c r="E473" t="s">
        <v>317</v>
      </c>
      <c r="F473" t="s">
        <v>318</v>
      </c>
      <c r="G473" t="s">
        <v>319</v>
      </c>
      <c r="H473" t="s">
        <v>143</v>
      </c>
      <c r="I473">
        <v>0.38</v>
      </c>
      <c r="J473">
        <v>0</v>
      </c>
      <c r="O473">
        <f t="shared" si="286"/>
        <v>43276.86</v>
      </c>
      <c r="P473">
        <f t="shared" si="287"/>
        <v>26097.91</v>
      </c>
      <c r="Q473">
        <f t="shared" si="288"/>
        <v>0</v>
      </c>
      <c r="R473">
        <f t="shared" si="289"/>
        <v>0</v>
      </c>
      <c r="S473">
        <f t="shared" si="290"/>
        <v>17178.95</v>
      </c>
      <c r="T473">
        <f t="shared" si="291"/>
        <v>0</v>
      </c>
      <c r="U473">
        <f t="shared" si="292"/>
        <v>90.06</v>
      </c>
      <c r="V473">
        <f t="shared" si="293"/>
        <v>0</v>
      </c>
      <c r="W473">
        <f t="shared" si="294"/>
        <v>0</v>
      </c>
      <c r="X473">
        <f t="shared" si="295"/>
        <v>12025.27</v>
      </c>
      <c r="Y473">
        <f t="shared" si="296"/>
        <v>1717.9</v>
      </c>
      <c r="AA473">
        <v>41650444</v>
      </c>
      <c r="AB473">
        <f t="shared" si="297"/>
        <v>113886.45</v>
      </c>
      <c r="AC473">
        <f t="shared" si="298"/>
        <v>68678.7</v>
      </c>
      <c r="AD473">
        <f t="shared" si="299"/>
        <v>0</v>
      </c>
      <c r="AE473">
        <f t="shared" si="300"/>
        <v>0</v>
      </c>
      <c r="AF473">
        <f t="shared" si="301"/>
        <v>45207.75</v>
      </c>
      <c r="AG473">
        <f t="shared" si="302"/>
        <v>0</v>
      </c>
      <c r="AH473">
        <f t="shared" si="303"/>
        <v>237</v>
      </c>
      <c r="AI473">
        <f t="shared" si="304"/>
        <v>0</v>
      </c>
      <c r="AJ473">
        <f t="shared" si="305"/>
        <v>0</v>
      </c>
      <c r="AK473">
        <v>113886.45</v>
      </c>
      <c r="AL473">
        <v>68678.7</v>
      </c>
      <c r="AM473">
        <v>0</v>
      </c>
      <c r="AN473">
        <v>0</v>
      </c>
      <c r="AO473">
        <v>45207.75</v>
      </c>
      <c r="AP473">
        <v>0</v>
      </c>
      <c r="AQ473">
        <v>237</v>
      </c>
      <c r="AR473">
        <v>0</v>
      </c>
      <c r="AS473">
        <v>0</v>
      </c>
      <c r="AT473">
        <v>70</v>
      </c>
      <c r="AU473">
        <v>10</v>
      </c>
      <c r="AV473">
        <v>1</v>
      </c>
      <c r="AW473">
        <v>1</v>
      </c>
      <c r="AZ473">
        <v>1</v>
      </c>
      <c r="BA473">
        <v>1</v>
      </c>
      <c r="BB473">
        <v>1</v>
      </c>
      <c r="BC473">
        <v>1</v>
      </c>
      <c r="BD473" t="s">
        <v>3</v>
      </c>
      <c r="BE473" t="s">
        <v>3</v>
      </c>
      <c r="BF473" t="s">
        <v>3</v>
      </c>
      <c r="BG473" t="s">
        <v>3</v>
      </c>
      <c r="BH473">
        <v>0</v>
      </c>
      <c r="BI473">
        <v>4</v>
      </c>
      <c r="BJ473" t="s">
        <v>320</v>
      </c>
      <c r="BM473">
        <v>0</v>
      </c>
      <c r="BN473">
        <v>0</v>
      </c>
      <c r="BO473" t="s">
        <v>3</v>
      </c>
      <c r="BP473">
        <v>0</v>
      </c>
      <c r="BQ473">
        <v>1</v>
      </c>
      <c r="BR473">
        <v>0</v>
      </c>
      <c r="BS473">
        <v>1</v>
      </c>
      <c r="BT473">
        <v>1</v>
      </c>
      <c r="BU473">
        <v>1</v>
      </c>
      <c r="BV473">
        <v>1</v>
      </c>
      <c r="BW473">
        <v>1</v>
      </c>
      <c r="BX473">
        <v>1</v>
      </c>
      <c r="BY473" t="s">
        <v>3</v>
      </c>
      <c r="BZ473">
        <v>70</v>
      </c>
      <c r="CA473">
        <v>10</v>
      </c>
      <c r="CF473">
        <v>0</v>
      </c>
      <c r="CG473">
        <v>0</v>
      </c>
      <c r="CM473">
        <v>0</v>
      </c>
      <c r="CN473" t="s">
        <v>3</v>
      </c>
      <c r="CO473">
        <v>0</v>
      </c>
      <c r="CP473">
        <f t="shared" si="306"/>
        <v>43276.86</v>
      </c>
      <c r="CQ473">
        <f t="shared" si="307"/>
        <v>68678.7</v>
      </c>
      <c r="CR473">
        <f t="shared" si="308"/>
        <v>0</v>
      </c>
      <c r="CS473">
        <f t="shared" si="309"/>
        <v>0</v>
      </c>
      <c r="CT473">
        <f t="shared" si="310"/>
        <v>45207.75</v>
      </c>
      <c r="CU473">
        <f t="shared" si="311"/>
        <v>0</v>
      </c>
      <c r="CV473">
        <f t="shared" si="312"/>
        <v>237</v>
      </c>
      <c r="CW473">
        <f t="shared" si="313"/>
        <v>0</v>
      </c>
      <c r="CX473">
        <f t="shared" si="314"/>
        <v>0</v>
      </c>
      <c r="CY473">
        <f t="shared" si="315"/>
        <v>12025.264999999999</v>
      </c>
      <c r="CZ473">
        <f t="shared" si="316"/>
        <v>1717.895</v>
      </c>
      <c r="DC473" t="s">
        <v>3</v>
      </c>
      <c r="DD473" t="s">
        <v>3</v>
      </c>
      <c r="DE473" t="s">
        <v>3</v>
      </c>
      <c r="DF473" t="s">
        <v>3</v>
      </c>
      <c r="DG473" t="s">
        <v>3</v>
      </c>
      <c r="DH473" t="s">
        <v>3</v>
      </c>
      <c r="DI473" t="s">
        <v>3</v>
      </c>
      <c r="DJ473" t="s">
        <v>3</v>
      </c>
      <c r="DK473" t="s">
        <v>3</v>
      </c>
      <c r="DL473" t="s">
        <v>3</v>
      </c>
      <c r="DM473" t="s">
        <v>3</v>
      </c>
      <c r="DN473">
        <v>0</v>
      </c>
      <c r="DO473">
        <v>0</v>
      </c>
      <c r="DP473">
        <v>1</v>
      </c>
      <c r="DQ473">
        <v>1</v>
      </c>
      <c r="DU473">
        <v>1003</v>
      </c>
      <c r="DV473" t="s">
        <v>143</v>
      </c>
      <c r="DW473" t="s">
        <v>143</v>
      </c>
      <c r="DX473">
        <v>100</v>
      </c>
      <c r="EE473">
        <v>41386449</v>
      </c>
      <c r="EF473">
        <v>1</v>
      </c>
      <c r="EG473" t="s">
        <v>24</v>
      </c>
      <c r="EH473">
        <v>0</v>
      </c>
      <c r="EI473" t="s">
        <v>3</v>
      </c>
      <c r="EJ473">
        <v>4</v>
      </c>
      <c r="EK473">
        <v>0</v>
      </c>
      <c r="EL473" t="s">
        <v>25</v>
      </c>
      <c r="EM473" t="s">
        <v>26</v>
      </c>
      <c r="EO473" t="s">
        <v>3</v>
      </c>
      <c r="EQ473">
        <v>0</v>
      </c>
      <c r="ER473">
        <v>113886.45</v>
      </c>
      <c r="ES473">
        <v>68678.7</v>
      </c>
      <c r="ET473">
        <v>0</v>
      </c>
      <c r="EU473">
        <v>0</v>
      </c>
      <c r="EV473">
        <v>45207.75</v>
      </c>
      <c r="EW473">
        <v>237</v>
      </c>
      <c r="EX473">
        <v>0</v>
      </c>
      <c r="EY473">
        <v>0</v>
      </c>
      <c r="FQ473">
        <v>0</v>
      </c>
      <c r="FR473">
        <f t="shared" si="317"/>
        <v>0</v>
      </c>
      <c r="FS473">
        <v>0</v>
      </c>
      <c r="FX473">
        <v>70</v>
      </c>
      <c r="FY473">
        <v>10</v>
      </c>
      <c r="GA473" t="s">
        <v>3</v>
      </c>
      <c r="GD473">
        <v>0</v>
      </c>
      <c r="GF473">
        <v>2065213541</v>
      </c>
      <c r="GG473">
        <v>2</v>
      </c>
      <c r="GH473">
        <v>1</v>
      </c>
      <c r="GI473">
        <v>-2</v>
      </c>
      <c r="GJ473">
        <v>0</v>
      </c>
      <c r="GK473">
        <f>ROUND(R473*(R12)/100,2)</f>
        <v>0</v>
      </c>
      <c r="GL473">
        <f t="shared" si="318"/>
        <v>0</v>
      </c>
      <c r="GM473">
        <f t="shared" si="319"/>
        <v>57020.03</v>
      </c>
      <c r="GN473">
        <f t="shared" si="320"/>
        <v>0</v>
      </c>
      <c r="GO473">
        <f t="shared" si="321"/>
        <v>0</v>
      </c>
      <c r="GP473">
        <f t="shared" si="322"/>
        <v>57020.03</v>
      </c>
      <c r="GR473">
        <v>0</v>
      </c>
      <c r="GS473">
        <v>3</v>
      </c>
      <c r="GT473">
        <v>0</v>
      </c>
      <c r="GU473" t="s">
        <v>3</v>
      </c>
      <c r="GV473">
        <f t="shared" si="323"/>
        <v>0</v>
      </c>
      <c r="GW473">
        <v>1</v>
      </c>
      <c r="GX473">
        <f t="shared" si="324"/>
        <v>0</v>
      </c>
      <c r="HA473">
        <v>0</v>
      </c>
      <c r="HB473">
        <v>0</v>
      </c>
      <c r="IK473">
        <v>0</v>
      </c>
    </row>
    <row r="474" spans="1:245" x14ac:dyDescent="0.2">
      <c r="A474">
        <v>17</v>
      </c>
      <c r="B474">
        <v>1</v>
      </c>
      <c r="C474">
        <f>ROW(SmtRes!A267)</f>
        <v>267</v>
      </c>
      <c r="D474">
        <f>ROW(EtalonRes!A266)</f>
        <v>266</v>
      </c>
      <c r="E474" t="s">
        <v>321</v>
      </c>
      <c r="F474" t="s">
        <v>322</v>
      </c>
      <c r="G474" t="s">
        <v>323</v>
      </c>
      <c r="H474" t="s">
        <v>143</v>
      </c>
      <c r="I474">
        <v>0.25</v>
      </c>
      <c r="J474">
        <v>0</v>
      </c>
      <c r="O474">
        <f t="shared" si="286"/>
        <v>17134.490000000002</v>
      </c>
      <c r="P474">
        <f t="shared" si="287"/>
        <v>11092.78</v>
      </c>
      <c r="Q474">
        <f t="shared" si="288"/>
        <v>0</v>
      </c>
      <c r="R474">
        <f t="shared" si="289"/>
        <v>0</v>
      </c>
      <c r="S474">
        <f t="shared" si="290"/>
        <v>6041.71</v>
      </c>
      <c r="T474">
        <f t="shared" si="291"/>
        <v>0</v>
      </c>
      <c r="U474">
        <f t="shared" si="292"/>
        <v>31.05</v>
      </c>
      <c r="V474">
        <f t="shared" si="293"/>
        <v>0</v>
      </c>
      <c r="W474">
        <f t="shared" si="294"/>
        <v>0</v>
      </c>
      <c r="X474">
        <f t="shared" si="295"/>
        <v>4229.2</v>
      </c>
      <c r="Y474">
        <f t="shared" si="296"/>
        <v>604.16999999999996</v>
      </c>
      <c r="AA474">
        <v>41650444</v>
      </c>
      <c r="AB474">
        <f t="shared" si="297"/>
        <v>68537.97</v>
      </c>
      <c r="AC474">
        <f t="shared" si="298"/>
        <v>44371.13</v>
      </c>
      <c r="AD474">
        <f t="shared" si="299"/>
        <v>0</v>
      </c>
      <c r="AE474">
        <f t="shared" si="300"/>
        <v>0</v>
      </c>
      <c r="AF474">
        <f t="shared" si="301"/>
        <v>24166.84</v>
      </c>
      <c r="AG474">
        <f t="shared" si="302"/>
        <v>0</v>
      </c>
      <c r="AH474">
        <f t="shared" si="303"/>
        <v>124.2</v>
      </c>
      <c r="AI474">
        <f t="shared" si="304"/>
        <v>0</v>
      </c>
      <c r="AJ474">
        <f t="shared" si="305"/>
        <v>0</v>
      </c>
      <c r="AK474">
        <v>68537.97</v>
      </c>
      <c r="AL474">
        <v>44371.13</v>
      </c>
      <c r="AM474">
        <v>0</v>
      </c>
      <c r="AN474">
        <v>0</v>
      </c>
      <c r="AO474">
        <v>24166.84</v>
      </c>
      <c r="AP474">
        <v>0</v>
      </c>
      <c r="AQ474">
        <v>124.2</v>
      </c>
      <c r="AR474">
        <v>0</v>
      </c>
      <c r="AS474">
        <v>0</v>
      </c>
      <c r="AT474">
        <v>70</v>
      </c>
      <c r="AU474">
        <v>10</v>
      </c>
      <c r="AV474">
        <v>1</v>
      </c>
      <c r="AW474">
        <v>1</v>
      </c>
      <c r="AZ474">
        <v>1</v>
      </c>
      <c r="BA474">
        <v>1</v>
      </c>
      <c r="BB474">
        <v>1</v>
      </c>
      <c r="BC474">
        <v>1</v>
      </c>
      <c r="BD474" t="s">
        <v>3</v>
      </c>
      <c r="BE474" t="s">
        <v>3</v>
      </c>
      <c r="BF474" t="s">
        <v>3</v>
      </c>
      <c r="BG474" t="s">
        <v>3</v>
      </c>
      <c r="BH474">
        <v>0</v>
      </c>
      <c r="BI474">
        <v>4</v>
      </c>
      <c r="BJ474" t="s">
        <v>324</v>
      </c>
      <c r="BM474">
        <v>0</v>
      </c>
      <c r="BN474">
        <v>0</v>
      </c>
      <c r="BO474" t="s">
        <v>3</v>
      </c>
      <c r="BP474">
        <v>0</v>
      </c>
      <c r="BQ474">
        <v>1</v>
      </c>
      <c r="BR474">
        <v>0</v>
      </c>
      <c r="BS474">
        <v>1</v>
      </c>
      <c r="BT474">
        <v>1</v>
      </c>
      <c r="BU474">
        <v>1</v>
      </c>
      <c r="BV474">
        <v>1</v>
      </c>
      <c r="BW474">
        <v>1</v>
      </c>
      <c r="BX474">
        <v>1</v>
      </c>
      <c r="BY474" t="s">
        <v>3</v>
      </c>
      <c r="BZ474">
        <v>70</v>
      </c>
      <c r="CA474">
        <v>10</v>
      </c>
      <c r="CF474">
        <v>0</v>
      </c>
      <c r="CG474">
        <v>0</v>
      </c>
      <c r="CM474">
        <v>0</v>
      </c>
      <c r="CN474" t="s">
        <v>3</v>
      </c>
      <c r="CO474">
        <v>0</v>
      </c>
      <c r="CP474">
        <f t="shared" si="306"/>
        <v>17134.490000000002</v>
      </c>
      <c r="CQ474">
        <f t="shared" si="307"/>
        <v>44371.13</v>
      </c>
      <c r="CR474">
        <f t="shared" si="308"/>
        <v>0</v>
      </c>
      <c r="CS474">
        <f t="shared" si="309"/>
        <v>0</v>
      </c>
      <c r="CT474">
        <f t="shared" si="310"/>
        <v>24166.84</v>
      </c>
      <c r="CU474">
        <f t="shared" si="311"/>
        <v>0</v>
      </c>
      <c r="CV474">
        <f t="shared" si="312"/>
        <v>124.2</v>
      </c>
      <c r="CW474">
        <f t="shared" si="313"/>
        <v>0</v>
      </c>
      <c r="CX474">
        <f t="shared" si="314"/>
        <v>0</v>
      </c>
      <c r="CY474">
        <f t="shared" si="315"/>
        <v>4229.1970000000001</v>
      </c>
      <c r="CZ474">
        <f t="shared" si="316"/>
        <v>604.17099999999994</v>
      </c>
      <c r="DC474" t="s">
        <v>3</v>
      </c>
      <c r="DD474" t="s">
        <v>3</v>
      </c>
      <c r="DE474" t="s">
        <v>3</v>
      </c>
      <c r="DF474" t="s">
        <v>3</v>
      </c>
      <c r="DG474" t="s">
        <v>3</v>
      </c>
      <c r="DH474" t="s">
        <v>3</v>
      </c>
      <c r="DI474" t="s">
        <v>3</v>
      </c>
      <c r="DJ474" t="s">
        <v>3</v>
      </c>
      <c r="DK474" t="s">
        <v>3</v>
      </c>
      <c r="DL474" t="s">
        <v>3</v>
      </c>
      <c r="DM474" t="s">
        <v>3</v>
      </c>
      <c r="DN474">
        <v>0</v>
      </c>
      <c r="DO474">
        <v>0</v>
      </c>
      <c r="DP474">
        <v>1</v>
      </c>
      <c r="DQ474">
        <v>1</v>
      </c>
      <c r="DU474">
        <v>1003</v>
      </c>
      <c r="DV474" t="s">
        <v>143</v>
      </c>
      <c r="DW474" t="s">
        <v>143</v>
      </c>
      <c r="DX474">
        <v>100</v>
      </c>
      <c r="EE474">
        <v>41386449</v>
      </c>
      <c r="EF474">
        <v>1</v>
      </c>
      <c r="EG474" t="s">
        <v>24</v>
      </c>
      <c r="EH474">
        <v>0</v>
      </c>
      <c r="EI474" t="s">
        <v>3</v>
      </c>
      <c r="EJ474">
        <v>4</v>
      </c>
      <c r="EK474">
        <v>0</v>
      </c>
      <c r="EL474" t="s">
        <v>25</v>
      </c>
      <c r="EM474" t="s">
        <v>26</v>
      </c>
      <c r="EO474" t="s">
        <v>3</v>
      </c>
      <c r="EQ474">
        <v>0</v>
      </c>
      <c r="ER474">
        <v>68537.97</v>
      </c>
      <c r="ES474">
        <v>44371.13</v>
      </c>
      <c r="ET474">
        <v>0</v>
      </c>
      <c r="EU474">
        <v>0</v>
      </c>
      <c r="EV474">
        <v>24166.84</v>
      </c>
      <c r="EW474">
        <v>124.2</v>
      </c>
      <c r="EX474">
        <v>0</v>
      </c>
      <c r="EY474">
        <v>0</v>
      </c>
      <c r="FQ474">
        <v>0</v>
      </c>
      <c r="FR474">
        <f t="shared" si="317"/>
        <v>0</v>
      </c>
      <c r="FS474">
        <v>0</v>
      </c>
      <c r="FX474">
        <v>70</v>
      </c>
      <c r="FY474">
        <v>10</v>
      </c>
      <c r="GA474" t="s">
        <v>3</v>
      </c>
      <c r="GD474">
        <v>0</v>
      </c>
      <c r="GF474">
        <v>-2068513757</v>
      </c>
      <c r="GG474">
        <v>2</v>
      </c>
      <c r="GH474">
        <v>1</v>
      </c>
      <c r="GI474">
        <v>-2</v>
      </c>
      <c r="GJ474">
        <v>0</v>
      </c>
      <c r="GK474">
        <f>ROUND(R474*(R12)/100,2)</f>
        <v>0</v>
      </c>
      <c r="GL474">
        <f t="shared" si="318"/>
        <v>0</v>
      </c>
      <c r="GM474">
        <f t="shared" si="319"/>
        <v>21967.86</v>
      </c>
      <c r="GN474">
        <f t="shared" si="320"/>
        <v>0</v>
      </c>
      <c r="GO474">
        <f t="shared" si="321"/>
        <v>0</v>
      </c>
      <c r="GP474">
        <f t="shared" si="322"/>
        <v>21967.86</v>
      </c>
      <c r="GR474">
        <v>0</v>
      </c>
      <c r="GS474">
        <v>3</v>
      </c>
      <c r="GT474">
        <v>0</v>
      </c>
      <c r="GU474" t="s">
        <v>3</v>
      </c>
      <c r="GV474">
        <f t="shared" si="323"/>
        <v>0</v>
      </c>
      <c r="GW474">
        <v>1</v>
      </c>
      <c r="GX474">
        <f t="shared" si="324"/>
        <v>0</v>
      </c>
      <c r="HA474">
        <v>0</v>
      </c>
      <c r="HB474">
        <v>0</v>
      </c>
      <c r="IK474">
        <v>0</v>
      </c>
    </row>
    <row r="475" spans="1:245" x14ac:dyDescent="0.2">
      <c r="A475">
        <v>17</v>
      </c>
      <c r="B475">
        <v>1</v>
      </c>
      <c r="C475">
        <f>ROW(SmtRes!A272)</f>
        <v>272</v>
      </c>
      <c r="D475">
        <f>ROW(EtalonRes!A271)</f>
        <v>271</v>
      </c>
      <c r="E475" t="s">
        <v>325</v>
      </c>
      <c r="F475" t="s">
        <v>326</v>
      </c>
      <c r="G475" t="s">
        <v>327</v>
      </c>
      <c r="H475" t="s">
        <v>117</v>
      </c>
      <c r="I475">
        <v>0.16</v>
      </c>
      <c r="J475">
        <v>0</v>
      </c>
      <c r="O475">
        <f t="shared" si="286"/>
        <v>4127.83</v>
      </c>
      <c r="P475">
        <f t="shared" si="287"/>
        <v>556.80999999999995</v>
      </c>
      <c r="Q475">
        <f t="shared" si="288"/>
        <v>0</v>
      </c>
      <c r="R475">
        <f t="shared" si="289"/>
        <v>0</v>
      </c>
      <c r="S475">
        <f t="shared" si="290"/>
        <v>3571.02</v>
      </c>
      <c r="T475">
        <f t="shared" si="291"/>
        <v>0</v>
      </c>
      <c r="U475">
        <f t="shared" si="292"/>
        <v>16.462399999999999</v>
      </c>
      <c r="V475">
        <f t="shared" si="293"/>
        <v>0</v>
      </c>
      <c r="W475">
        <f t="shared" si="294"/>
        <v>0</v>
      </c>
      <c r="X475">
        <f t="shared" si="295"/>
        <v>2499.71</v>
      </c>
      <c r="Y475">
        <f t="shared" si="296"/>
        <v>357.1</v>
      </c>
      <c r="AA475">
        <v>41650444</v>
      </c>
      <c r="AB475">
        <f t="shared" si="297"/>
        <v>25798.95</v>
      </c>
      <c r="AC475">
        <f t="shared" si="298"/>
        <v>3480.05</v>
      </c>
      <c r="AD475">
        <f t="shared" si="299"/>
        <v>0</v>
      </c>
      <c r="AE475">
        <f t="shared" si="300"/>
        <v>0</v>
      </c>
      <c r="AF475">
        <f t="shared" si="301"/>
        <v>22318.9</v>
      </c>
      <c r="AG475">
        <f t="shared" si="302"/>
        <v>0</v>
      </c>
      <c r="AH475">
        <f t="shared" si="303"/>
        <v>102.89</v>
      </c>
      <c r="AI475">
        <f t="shared" si="304"/>
        <v>0</v>
      </c>
      <c r="AJ475">
        <f t="shared" si="305"/>
        <v>0</v>
      </c>
      <c r="AK475">
        <v>25798.95</v>
      </c>
      <c r="AL475">
        <v>3480.05</v>
      </c>
      <c r="AM475">
        <v>0</v>
      </c>
      <c r="AN475">
        <v>0</v>
      </c>
      <c r="AO475">
        <v>22318.9</v>
      </c>
      <c r="AP475">
        <v>0</v>
      </c>
      <c r="AQ475">
        <v>102.89</v>
      </c>
      <c r="AR475">
        <v>0</v>
      </c>
      <c r="AS475">
        <v>0</v>
      </c>
      <c r="AT475">
        <v>70</v>
      </c>
      <c r="AU475">
        <v>10</v>
      </c>
      <c r="AV475">
        <v>1</v>
      </c>
      <c r="AW475">
        <v>1</v>
      </c>
      <c r="AZ475">
        <v>1</v>
      </c>
      <c r="BA475">
        <v>1</v>
      </c>
      <c r="BB475">
        <v>1</v>
      </c>
      <c r="BC475">
        <v>1</v>
      </c>
      <c r="BD475" t="s">
        <v>3</v>
      </c>
      <c r="BE475" t="s">
        <v>3</v>
      </c>
      <c r="BF475" t="s">
        <v>3</v>
      </c>
      <c r="BG475" t="s">
        <v>3</v>
      </c>
      <c r="BH475">
        <v>0</v>
      </c>
      <c r="BI475">
        <v>4</v>
      </c>
      <c r="BJ475" t="s">
        <v>328</v>
      </c>
      <c r="BM475">
        <v>0</v>
      </c>
      <c r="BN475">
        <v>0</v>
      </c>
      <c r="BO475" t="s">
        <v>3</v>
      </c>
      <c r="BP475">
        <v>0</v>
      </c>
      <c r="BQ475">
        <v>1</v>
      </c>
      <c r="BR475">
        <v>0</v>
      </c>
      <c r="BS475">
        <v>1</v>
      </c>
      <c r="BT475">
        <v>1</v>
      </c>
      <c r="BU475">
        <v>1</v>
      </c>
      <c r="BV475">
        <v>1</v>
      </c>
      <c r="BW475">
        <v>1</v>
      </c>
      <c r="BX475">
        <v>1</v>
      </c>
      <c r="BY475" t="s">
        <v>3</v>
      </c>
      <c r="BZ475">
        <v>70</v>
      </c>
      <c r="CA475">
        <v>10</v>
      </c>
      <c r="CF475">
        <v>0</v>
      </c>
      <c r="CG475">
        <v>0</v>
      </c>
      <c r="CM475">
        <v>0</v>
      </c>
      <c r="CN475" t="s">
        <v>3</v>
      </c>
      <c r="CO475">
        <v>0</v>
      </c>
      <c r="CP475">
        <f t="shared" si="306"/>
        <v>4127.83</v>
      </c>
      <c r="CQ475">
        <f t="shared" si="307"/>
        <v>3480.05</v>
      </c>
      <c r="CR475">
        <f t="shared" si="308"/>
        <v>0</v>
      </c>
      <c r="CS475">
        <f t="shared" si="309"/>
        <v>0</v>
      </c>
      <c r="CT475">
        <f t="shared" si="310"/>
        <v>22318.9</v>
      </c>
      <c r="CU475">
        <f t="shared" si="311"/>
        <v>0</v>
      </c>
      <c r="CV475">
        <f t="shared" si="312"/>
        <v>102.89</v>
      </c>
      <c r="CW475">
        <f t="shared" si="313"/>
        <v>0</v>
      </c>
      <c r="CX475">
        <f t="shared" si="314"/>
        <v>0</v>
      </c>
      <c r="CY475">
        <f t="shared" si="315"/>
        <v>2499.7139999999999</v>
      </c>
      <c r="CZ475">
        <f t="shared" si="316"/>
        <v>357.10199999999998</v>
      </c>
      <c r="DC475" t="s">
        <v>3</v>
      </c>
      <c r="DD475" t="s">
        <v>3</v>
      </c>
      <c r="DE475" t="s">
        <v>3</v>
      </c>
      <c r="DF475" t="s">
        <v>3</v>
      </c>
      <c r="DG475" t="s">
        <v>3</v>
      </c>
      <c r="DH475" t="s">
        <v>3</v>
      </c>
      <c r="DI475" t="s">
        <v>3</v>
      </c>
      <c r="DJ475" t="s">
        <v>3</v>
      </c>
      <c r="DK475" t="s">
        <v>3</v>
      </c>
      <c r="DL475" t="s">
        <v>3</v>
      </c>
      <c r="DM475" t="s">
        <v>3</v>
      </c>
      <c r="DN475">
        <v>0</v>
      </c>
      <c r="DO475">
        <v>0</v>
      </c>
      <c r="DP475">
        <v>1</v>
      </c>
      <c r="DQ475">
        <v>1</v>
      </c>
      <c r="DU475">
        <v>1010</v>
      </c>
      <c r="DV475" t="s">
        <v>117</v>
      </c>
      <c r="DW475" t="s">
        <v>117</v>
      </c>
      <c r="DX475">
        <v>100</v>
      </c>
      <c r="EE475">
        <v>41386449</v>
      </c>
      <c r="EF475">
        <v>1</v>
      </c>
      <c r="EG475" t="s">
        <v>24</v>
      </c>
      <c r="EH475">
        <v>0</v>
      </c>
      <c r="EI475" t="s">
        <v>3</v>
      </c>
      <c r="EJ475">
        <v>4</v>
      </c>
      <c r="EK475">
        <v>0</v>
      </c>
      <c r="EL475" t="s">
        <v>25</v>
      </c>
      <c r="EM475" t="s">
        <v>26</v>
      </c>
      <c r="EO475" t="s">
        <v>3</v>
      </c>
      <c r="EQ475">
        <v>0</v>
      </c>
      <c r="ER475">
        <v>25798.95</v>
      </c>
      <c r="ES475">
        <v>3480.05</v>
      </c>
      <c r="ET475">
        <v>0</v>
      </c>
      <c r="EU475">
        <v>0</v>
      </c>
      <c r="EV475">
        <v>22318.9</v>
      </c>
      <c r="EW475">
        <v>102.89</v>
      </c>
      <c r="EX475">
        <v>0</v>
      </c>
      <c r="EY475">
        <v>0</v>
      </c>
      <c r="FQ475">
        <v>0</v>
      </c>
      <c r="FR475">
        <f t="shared" si="317"/>
        <v>0</v>
      </c>
      <c r="FS475">
        <v>0</v>
      </c>
      <c r="FX475">
        <v>70</v>
      </c>
      <c r="FY475">
        <v>10</v>
      </c>
      <c r="GA475" t="s">
        <v>3</v>
      </c>
      <c r="GD475">
        <v>0</v>
      </c>
      <c r="GF475">
        <v>1859520947</v>
      </c>
      <c r="GG475">
        <v>2</v>
      </c>
      <c r="GH475">
        <v>1</v>
      </c>
      <c r="GI475">
        <v>-2</v>
      </c>
      <c r="GJ475">
        <v>0</v>
      </c>
      <c r="GK475">
        <f>ROUND(R475*(R12)/100,2)</f>
        <v>0</v>
      </c>
      <c r="GL475">
        <f t="shared" si="318"/>
        <v>0</v>
      </c>
      <c r="GM475">
        <f t="shared" si="319"/>
        <v>6984.64</v>
      </c>
      <c r="GN475">
        <f t="shared" si="320"/>
        <v>0</v>
      </c>
      <c r="GO475">
        <f t="shared" si="321"/>
        <v>0</v>
      </c>
      <c r="GP475">
        <f t="shared" si="322"/>
        <v>6984.64</v>
      </c>
      <c r="GR475">
        <v>0</v>
      </c>
      <c r="GS475">
        <v>3</v>
      </c>
      <c r="GT475">
        <v>0</v>
      </c>
      <c r="GU475" t="s">
        <v>3</v>
      </c>
      <c r="GV475">
        <f t="shared" si="323"/>
        <v>0</v>
      </c>
      <c r="GW475">
        <v>1</v>
      </c>
      <c r="GX475">
        <f t="shared" si="324"/>
        <v>0</v>
      </c>
      <c r="HA475">
        <v>0</v>
      </c>
      <c r="HB475">
        <v>0</v>
      </c>
      <c r="IK475">
        <v>0</v>
      </c>
    </row>
    <row r="476" spans="1:245" x14ac:dyDescent="0.2">
      <c r="A476">
        <v>17</v>
      </c>
      <c r="B476">
        <v>1</v>
      </c>
      <c r="C476">
        <f>ROW(SmtRes!A275)</f>
        <v>275</v>
      </c>
      <c r="D476">
        <f>ROW(EtalonRes!A274)</f>
        <v>274</v>
      </c>
      <c r="E476" t="s">
        <v>329</v>
      </c>
      <c r="F476" t="s">
        <v>330</v>
      </c>
      <c r="G476" t="s">
        <v>331</v>
      </c>
      <c r="H476" t="s">
        <v>143</v>
      </c>
      <c r="I476">
        <v>1.2</v>
      </c>
      <c r="J476">
        <v>0</v>
      </c>
      <c r="O476">
        <f t="shared" si="286"/>
        <v>53692.88</v>
      </c>
      <c r="P476">
        <f t="shared" si="287"/>
        <v>7533.71</v>
      </c>
      <c r="Q476">
        <f t="shared" si="288"/>
        <v>128.41</v>
      </c>
      <c r="R476">
        <f t="shared" si="289"/>
        <v>4.6100000000000003</v>
      </c>
      <c r="S476">
        <f t="shared" si="290"/>
        <v>46030.76</v>
      </c>
      <c r="T476">
        <f t="shared" si="291"/>
        <v>0</v>
      </c>
      <c r="U476">
        <f t="shared" si="292"/>
        <v>265.2</v>
      </c>
      <c r="V476">
        <f t="shared" si="293"/>
        <v>0</v>
      </c>
      <c r="W476">
        <f t="shared" si="294"/>
        <v>0</v>
      </c>
      <c r="X476">
        <f t="shared" si="295"/>
        <v>32221.53</v>
      </c>
      <c r="Y476">
        <f t="shared" si="296"/>
        <v>4603.08</v>
      </c>
      <c r="AA476">
        <v>41650444</v>
      </c>
      <c r="AB476">
        <f t="shared" si="297"/>
        <v>44744.07</v>
      </c>
      <c r="AC476">
        <f t="shared" si="298"/>
        <v>6278.09</v>
      </c>
      <c r="AD476">
        <f t="shared" si="299"/>
        <v>107.01</v>
      </c>
      <c r="AE476">
        <f t="shared" si="300"/>
        <v>3.84</v>
      </c>
      <c r="AF476">
        <f t="shared" si="301"/>
        <v>38358.97</v>
      </c>
      <c r="AG476">
        <f t="shared" si="302"/>
        <v>0</v>
      </c>
      <c r="AH476">
        <f t="shared" si="303"/>
        <v>221</v>
      </c>
      <c r="AI476">
        <f t="shared" si="304"/>
        <v>0</v>
      </c>
      <c r="AJ476">
        <f t="shared" si="305"/>
        <v>0</v>
      </c>
      <c r="AK476">
        <v>44744.07</v>
      </c>
      <c r="AL476">
        <v>6278.09</v>
      </c>
      <c r="AM476">
        <v>107.01</v>
      </c>
      <c r="AN476">
        <v>3.84</v>
      </c>
      <c r="AO476">
        <v>38358.97</v>
      </c>
      <c r="AP476">
        <v>0</v>
      </c>
      <c r="AQ476">
        <v>221</v>
      </c>
      <c r="AR476">
        <v>0</v>
      </c>
      <c r="AS476">
        <v>0</v>
      </c>
      <c r="AT476">
        <v>70</v>
      </c>
      <c r="AU476">
        <v>10</v>
      </c>
      <c r="AV476">
        <v>1</v>
      </c>
      <c r="AW476">
        <v>1</v>
      </c>
      <c r="AZ476">
        <v>1</v>
      </c>
      <c r="BA476">
        <v>1</v>
      </c>
      <c r="BB476">
        <v>1</v>
      </c>
      <c r="BC476">
        <v>1</v>
      </c>
      <c r="BD476" t="s">
        <v>3</v>
      </c>
      <c r="BE476" t="s">
        <v>3</v>
      </c>
      <c r="BF476" t="s">
        <v>3</v>
      </c>
      <c r="BG476" t="s">
        <v>3</v>
      </c>
      <c r="BH476">
        <v>0</v>
      </c>
      <c r="BI476">
        <v>4</v>
      </c>
      <c r="BJ476" t="s">
        <v>332</v>
      </c>
      <c r="BM476">
        <v>0</v>
      </c>
      <c r="BN476">
        <v>0</v>
      </c>
      <c r="BO476" t="s">
        <v>3</v>
      </c>
      <c r="BP476">
        <v>0</v>
      </c>
      <c r="BQ476">
        <v>1</v>
      </c>
      <c r="BR476">
        <v>0</v>
      </c>
      <c r="BS476">
        <v>1</v>
      </c>
      <c r="BT476">
        <v>1</v>
      </c>
      <c r="BU476">
        <v>1</v>
      </c>
      <c r="BV476">
        <v>1</v>
      </c>
      <c r="BW476">
        <v>1</v>
      </c>
      <c r="BX476">
        <v>1</v>
      </c>
      <c r="BY476" t="s">
        <v>3</v>
      </c>
      <c r="BZ476">
        <v>70</v>
      </c>
      <c r="CA476">
        <v>10</v>
      </c>
      <c r="CF476">
        <v>0</v>
      </c>
      <c r="CG476">
        <v>0</v>
      </c>
      <c r="CM476">
        <v>0</v>
      </c>
      <c r="CN476" t="s">
        <v>3</v>
      </c>
      <c r="CO476">
        <v>0</v>
      </c>
      <c r="CP476">
        <f t="shared" si="306"/>
        <v>53692.880000000005</v>
      </c>
      <c r="CQ476">
        <f t="shared" si="307"/>
        <v>6278.09</v>
      </c>
      <c r="CR476">
        <f t="shared" si="308"/>
        <v>107.01</v>
      </c>
      <c r="CS476">
        <f t="shared" si="309"/>
        <v>3.84</v>
      </c>
      <c r="CT476">
        <f t="shared" si="310"/>
        <v>38358.97</v>
      </c>
      <c r="CU476">
        <f t="shared" si="311"/>
        <v>0</v>
      </c>
      <c r="CV476">
        <f t="shared" si="312"/>
        <v>221</v>
      </c>
      <c r="CW476">
        <f t="shared" si="313"/>
        <v>0</v>
      </c>
      <c r="CX476">
        <f t="shared" si="314"/>
        <v>0</v>
      </c>
      <c r="CY476">
        <f t="shared" si="315"/>
        <v>32221.532000000003</v>
      </c>
      <c r="CZ476">
        <f t="shared" si="316"/>
        <v>4603.076</v>
      </c>
      <c r="DC476" t="s">
        <v>3</v>
      </c>
      <c r="DD476" t="s">
        <v>3</v>
      </c>
      <c r="DE476" t="s">
        <v>3</v>
      </c>
      <c r="DF476" t="s">
        <v>3</v>
      </c>
      <c r="DG476" t="s">
        <v>3</v>
      </c>
      <c r="DH476" t="s">
        <v>3</v>
      </c>
      <c r="DI476" t="s">
        <v>3</v>
      </c>
      <c r="DJ476" t="s">
        <v>3</v>
      </c>
      <c r="DK476" t="s">
        <v>3</v>
      </c>
      <c r="DL476" t="s">
        <v>3</v>
      </c>
      <c r="DM476" t="s">
        <v>3</v>
      </c>
      <c r="DN476">
        <v>0</v>
      </c>
      <c r="DO476">
        <v>0</v>
      </c>
      <c r="DP476">
        <v>1</v>
      </c>
      <c r="DQ476">
        <v>1</v>
      </c>
      <c r="DU476">
        <v>1003</v>
      </c>
      <c r="DV476" t="s">
        <v>143</v>
      </c>
      <c r="DW476" t="s">
        <v>143</v>
      </c>
      <c r="DX476">
        <v>100</v>
      </c>
      <c r="EE476">
        <v>41386449</v>
      </c>
      <c r="EF476">
        <v>1</v>
      </c>
      <c r="EG476" t="s">
        <v>24</v>
      </c>
      <c r="EH476">
        <v>0</v>
      </c>
      <c r="EI476" t="s">
        <v>3</v>
      </c>
      <c r="EJ476">
        <v>4</v>
      </c>
      <c r="EK476">
        <v>0</v>
      </c>
      <c r="EL476" t="s">
        <v>25</v>
      </c>
      <c r="EM476" t="s">
        <v>26</v>
      </c>
      <c r="EO476" t="s">
        <v>3</v>
      </c>
      <c r="EQ476">
        <v>0</v>
      </c>
      <c r="ER476">
        <v>44744.07</v>
      </c>
      <c r="ES476">
        <v>6278.09</v>
      </c>
      <c r="ET476">
        <v>107.01</v>
      </c>
      <c r="EU476">
        <v>3.84</v>
      </c>
      <c r="EV476">
        <v>38358.97</v>
      </c>
      <c r="EW476">
        <v>221</v>
      </c>
      <c r="EX476">
        <v>0</v>
      </c>
      <c r="EY476">
        <v>0</v>
      </c>
      <c r="FQ476">
        <v>0</v>
      </c>
      <c r="FR476">
        <f t="shared" si="317"/>
        <v>0</v>
      </c>
      <c r="FS476">
        <v>0</v>
      </c>
      <c r="FX476">
        <v>70</v>
      </c>
      <c r="FY476">
        <v>10</v>
      </c>
      <c r="GA476" t="s">
        <v>3</v>
      </c>
      <c r="GD476">
        <v>0</v>
      </c>
      <c r="GF476">
        <v>263290485</v>
      </c>
      <c r="GG476">
        <v>2</v>
      </c>
      <c r="GH476">
        <v>1</v>
      </c>
      <c r="GI476">
        <v>-2</v>
      </c>
      <c r="GJ476">
        <v>0</v>
      </c>
      <c r="GK476">
        <f>ROUND(R476*(R12)/100,2)</f>
        <v>4.9800000000000004</v>
      </c>
      <c r="GL476">
        <f t="shared" si="318"/>
        <v>0</v>
      </c>
      <c r="GM476">
        <f t="shared" si="319"/>
        <v>90522.47</v>
      </c>
      <c r="GN476">
        <f t="shared" si="320"/>
        <v>0</v>
      </c>
      <c r="GO476">
        <f t="shared" si="321"/>
        <v>0</v>
      </c>
      <c r="GP476">
        <f t="shared" si="322"/>
        <v>90522.47</v>
      </c>
      <c r="GR476">
        <v>0</v>
      </c>
      <c r="GS476">
        <v>3</v>
      </c>
      <c r="GT476">
        <v>0</v>
      </c>
      <c r="GU476" t="s">
        <v>3</v>
      </c>
      <c r="GV476">
        <f t="shared" si="323"/>
        <v>0</v>
      </c>
      <c r="GW476">
        <v>1</v>
      </c>
      <c r="GX476">
        <f t="shared" si="324"/>
        <v>0</v>
      </c>
      <c r="HA476">
        <v>0</v>
      </c>
      <c r="HB476">
        <v>0</v>
      </c>
      <c r="IK476">
        <v>0</v>
      </c>
    </row>
    <row r="477" spans="1:245" x14ac:dyDescent="0.2">
      <c r="A477">
        <v>17</v>
      </c>
      <c r="B477">
        <v>1</v>
      </c>
      <c r="C477">
        <f>ROW(SmtRes!A279)</f>
        <v>279</v>
      </c>
      <c r="D477">
        <f>ROW(EtalonRes!A278)</f>
        <v>278</v>
      </c>
      <c r="E477" t="s">
        <v>333</v>
      </c>
      <c r="F477" t="s">
        <v>334</v>
      </c>
      <c r="G477" t="s">
        <v>335</v>
      </c>
      <c r="H477" t="s">
        <v>143</v>
      </c>
      <c r="I477">
        <v>1</v>
      </c>
      <c r="J477">
        <v>0</v>
      </c>
      <c r="O477">
        <f t="shared" si="286"/>
        <v>230850.83</v>
      </c>
      <c r="P477">
        <f t="shared" si="287"/>
        <v>189616.22</v>
      </c>
      <c r="Q477">
        <f t="shared" si="288"/>
        <v>0</v>
      </c>
      <c r="R477">
        <f t="shared" si="289"/>
        <v>0</v>
      </c>
      <c r="S477">
        <f t="shared" si="290"/>
        <v>41234.61</v>
      </c>
      <c r="T477">
        <f t="shared" si="291"/>
        <v>0</v>
      </c>
      <c r="U477">
        <f t="shared" si="292"/>
        <v>200.1</v>
      </c>
      <c r="V477">
        <f t="shared" si="293"/>
        <v>0</v>
      </c>
      <c r="W477">
        <f t="shared" si="294"/>
        <v>0</v>
      </c>
      <c r="X477">
        <f t="shared" si="295"/>
        <v>28864.23</v>
      </c>
      <c r="Y477">
        <f t="shared" si="296"/>
        <v>4123.46</v>
      </c>
      <c r="AA477">
        <v>41650444</v>
      </c>
      <c r="AB477">
        <f t="shared" si="297"/>
        <v>230850.83</v>
      </c>
      <c r="AC477">
        <f t="shared" si="298"/>
        <v>189616.22</v>
      </c>
      <c r="AD477">
        <f t="shared" si="299"/>
        <v>0</v>
      </c>
      <c r="AE477">
        <f t="shared" si="300"/>
        <v>0</v>
      </c>
      <c r="AF477">
        <f t="shared" si="301"/>
        <v>41234.61</v>
      </c>
      <c r="AG477">
        <f t="shared" si="302"/>
        <v>0</v>
      </c>
      <c r="AH477">
        <f t="shared" si="303"/>
        <v>200.1</v>
      </c>
      <c r="AI477">
        <f t="shared" si="304"/>
        <v>0</v>
      </c>
      <c r="AJ477">
        <f t="shared" si="305"/>
        <v>0</v>
      </c>
      <c r="AK477">
        <v>230850.83</v>
      </c>
      <c r="AL477">
        <v>189616.22</v>
      </c>
      <c r="AM477">
        <v>0</v>
      </c>
      <c r="AN477">
        <v>0</v>
      </c>
      <c r="AO477">
        <v>41234.61</v>
      </c>
      <c r="AP477">
        <v>0</v>
      </c>
      <c r="AQ477">
        <v>200.1</v>
      </c>
      <c r="AR477">
        <v>0</v>
      </c>
      <c r="AS477">
        <v>0</v>
      </c>
      <c r="AT477">
        <v>70</v>
      </c>
      <c r="AU477">
        <v>10</v>
      </c>
      <c r="AV477">
        <v>1</v>
      </c>
      <c r="AW477">
        <v>1</v>
      </c>
      <c r="AZ477">
        <v>1</v>
      </c>
      <c r="BA477">
        <v>1</v>
      </c>
      <c r="BB477">
        <v>1</v>
      </c>
      <c r="BC477">
        <v>1</v>
      </c>
      <c r="BD477" t="s">
        <v>3</v>
      </c>
      <c r="BE477" t="s">
        <v>3</v>
      </c>
      <c r="BF477" t="s">
        <v>3</v>
      </c>
      <c r="BG477" t="s">
        <v>3</v>
      </c>
      <c r="BH477">
        <v>0</v>
      </c>
      <c r="BI477">
        <v>4</v>
      </c>
      <c r="BJ477" t="s">
        <v>336</v>
      </c>
      <c r="BM477">
        <v>0</v>
      </c>
      <c r="BN477">
        <v>0</v>
      </c>
      <c r="BO477" t="s">
        <v>3</v>
      </c>
      <c r="BP477">
        <v>0</v>
      </c>
      <c r="BQ477">
        <v>1</v>
      </c>
      <c r="BR477">
        <v>0</v>
      </c>
      <c r="BS477">
        <v>1</v>
      </c>
      <c r="BT477">
        <v>1</v>
      </c>
      <c r="BU477">
        <v>1</v>
      </c>
      <c r="BV477">
        <v>1</v>
      </c>
      <c r="BW477">
        <v>1</v>
      </c>
      <c r="BX477">
        <v>1</v>
      </c>
      <c r="BY477" t="s">
        <v>3</v>
      </c>
      <c r="BZ477">
        <v>70</v>
      </c>
      <c r="CA477">
        <v>10</v>
      </c>
      <c r="CF477">
        <v>0</v>
      </c>
      <c r="CG477">
        <v>0</v>
      </c>
      <c r="CM477">
        <v>0</v>
      </c>
      <c r="CN477" t="s">
        <v>3</v>
      </c>
      <c r="CO477">
        <v>0</v>
      </c>
      <c r="CP477">
        <f t="shared" si="306"/>
        <v>230850.83000000002</v>
      </c>
      <c r="CQ477">
        <f t="shared" si="307"/>
        <v>189616.22</v>
      </c>
      <c r="CR477">
        <f t="shared" si="308"/>
        <v>0</v>
      </c>
      <c r="CS477">
        <f t="shared" si="309"/>
        <v>0</v>
      </c>
      <c r="CT477">
        <f t="shared" si="310"/>
        <v>41234.61</v>
      </c>
      <c r="CU477">
        <f t="shared" si="311"/>
        <v>0</v>
      </c>
      <c r="CV477">
        <f t="shared" si="312"/>
        <v>200.1</v>
      </c>
      <c r="CW477">
        <f t="shared" si="313"/>
        <v>0</v>
      </c>
      <c r="CX477">
        <f t="shared" si="314"/>
        <v>0</v>
      </c>
      <c r="CY477">
        <f t="shared" si="315"/>
        <v>28864.227000000003</v>
      </c>
      <c r="CZ477">
        <f t="shared" si="316"/>
        <v>4123.4609999999993</v>
      </c>
      <c r="DC477" t="s">
        <v>3</v>
      </c>
      <c r="DD477" t="s">
        <v>3</v>
      </c>
      <c r="DE477" t="s">
        <v>3</v>
      </c>
      <c r="DF477" t="s">
        <v>3</v>
      </c>
      <c r="DG477" t="s">
        <v>3</v>
      </c>
      <c r="DH477" t="s">
        <v>3</v>
      </c>
      <c r="DI477" t="s">
        <v>3</v>
      </c>
      <c r="DJ477" t="s">
        <v>3</v>
      </c>
      <c r="DK477" t="s">
        <v>3</v>
      </c>
      <c r="DL477" t="s">
        <v>3</v>
      </c>
      <c r="DM477" t="s">
        <v>3</v>
      </c>
      <c r="DN477">
        <v>0</v>
      </c>
      <c r="DO477">
        <v>0</v>
      </c>
      <c r="DP477">
        <v>1</v>
      </c>
      <c r="DQ477">
        <v>1</v>
      </c>
      <c r="DU477">
        <v>1003</v>
      </c>
      <c r="DV477" t="s">
        <v>143</v>
      </c>
      <c r="DW477" t="s">
        <v>143</v>
      </c>
      <c r="DX477">
        <v>100</v>
      </c>
      <c r="EE477">
        <v>41386449</v>
      </c>
      <c r="EF477">
        <v>1</v>
      </c>
      <c r="EG477" t="s">
        <v>24</v>
      </c>
      <c r="EH477">
        <v>0</v>
      </c>
      <c r="EI477" t="s">
        <v>3</v>
      </c>
      <c r="EJ477">
        <v>4</v>
      </c>
      <c r="EK477">
        <v>0</v>
      </c>
      <c r="EL477" t="s">
        <v>25</v>
      </c>
      <c r="EM477" t="s">
        <v>26</v>
      </c>
      <c r="EO477" t="s">
        <v>3</v>
      </c>
      <c r="EQ477">
        <v>0</v>
      </c>
      <c r="ER477">
        <v>230850.83</v>
      </c>
      <c r="ES477">
        <v>189616.22</v>
      </c>
      <c r="ET477">
        <v>0</v>
      </c>
      <c r="EU477">
        <v>0</v>
      </c>
      <c r="EV477">
        <v>41234.61</v>
      </c>
      <c r="EW477">
        <v>200.1</v>
      </c>
      <c r="EX477">
        <v>0</v>
      </c>
      <c r="EY477">
        <v>0</v>
      </c>
      <c r="FQ477">
        <v>0</v>
      </c>
      <c r="FR477">
        <f t="shared" si="317"/>
        <v>0</v>
      </c>
      <c r="FS477">
        <v>0</v>
      </c>
      <c r="FX477">
        <v>70</v>
      </c>
      <c r="FY477">
        <v>10</v>
      </c>
      <c r="GA477" t="s">
        <v>3</v>
      </c>
      <c r="GD477">
        <v>0</v>
      </c>
      <c r="GF477">
        <v>-1058580278</v>
      </c>
      <c r="GG477">
        <v>2</v>
      </c>
      <c r="GH477">
        <v>1</v>
      </c>
      <c r="GI477">
        <v>-2</v>
      </c>
      <c r="GJ477">
        <v>0</v>
      </c>
      <c r="GK477">
        <f>ROUND(R477*(R12)/100,2)</f>
        <v>0</v>
      </c>
      <c r="GL477">
        <f t="shared" si="318"/>
        <v>0</v>
      </c>
      <c r="GM477">
        <f t="shared" si="319"/>
        <v>263838.52</v>
      </c>
      <c r="GN477">
        <f t="shared" si="320"/>
        <v>0</v>
      </c>
      <c r="GO477">
        <f t="shared" si="321"/>
        <v>0</v>
      </c>
      <c r="GP477">
        <f t="shared" si="322"/>
        <v>263838.52</v>
      </c>
      <c r="GR477">
        <v>0</v>
      </c>
      <c r="GS477">
        <v>3</v>
      </c>
      <c r="GT477">
        <v>0</v>
      </c>
      <c r="GU477" t="s">
        <v>3</v>
      </c>
      <c r="GV477">
        <f t="shared" si="323"/>
        <v>0</v>
      </c>
      <c r="GW477">
        <v>1</v>
      </c>
      <c r="GX477">
        <f t="shared" si="324"/>
        <v>0</v>
      </c>
      <c r="HA477">
        <v>0</v>
      </c>
      <c r="HB477">
        <v>0</v>
      </c>
      <c r="IK477">
        <v>0</v>
      </c>
    </row>
    <row r="478" spans="1:245" x14ac:dyDescent="0.2">
      <c r="A478">
        <v>17</v>
      </c>
      <c r="B478">
        <v>1</v>
      </c>
      <c r="C478">
        <f>ROW(SmtRes!A287)</f>
        <v>287</v>
      </c>
      <c r="D478">
        <f>ROW(EtalonRes!A286)</f>
        <v>286</v>
      </c>
      <c r="E478" t="s">
        <v>337</v>
      </c>
      <c r="F478" t="s">
        <v>338</v>
      </c>
      <c r="G478" t="s">
        <v>339</v>
      </c>
      <c r="H478" t="s">
        <v>35</v>
      </c>
      <c r="I478">
        <v>6.6</v>
      </c>
      <c r="J478">
        <v>0</v>
      </c>
      <c r="O478">
        <f t="shared" si="286"/>
        <v>484698.06</v>
      </c>
      <c r="P478">
        <f t="shared" si="287"/>
        <v>422258.56</v>
      </c>
      <c r="Q478">
        <f t="shared" si="288"/>
        <v>1601.89</v>
      </c>
      <c r="R478">
        <f t="shared" si="289"/>
        <v>124.08</v>
      </c>
      <c r="S478">
        <f t="shared" si="290"/>
        <v>60837.61</v>
      </c>
      <c r="T478">
        <f t="shared" si="291"/>
        <v>0</v>
      </c>
      <c r="U478">
        <f t="shared" si="292"/>
        <v>272.44799999999998</v>
      </c>
      <c r="V478">
        <f t="shared" si="293"/>
        <v>0</v>
      </c>
      <c r="W478">
        <f t="shared" si="294"/>
        <v>0</v>
      </c>
      <c r="X478">
        <f t="shared" si="295"/>
        <v>42586.33</v>
      </c>
      <c r="Y478">
        <f t="shared" si="296"/>
        <v>6083.76</v>
      </c>
      <c r="AA478">
        <v>41650444</v>
      </c>
      <c r="AB478">
        <f t="shared" si="297"/>
        <v>73439.100000000006</v>
      </c>
      <c r="AC478">
        <f t="shared" si="298"/>
        <v>63978.57</v>
      </c>
      <c r="AD478">
        <f t="shared" si="299"/>
        <v>242.71</v>
      </c>
      <c r="AE478">
        <f t="shared" si="300"/>
        <v>18.8</v>
      </c>
      <c r="AF478">
        <f t="shared" si="301"/>
        <v>9217.82</v>
      </c>
      <c r="AG478">
        <f t="shared" si="302"/>
        <v>0</v>
      </c>
      <c r="AH478">
        <f t="shared" si="303"/>
        <v>41.28</v>
      </c>
      <c r="AI478">
        <f t="shared" si="304"/>
        <v>0</v>
      </c>
      <c r="AJ478">
        <f t="shared" si="305"/>
        <v>0</v>
      </c>
      <c r="AK478">
        <v>73439.100000000006</v>
      </c>
      <c r="AL478">
        <v>63978.57</v>
      </c>
      <c r="AM478">
        <v>242.71</v>
      </c>
      <c r="AN478">
        <v>18.8</v>
      </c>
      <c r="AO478">
        <v>9217.82</v>
      </c>
      <c r="AP478">
        <v>0</v>
      </c>
      <c r="AQ478">
        <v>41.28</v>
      </c>
      <c r="AR478">
        <v>0</v>
      </c>
      <c r="AS478">
        <v>0</v>
      </c>
      <c r="AT478">
        <v>70</v>
      </c>
      <c r="AU478">
        <v>10</v>
      </c>
      <c r="AV478">
        <v>1</v>
      </c>
      <c r="AW478">
        <v>1</v>
      </c>
      <c r="AZ478">
        <v>1</v>
      </c>
      <c r="BA478">
        <v>1</v>
      </c>
      <c r="BB478">
        <v>1</v>
      </c>
      <c r="BC478">
        <v>1</v>
      </c>
      <c r="BD478" t="s">
        <v>3</v>
      </c>
      <c r="BE478" t="s">
        <v>3</v>
      </c>
      <c r="BF478" t="s">
        <v>3</v>
      </c>
      <c r="BG478" t="s">
        <v>3</v>
      </c>
      <c r="BH478">
        <v>0</v>
      </c>
      <c r="BI478">
        <v>4</v>
      </c>
      <c r="BJ478" t="s">
        <v>340</v>
      </c>
      <c r="BM478">
        <v>0</v>
      </c>
      <c r="BN478">
        <v>0</v>
      </c>
      <c r="BO478" t="s">
        <v>3</v>
      </c>
      <c r="BP478">
        <v>0</v>
      </c>
      <c r="BQ478">
        <v>1</v>
      </c>
      <c r="BR478">
        <v>0</v>
      </c>
      <c r="BS478">
        <v>1</v>
      </c>
      <c r="BT478">
        <v>1</v>
      </c>
      <c r="BU478">
        <v>1</v>
      </c>
      <c r="BV478">
        <v>1</v>
      </c>
      <c r="BW478">
        <v>1</v>
      </c>
      <c r="BX478">
        <v>1</v>
      </c>
      <c r="BY478" t="s">
        <v>3</v>
      </c>
      <c r="BZ478">
        <v>70</v>
      </c>
      <c r="CA478">
        <v>10</v>
      </c>
      <c r="CF478">
        <v>0</v>
      </c>
      <c r="CG478">
        <v>0</v>
      </c>
      <c r="CM478">
        <v>0</v>
      </c>
      <c r="CN478" t="s">
        <v>3</v>
      </c>
      <c r="CO478">
        <v>0</v>
      </c>
      <c r="CP478">
        <f t="shared" si="306"/>
        <v>484698.06</v>
      </c>
      <c r="CQ478">
        <f t="shared" si="307"/>
        <v>63978.57</v>
      </c>
      <c r="CR478">
        <f t="shared" si="308"/>
        <v>242.71</v>
      </c>
      <c r="CS478">
        <f t="shared" si="309"/>
        <v>18.8</v>
      </c>
      <c r="CT478">
        <f t="shared" si="310"/>
        <v>9217.82</v>
      </c>
      <c r="CU478">
        <f t="shared" si="311"/>
        <v>0</v>
      </c>
      <c r="CV478">
        <f t="shared" si="312"/>
        <v>41.28</v>
      </c>
      <c r="CW478">
        <f t="shared" si="313"/>
        <v>0</v>
      </c>
      <c r="CX478">
        <f t="shared" si="314"/>
        <v>0</v>
      </c>
      <c r="CY478">
        <f t="shared" si="315"/>
        <v>42586.327000000005</v>
      </c>
      <c r="CZ478">
        <f t="shared" si="316"/>
        <v>6083.7609999999995</v>
      </c>
      <c r="DC478" t="s">
        <v>3</v>
      </c>
      <c r="DD478" t="s">
        <v>3</v>
      </c>
      <c r="DE478" t="s">
        <v>3</v>
      </c>
      <c r="DF478" t="s">
        <v>3</v>
      </c>
      <c r="DG478" t="s">
        <v>3</v>
      </c>
      <c r="DH478" t="s">
        <v>3</v>
      </c>
      <c r="DI478" t="s">
        <v>3</v>
      </c>
      <c r="DJ478" t="s">
        <v>3</v>
      </c>
      <c r="DK478" t="s">
        <v>3</v>
      </c>
      <c r="DL478" t="s">
        <v>3</v>
      </c>
      <c r="DM478" t="s">
        <v>3</v>
      </c>
      <c r="DN478">
        <v>0</v>
      </c>
      <c r="DO478">
        <v>0</v>
      </c>
      <c r="DP478">
        <v>1</v>
      </c>
      <c r="DQ478">
        <v>1</v>
      </c>
      <c r="DU478">
        <v>1009</v>
      </c>
      <c r="DV478" t="s">
        <v>35</v>
      </c>
      <c r="DW478" t="s">
        <v>35</v>
      </c>
      <c r="DX478">
        <v>1000</v>
      </c>
      <c r="EE478">
        <v>41386449</v>
      </c>
      <c r="EF478">
        <v>1</v>
      </c>
      <c r="EG478" t="s">
        <v>24</v>
      </c>
      <c r="EH478">
        <v>0</v>
      </c>
      <c r="EI478" t="s">
        <v>3</v>
      </c>
      <c r="EJ478">
        <v>4</v>
      </c>
      <c r="EK478">
        <v>0</v>
      </c>
      <c r="EL478" t="s">
        <v>25</v>
      </c>
      <c r="EM478" t="s">
        <v>26</v>
      </c>
      <c r="EO478" t="s">
        <v>3</v>
      </c>
      <c r="EQ478">
        <v>0</v>
      </c>
      <c r="ER478">
        <v>73439.100000000006</v>
      </c>
      <c r="ES478">
        <v>63978.57</v>
      </c>
      <c r="ET478">
        <v>242.71</v>
      </c>
      <c r="EU478">
        <v>18.8</v>
      </c>
      <c r="EV478">
        <v>9217.82</v>
      </c>
      <c r="EW478">
        <v>41.28</v>
      </c>
      <c r="EX478">
        <v>0</v>
      </c>
      <c r="EY478">
        <v>0</v>
      </c>
      <c r="FQ478">
        <v>0</v>
      </c>
      <c r="FR478">
        <f t="shared" si="317"/>
        <v>0</v>
      </c>
      <c r="FS478">
        <v>0</v>
      </c>
      <c r="FX478">
        <v>70</v>
      </c>
      <c r="FY478">
        <v>10</v>
      </c>
      <c r="GA478" t="s">
        <v>3</v>
      </c>
      <c r="GD478">
        <v>0</v>
      </c>
      <c r="GF478">
        <v>236957062</v>
      </c>
      <c r="GG478">
        <v>2</v>
      </c>
      <c r="GH478">
        <v>1</v>
      </c>
      <c r="GI478">
        <v>-2</v>
      </c>
      <c r="GJ478">
        <v>0</v>
      </c>
      <c r="GK478">
        <f>ROUND(R478*(R12)/100,2)</f>
        <v>134.01</v>
      </c>
      <c r="GL478">
        <f t="shared" si="318"/>
        <v>0</v>
      </c>
      <c r="GM478">
        <f t="shared" si="319"/>
        <v>533502.16</v>
      </c>
      <c r="GN478">
        <f t="shared" si="320"/>
        <v>0</v>
      </c>
      <c r="GO478">
        <f t="shared" si="321"/>
        <v>0</v>
      </c>
      <c r="GP478">
        <f t="shared" si="322"/>
        <v>533502.16</v>
      </c>
      <c r="GR478">
        <v>0</v>
      </c>
      <c r="GS478">
        <v>3</v>
      </c>
      <c r="GT478">
        <v>0</v>
      </c>
      <c r="GU478" t="s">
        <v>3</v>
      </c>
      <c r="GV478">
        <f t="shared" si="323"/>
        <v>0</v>
      </c>
      <c r="GW478">
        <v>1</v>
      </c>
      <c r="GX478">
        <f t="shared" si="324"/>
        <v>0</v>
      </c>
      <c r="HA478">
        <v>0</v>
      </c>
      <c r="HB478">
        <v>0</v>
      </c>
      <c r="IK478">
        <v>0</v>
      </c>
    </row>
    <row r="479" spans="1:245" x14ac:dyDescent="0.2">
      <c r="A479">
        <v>17</v>
      </c>
      <c r="B479">
        <v>1</v>
      </c>
      <c r="C479">
        <f>ROW(SmtRes!A291)</f>
        <v>291</v>
      </c>
      <c r="D479">
        <f>ROW(EtalonRes!A290)</f>
        <v>290</v>
      </c>
      <c r="E479" t="s">
        <v>341</v>
      </c>
      <c r="F479" t="s">
        <v>342</v>
      </c>
      <c r="G479" t="s">
        <v>343</v>
      </c>
      <c r="H479" t="s">
        <v>154</v>
      </c>
      <c r="I479">
        <v>0.4</v>
      </c>
      <c r="J479">
        <v>0</v>
      </c>
      <c r="O479">
        <f t="shared" si="286"/>
        <v>20273.419999999998</v>
      </c>
      <c r="P479">
        <f t="shared" si="287"/>
        <v>0</v>
      </c>
      <c r="Q479">
        <f t="shared" si="288"/>
        <v>9742.7199999999993</v>
      </c>
      <c r="R479">
        <f t="shared" si="289"/>
        <v>5135.74</v>
      </c>
      <c r="S479">
        <f t="shared" si="290"/>
        <v>10530.7</v>
      </c>
      <c r="T479">
        <f t="shared" si="291"/>
        <v>0</v>
      </c>
      <c r="U479">
        <f t="shared" si="292"/>
        <v>62</v>
      </c>
      <c r="V479">
        <f t="shared" si="293"/>
        <v>0</v>
      </c>
      <c r="W479">
        <f t="shared" si="294"/>
        <v>0</v>
      </c>
      <c r="X479">
        <f t="shared" si="295"/>
        <v>7371.49</v>
      </c>
      <c r="Y479">
        <f t="shared" si="296"/>
        <v>1053.07</v>
      </c>
      <c r="AA479">
        <v>41650444</v>
      </c>
      <c r="AB479">
        <f t="shared" si="297"/>
        <v>50683.55</v>
      </c>
      <c r="AC479">
        <f t="shared" si="298"/>
        <v>0</v>
      </c>
      <c r="AD479">
        <f t="shared" si="299"/>
        <v>24356.799999999999</v>
      </c>
      <c r="AE479">
        <f t="shared" si="300"/>
        <v>12839.36</v>
      </c>
      <c r="AF479">
        <f t="shared" si="301"/>
        <v>26326.75</v>
      </c>
      <c r="AG479">
        <f t="shared" si="302"/>
        <v>0</v>
      </c>
      <c r="AH479">
        <f t="shared" si="303"/>
        <v>155</v>
      </c>
      <c r="AI479">
        <f t="shared" si="304"/>
        <v>0</v>
      </c>
      <c r="AJ479">
        <f t="shared" si="305"/>
        <v>0</v>
      </c>
      <c r="AK479">
        <v>50683.55</v>
      </c>
      <c r="AL479">
        <v>0</v>
      </c>
      <c r="AM479">
        <v>24356.799999999999</v>
      </c>
      <c r="AN479">
        <v>12839.36</v>
      </c>
      <c r="AO479">
        <v>26326.75</v>
      </c>
      <c r="AP479">
        <v>0</v>
      </c>
      <c r="AQ479">
        <v>155</v>
      </c>
      <c r="AR479">
        <v>0</v>
      </c>
      <c r="AS479">
        <v>0</v>
      </c>
      <c r="AT479">
        <v>70</v>
      </c>
      <c r="AU479">
        <v>10</v>
      </c>
      <c r="AV479">
        <v>1</v>
      </c>
      <c r="AW479">
        <v>1</v>
      </c>
      <c r="AZ479">
        <v>1</v>
      </c>
      <c r="BA479">
        <v>1</v>
      </c>
      <c r="BB479">
        <v>1</v>
      </c>
      <c r="BC479">
        <v>1</v>
      </c>
      <c r="BD479" t="s">
        <v>3</v>
      </c>
      <c r="BE479" t="s">
        <v>3</v>
      </c>
      <c r="BF479" t="s">
        <v>3</v>
      </c>
      <c r="BG479" t="s">
        <v>3</v>
      </c>
      <c r="BH479">
        <v>0</v>
      </c>
      <c r="BI479">
        <v>4</v>
      </c>
      <c r="BJ479" t="s">
        <v>344</v>
      </c>
      <c r="BM479">
        <v>0</v>
      </c>
      <c r="BN479">
        <v>0</v>
      </c>
      <c r="BO479" t="s">
        <v>3</v>
      </c>
      <c r="BP479">
        <v>0</v>
      </c>
      <c r="BQ479">
        <v>1</v>
      </c>
      <c r="BR479">
        <v>0</v>
      </c>
      <c r="BS479">
        <v>1</v>
      </c>
      <c r="BT479">
        <v>1</v>
      </c>
      <c r="BU479">
        <v>1</v>
      </c>
      <c r="BV479">
        <v>1</v>
      </c>
      <c r="BW479">
        <v>1</v>
      </c>
      <c r="BX479">
        <v>1</v>
      </c>
      <c r="BY479" t="s">
        <v>3</v>
      </c>
      <c r="BZ479">
        <v>70</v>
      </c>
      <c r="CA479">
        <v>10</v>
      </c>
      <c r="CF479">
        <v>0</v>
      </c>
      <c r="CG479">
        <v>0</v>
      </c>
      <c r="CM479">
        <v>0</v>
      </c>
      <c r="CN479" t="s">
        <v>3</v>
      </c>
      <c r="CO479">
        <v>0</v>
      </c>
      <c r="CP479">
        <f t="shared" si="306"/>
        <v>20273.419999999998</v>
      </c>
      <c r="CQ479">
        <f t="shared" si="307"/>
        <v>0</v>
      </c>
      <c r="CR479">
        <f t="shared" si="308"/>
        <v>24356.799999999999</v>
      </c>
      <c r="CS479">
        <f t="shared" si="309"/>
        <v>12839.36</v>
      </c>
      <c r="CT479">
        <f t="shared" si="310"/>
        <v>26326.75</v>
      </c>
      <c r="CU479">
        <f t="shared" si="311"/>
        <v>0</v>
      </c>
      <c r="CV479">
        <f t="shared" si="312"/>
        <v>155</v>
      </c>
      <c r="CW479">
        <f t="shared" si="313"/>
        <v>0</v>
      </c>
      <c r="CX479">
        <f t="shared" si="314"/>
        <v>0</v>
      </c>
      <c r="CY479">
        <f t="shared" si="315"/>
        <v>7371.49</v>
      </c>
      <c r="CZ479">
        <f t="shared" si="316"/>
        <v>1053.07</v>
      </c>
      <c r="DC479" t="s">
        <v>3</v>
      </c>
      <c r="DD479" t="s">
        <v>3</v>
      </c>
      <c r="DE479" t="s">
        <v>3</v>
      </c>
      <c r="DF479" t="s">
        <v>3</v>
      </c>
      <c r="DG479" t="s">
        <v>3</v>
      </c>
      <c r="DH479" t="s">
        <v>3</v>
      </c>
      <c r="DI479" t="s">
        <v>3</v>
      </c>
      <c r="DJ479" t="s">
        <v>3</v>
      </c>
      <c r="DK479" t="s">
        <v>3</v>
      </c>
      <c r="DL479" t="s">
        <v>3</v>
      </c>
      <c r="DM479" t="s">
        <v>3</v>
      </c>
      <c r="DN479">
        <v>0</v>
      </c>
      <c r="DO479">
        <v>0</v>
      </c>
      <c r="DP479">
        <v>1</v>
      </c>
      <c r="DQ479">
        <v>1</v>
      </c>
      <c r="DU479">
        <v>1007</v>
      </c>
      <c r="DV479" t="s">
        <v>154</v>
      </c>
      <c r="DW479" t="s">
        <v>154</v>
      </c>
      <c r="DX479">
        <v>100</v>
      </c>
      <c r="EE479">
        <v>41386449</v>
      </c>
      <c r="EF479">
        <v>1</v>
      </c>
      <c r="EG479" t="s">
        <v>24</v>
      </c>
      <c r="EH479">
        <v>0</v>
      </c>
      <c r="EI479" t="s">
        <v>3</v>
      </c>
      <c r="EJ479">
        <v>4</v>
      </c>
      <c r="EK479">
        <v>0</v>
      </c>
      <c r="EL479" t="s">
        <v>25</v>
      </c>
      <c r="EM479" t="s">
        <v>26</v>
      </c>
      <c r="EO479" t="s">
        <v>3</v>
      </c>
      <c r="EQ479">
        <v>0</v>
      </c>
      <c r="ER479">
        <v>50683.55</v>
      </c>
      <c r="ES479">
        <v>0</v>
      </c>
      <c r="ET479">
        <v>24356.799999999999</v>
      </c>
      <c r="EU479">
        <v>12839.36</v>
      </c>
      <c r="EV479">
        <v>26326.75</v>
      </c>
      <c r="EW479">
        <v>155</v>
      </c>
      <c r="EX479">
        <v>0</v>
      </c>
      <c r="EY479">
        <v>0</v>
      </c>
      <c r="FQ479">
        <v>0</v>
      </c>
      <c r="FR479">
        <f t="shared" si="317"/>
        <v>0</v>
      </c>
      <c r="FS479">
        <v>0</v>
      </c>
      <c r="FX479">
        <v>70</v>
      </c>
      <c r="FY479">
        <v>10</v>
      </c>
      <c r="GA479" t="s">
        <v>3</v>
      </c>
      <c r="GD479">
        <v>0</v>
      </c>
      <c r="GF479">
        <v>-2080523202</v>
      </c>
      <c r="GG479">
        <v>2</v>
      </c>
      <c r="GH479">
        <v>1</v>
      </c>
      <c r="GI479">
        <v>-2</v>
      </c>
      <c r="GJ479">
        <v>0</v>
      </c>
      <c r="GK479">
        <f>ROUND(R479*(R12)/100,2)</f>
        <v>5546.6</v>
      </c>
      <c r="GL479">
        <f t="shared" si="318"/>
        <v>0</v>
      </c>
      <c r="GM479">
        <f t="shared" si="319"/>
        <v>34244.58</v>
      </c>
      <c r="GN479">
        <f t="shared" si="320"/>
        <v>0</v>
      </c>
      <c r="GO479">
        <f t="shared" si="321"/>
        <v>0</v>
      </c>
      <c r="GP479">
        <f t="shared" si="322"/>
        <v>34244.58</v>
      </c>
      <c r="GR479">
        <v>0</v>
      </c>
      <c r="GS479">
        <v>3</v>
      </c>
      <c r="GT479">
        <v>0</v>
      </c>
      <c r="GU479" t="s">
        <v>3</v>
      </c>
      <c r="GV479">
        <f t="shared" si="323"/>
        <v>0</v>
      </c>
      <c r="GW479">
        <v>1</v>
      </c>
      <c r="GX479">
        <f t="shared" si="324"/>
        <v>0</v>
      </c>
      <c r="HA479">
        <v>0</v>
      </c>
      <c r="HB479">
        <v>0</v>
      </c>
      <c r="IK479">
        <v>0</v>
      </c>
    </row>
    <row r="480" spans="1:245" x14ac:dyDescent="0.2">
      <c r="A480">
        <v>17</v>
      </c>
      <c r="B480">
        <v>1</v>
      </c>
      <c r="C480">
        <f>ROW(SmtRes!A295)</f>
        <v>295</v>
      </c>
      <c r="D480">
        <f>ROW(EtalonRes!A294)</f>
        <v>294</v>
      </c>
      <c r="E480" t="s">
        <v>345</v>
      </c>
      <c r="F480" t="s">
        <v>187</v>
      </c>
      <c r="G480" t="s">
        <v>188</v>
      </c>
      <c r="H480" t="s">
        <v>173</v>
      </c>
      <c r="I480">
        <v>0.6</v>
      </c>
      <c r="J480">
        <v>0</v>
      </c>
      <c r="O480">
        <f t="shared" si="286"/>
        <v>12516.75</v>
      </c>
      <c r="P480">
        <f t="shared" si="287"/>
        <v>10545.35</v>
      </c>
      <c r="Q480">
        <f t="shared" si="288"/>
        <v>0</v>
      </c>
      <c r="R480">
        <f t="shared" si="289"/>
        <v>0</v>
      </c>
      <c r="S480">
        <f t="shared" si="290"/>
        <v>1971.4</v>
      </c>
      <c r="T480">
        <f t="shared" si="291"/>
        <v>0</v>
      </c>
      <c r="U480">
        <f t="shared" si="292"/>
        <v>9.9359999999999982</v>
      </c>
      <c r="V480">
        <f t="shared" si="293"/>
        <v>0</v>
      </c>
      <c r="W480">
        <f t="shared" si="294"/>
        <v>0</v>
      </c>
      <c r="X480">
        <f t="shared" si="295"/>
        <v>1379.98</v>
      </c>
      <c r="Y480">
        <f t="shared" si="296"/>
        <v>197.14</v>
      </c>
      <c r="AA480">
        <v>41650444</v>
      </c>
      <c r="AB480">
        <f t="shared" si="297"/>
        <v>20861.25</v>
      </c>
      <c r="AC480">
        <f t="shared" si="298"/>
        <v>17575.580000000002</v>
      </c>
      <c r="AD480">
        <f t="shared" si="299"/>
        <v>0</v>
      </c>
      <c r="AE480">
        <f t="shared" si="300"/>
        <v>0</v>
      </c>
      <c r="AF480">
        <f t="shared" si="301"/>
        <v>3285.67</v>
      </c>
      <c r="AG480">
        <f t="shared" si="302"/>
        <v>0</v>
      </c>
      <c r="AH480">
        <f t="shared" si="303"/>
        <v>16.559999999999999</v>
      </c>
      <c r="AI480">
        <f t="shared" si="304"/>
        <v>0</v>
      </c>
      <c r="AJ480">
        <f t="shared" si="305"/>
        <v>0</v>
      </c>
      <c r="AK480">
        <v>20861.25</v>
      </c>
      <c r="AL480">
        <v>17575.580000000002</v>
      </c>
      <c r="AM480">
        <v>0</v>
      </c>
      <c r="AN480">
        <v>0</v>
      </c>
      <c r="AO480">
        <v>3285.67</v>
      </c>
      <c r="AP480">
        <v>0</v>
      </c>
      <c r="AQ480">
        <v>16.559999999999999</v>
      </c>
      <c r="AR480">
        <v>0</v>
      </c>
      <c r="AS480">
        <v>0</v>
      </c>
      <c r="AT480">
        <v>70</v>
      </c>
      <c r="AU480">
        <v>10</v>
      </c>
      <c r="AV480">
        <v>1</v>
      </c>
      <c r="AW480">
        <v>1</v>
      </c>
      <c r="AZ480">
        <v>1</v>
      </c>
      <c r="BA480">
        <v>1</v>
      </c>
      <c r="BB480">
        <v>1</v>
      </c>
      <c r="BC480">
        <v>1</v>
      </c>
      <c r="BD480" t="s">
        <v>3</v>
      </c>
      <c r="BE480" t="s">
        <v>3</v>
      </c>
      <c r="BF480" t="s">
        <v>3</v>
      </c>
      <c r="BG480" t="s">
        <v>3</v>
      </c>
      <c r="BH480">
        <v>0</v>
      </c>
      <c r="BI480">
        <v>4</v>
      </c>
      <c r="BJ480" t="s">
        <v>189</v>
      </c>
      <c r="BM480">
        <v>0</v>
      </c>
      <c r="BN480">
        <v>0</v>
      </c>
      <c r="BO480" t="s">
        <v>3</v>
      </c>
      <c r="BP480">
        <v>0</v>
      </c>
      <c r="BQ480">
        <v>1</v>
      </c>
      <c r="BR480">
        <v>0</v>
      </c>
      <c r="BS480">
        <v>1</v>
      </c>
      <c r="BT480">
        <v>1</v>
      </c>
      <c r="BU480">
        <v>1</v>
      </c>
      <c r="BV480">
        <v>1</v>
      </c>
      <c r="BW480">
        <v>1</v>
      </c>
      <c r="BX480">
        <v>1</v>
      </c>
      <c r="BY480" t="s">
        <v>3</v>
      </c>
      <c r="BZ480">
        <v>70</v>
      </c>
      <c r="CA480">
        <v>10</v>
      </c>
      <c r="CF480">
        <v>0</v>
      </c>
      <c r="CG480">
        <v>0</v>
      </c>
      <c r="CM480">
        <v>0</v>
      </c>
      <c r="CN480" t="s">
        <v>3</v>
      </c>
      <c r="CO480">
        <v>0</v>
      </c>
      <c r="CP480">
        <f t="shared" si="306"/>
        <v>12516.75</v>
      </c>
      <c r="CQ480">
        <f t="shared" si="307"/>
        <v>17575.580000000002</v>
      </c>
      <c r="CR480">
        <f t="shared" si="308"/>
        <v>0</v>
      </c>
      <c r="CS480">
        <f t="shared" si="309"/>
        <v>0</v>
      </c>
      <c r="CT480">
        <f t="shared" si="310"/>
        <v>3285.67</v>
      </c>
      <c r="CU480">
        <f t="shared" si="311"/>
        <v>0</v>
      </c>
      <c r="CV480">
        <f t="shared" si="312"/>
        <v>16.559999999999999</v>
      </c>
      <c r="CW480">
        <f t="shared" si="313"/>
        <v>0</v>
      </c>
      <c r="CX480">
        <f t="shared" si="314"/>
        <v>0</v>
      </c>
      <c r="CY480">
        <f t="shared" si="315"/>
        <v>1379.98</v>
      </c>
      <c r="CZ480">
        <f t="shared" si="316"/>
        <v>197.14</v>
      </c>
      <c r="DC480" t="s">
        <v>3</v>
      </c>
      <c r="DD480" t="s">
        <v>3</v>
      </c>
      <c r="DE480" t="s">
        <v>3</v>
      </c>
      <c r="DF480" t="s">
        <v>3</v>
      </c>
      <c r="DG480" t="s">
        <v>3</v>
      </c>
      <c r="DH480" t="s">
        <v>3</v>
      </c>
      <c r="DI480" t="s">
        <v>3</v>
      </c>
      <c r="DJ480" t="s">
        <v>3</v>
      </c>
      <c r="DK480" t="s">
        <v>3</v>
      </c>
      <c r="DL480" t="s">
        <v>3</v>
      </c>
      <c r="DM480" t="s">
        <v>3</v>
      </c>
      <c r="DN480">
        <v>0</v>
      </c>
      <c r="DO480">
        <v>0</v>
      </c>
      <c r="DP480">
        <v>1</v>
      </c>
      <c r="DQ480">
        <v>1</v>
      </c>
      <c r="DU480">
        <v>1005</v>
      </c>
      <c r="DV480" t="s">
        <v>173</v>
      </c>
      <c r="DW480" t="s">
        <v>173</v>
      </c>
      <c r="DX480">
        <v>100</v>
      </c>
      <c r="EE480">
        <v>41386449</v>
      </c>
      <c r="EF480">
        <v>1</v>
      </c>
      <c r="EG480" t="s">
        <v>24</v>
      </c>
      <c r="EH480">
        <v>0</v>
      </c>
      <c r="EI480" t="s">
        <v>3</v>
      </c>
      <c r="EJ480">
        <v>4</v>
      </c>
      <c r="EK480">
        <v>0</v>
      </c>
      <c r="EL480" t="s">
        <v>25</v>
      </c>
      <c r="EM480" t="s">
        <v>26</v>
      </c>
      <c r="EO480" t="s">
        <v>3</v>
      </c>
      <c r="EQ480">
        <v>0</v>
      </c>
      <c r="ER480">
        <v>20861.25</v>
      </c>
      <c r="ES480">
        <v>17575.580000000002</v>
      </c>
      <c r="ET480">
        <v>0</v>
      </c>
      <c r="EU480">
        <v>0</v>
      </c>
      <c r="EV480">
        <v>3285.67</v>
      </c>
      <c r="EW480">
        <v>16.559999999999999</v>
      </c>
      <c r="EX480">
        <v>0</v>
      </c>
      <c r="EY480">
        <v>0</v>
      </c>
      <c r="FQ480">
        <v>0</v>
      </c>
      <c r="FR480">
        <f t="shared" si="317"/>
        <v>0</v>
      </c>
      <c r="FS480">
        <v>0</v>
      </c>
      <c r="FX480">
        <v>70</v>
      </c>
      <c r="FY480">
        <v>10</v>
      </c>
      <c r="GA480" t="s">
        <v>3</v>
      </c>
      <c r="GD480">
        <v>0</v>
      </c>
      <c r="GF480">
        <v>1547416763</v>
      </c>
      <c r="GG480">
        <v>2</v>
      </c>
      <c r="GH480">
        <v>1</v>
      </c>
      <c r="GI480">
        <v>-2</v>
      </c>
      <c r="GJ480">
        <v>0</v>
      </c>
      <c r="GK480">
        <f>ROUND(R480*(R12)/100,2)</f>
        <v>0</v>
      </c>
      <c r="GL480">
        <f t="shared" si="318"/>
        <v>0</v>
      </c>
      <c r="GM480">
        <f t="shared" si="319"/>
        <v>14093.87</v>
      </c>
      <c r="GN480">
        <f t="shared" si="320"/>
        <v>0</v>
      </c>
      <c r="GO480">
        <f t="shared" si="321"/>
        <v>0</v>
      </c>
      <c r="GP480">
        <f t="shared" si="322"/>
        <v>14093.87</v>
      </c>
      <c r="GR480">
        <v>0</v>
      </c>
      <c r="GS480">
        <v>3</v>
      </c>
      <c r="GT480">
        <v>0</v>
      </c>
      <c r="GU480" t="s">
        <v>3</v>
      </c>
      <c r="GV480">
        <f t="shared" si="323"/>
        <v>0</v>
      </c>
      <c r="GW480">
        <v>1</v>
      </c>
      <c r="GX480">
        <f t="shared" si="324"/>
        <v>0</v>
      </c>
      <c r="HA480">
        <v>0</v>
      </c>
      <c r="HB480">
        <v>0</v>
      </c>
      <c r="IK480">
        <v>0</v>
      </c>
    </row>
    <row r="481" spans="1:245" x14ac:dyDescent="0.2">
      <c r="A481">
        <v>17</v>
      </c>
      <c r="B481">
        <v>1</v>
      </c>
      <c r="C481">
        <f>ROW(SmtRes!A297)</f>
        <v>297</v>
      </c>
      <c r="D481">
        <f>ROW(EtalonRes!A296)</f>
        <v>296</v>
      </c>
      <c r="E481" t="s">
        <v>346</v>
      </c>
      <c r="F481" t="s">
        <v>191</v>
      </c>
      <c r="G481" t="s">
        <v>192</v>
      </c>
      <c r="H481" t="s">
        <v>173</v>
      </c>
      <c r="I481">
        <v>0.6</v>
      </c>
      <c r="J481">
        <v>0</v>
      </c>
      <c r="O481">
        <f t="shared" si="286"/>
        <v>1980.66</v>
      </c>
      <c r="P481">
        <f t="shared" si="287"/>
        <v>1662.81</v>
      </c>
      <c r="Q481">
        <f t="shared" si="288"/>
        <v>0</v>
      </c>
      <c r="R481">
        <f t="shared" si="289"/>
        <v>0</v>
      </c>
      <c r="S481">
        <f t="shared" si="290"/>
        <v>317.85000000000002</v>
      </c>
      <c r="T481">
        <f t="shared" si="291"/>
        <v>0</v>
      </c>
      <c r="U481">
        <f t="shared" si="292"/>
        <v>1.6019999999999999</v>
      </c>
      <c r="V481">
        <f t="shared" si="293"/>
        <v>0</v>
      </c>
      <c r="W481">
        <f t="shared" si="294"/>
        <v>0</v>
      </c>
      <c r="X481">
        <f t="shared" si="295"/>
        <v>222.5</v>
      </c>
      <c r="Y481">
        <f t="shared" si="296"/>
        <v>31.79</v>
      </c>
      <c r="AA481">
        <v>41650444</v>
      </c>
      <c r="AB481">
        <f t="shared" si="297"/>
        <v>3301.1</v>
      </c>
      <c r="AC481">
        <f t="shared" si="298"/>
        <v>2771.35</v>
      </c>
      <c r="AD481">
        <f t="shared" si="299"/>
        <v>0</v>
      </c>
      <c r="AE481">
        <f t="shared" si="300"/>
        <v>0</v>
      </c>
      <c r="AF481">
        <f t="shared" si="301"/>
        <v>529.75</v>
      </c>
      <c r="AG481">
        <f t="shared" si="302"/>
        <v>0</v>
      </c>
      <c r="AH481">
        <f t="shared" si="303"/>
        <v>2.67</v>
      </c>
      <c r="AI481">
        <f t="shared" si="304"/>
        <v>0</v>
      </c>
      <c r="AJ481">
        <f t="shared" si="305"/>
        <v>0</v>
      </c>
      <c r="AK481">
        <v>3301.1</v>
      </c>
      <c r="AL481">
        <v>2771.35</v>
      </c>
      <c r="AM481">
        <v>0</v>
      </c>
      <c r="AN481">
        <v>0</v>
      </c>
      <c r="AO481">
        <v>529.75</v>
      </c>
      <c r="AP481">
        <v>0</v>
      </c>
      <c r="AQ481">
        <v>2.67</v>
      </c>
      <c r="AR481">
        <v>0</v>
      </c>
      <c r="AS481">
        <v>0</v>
      </c>
      <c r="AT481">
        <v>70</v>
      </c>
      <c r="AU481">
        <v>10</v>
      </c>
      <c r="AV481">
        <v>1</v>
      </c>
      <c r="AW481">
        <v>1</v>
      </c>
      <c r="AZ481">
        <v>1</v>
      </c>
      <c r="BA481">
        <v>1</v>
      </c>
      <c r="BB481">
        <v>1</v>
      </c>
      <c r="BC481">
        <v>1</v>
      </c>
      <c r="BD481" t="s">
        <v>3</v>
      </c>
      <c r="BE481" t="s">
        <v>3</v>
      </c>
      <c r="BF481" t="s">
        <v>3</v>
      </c>
      <c r="BG481" t="s">
        <v>3</v>
      </c>
      <c r="BH481">
        <v>0</v>
      </c>
      <c r="BI481">
        <v>4</v>
      </c>
      <c r="BJ481" t="s">
        <v>193</v>
      </c>
      <c r="BM481">
        <v>0</v>
      </c>
      <c r="BN481">
        <v>0</v>
      </c>
      <c r="BO481" t="s">
        <v>3</v>
      </c>
      <c r="BP481">
        <v>0</v>
      </c>
      <c r="BQ481">
        <v>1</v>
      </c>
      <c r="BR481">
        <v>0</v>
      </c>
      <c r="BS481">
        <v>1</v>
      </c>
      <c r="BT481">
        <v>1</v>
      </c>
      <c r="BU481">
        <v>1</v>
      </c>
      <c r="BV481">
        <v>1</v>
      </c>
      <c r="BW481">
        <v>1</v>
      </c>
      <c r="BX481">
        <v>1</v>
      </c>
      <c r="BY481" t="s">
        <v>3</v>
      </c>
      <c r="BZ481">
        <v>70</v>
      </c>
      <c r="CA481">
        <v>10</v>
      </c>
      <c r="CF481">
        <v>0</v>
      </c>
      <c r="CG481">
        <v>0</v>
      </c>
      <c r="CM481">
        <v>0</v>
      </c>
      <c r="CN481" t="s">
        <v>3</v>
      </c>
      <c r="CO481">
        <v>0</v>
      </c>
      <c r="CP481">
        <f t="shared" si="306"/>
        <v>1980.6599999999999</v>
      </c>
      <c r="CQ481">
        <f t="shared" si="307"/>
        <v>2771.35</v>
      </c>
      <c r="CR481">
        <f t="shared" si="308"/>
        <v>0</v>
      </c>
      <c r="CS481">
        <f t="shared" si="309"/>
        <v>0</v>
      </c>
      <c r="CT481">
        <f t="shared" si="310"/>
        <v>529.75</v>
      </c>
      <c r="CU481">
        <f t="shared" si="311"/>
        <v>0</v>
      </c>
      <c r="CV481">
        <f t="shared" si="312"/>
        <v>2.67</v>
      </c>
      <c r="CW481">
        <f t="shared" si="313"/>
        <v>0</v>
      </c>
      <c r="CX481">
        <f t="shared" si="314"/>
        <v>0</v>
      </c>
      <c r="CY481">
        <f t="shared" si="315"/>
        <v>222.495</v>
      </c>
      <c r="CZ481">
        <f t="shared" si="316"/>
        <v>31.785</v>
      </c>
      <c r="DC481" t="s">
        <v>3</v>
      </c>
      <c r="DD481" t="s">
        <v>3</v>
      </c>
      <c r="DE481" t="s">
        <v>3</v>
      </c>
      <c r="DF481" t="s">
        <v>3</v>
      </c>
      <c r="DG481" t="s">
        <v>3</v>
      </c>
      <c r="DH481" t="s">
        <v>3</v>
      </c>
      <c r="DI481" t="s">
        <v>3</v>
      </c>
      <c r="DJ481" t="s">
        <v>3</v>
      </c>
      <c r="DK481" t="s">
        <v>3</v>
      </c>
      <c r="DL481" t="s">
        <v>3</v>
      </c>
      <c r="DM481" t="s">
        <v>3</v>
      </c>
      <c r="DN481">
        <v>0</v>
      </c>
      <c r="DO481">
        <v>0</v>
      </c>
      <c r="DP481">
        <v>1</v>
      </c>
      <c r="DQ481">
        <v>1</v>
      </c>
      <c r="DU481">
        <v>1005</v>
      </c>
      <c r="DV481" t="s">
        <v>173</v>
      </c>
      <c r="DW481" t="s">
        <v>173</v>
      </c>
      <c r="DX481">
        <v>100</v>
      </c>
      <c r="EE481">
        <v>41386449</v>
      </c>
      <c r="EF481">
        <v>1</v>
      </c>
      <c r="EG481" t="s">
        <v>24</v>
      </c>
      <c r="EH481">
        <v>0</v>
      </c>
      <c r="EI481" t="s">
        <v>3</v>
      </c>
      <c r="EJ481">
        <v>4</v>
      </c>
      <c r="EK481">
        <v>0</v>
      </c>
      <c r="EL481" t="s">
        <v>25</v>
      </c>
      <c r="EM481" t="s">
        <v>26</v>
      </c>
      <c r="EO481" t="s">
        <v>3</v>
      </c>
      <c r="EQ481">
        <v>0</v>
      </c>
      <c r="ER481">
        <v>3301.1</v>
      </c>
      <c r="ES481">
        <v>2771.35</v>
      </c>
      <c r="ET481">
        <v>0</v>
      </c>
      <c r="EU481">
        <v>0</v>
      </c>
      <c r="EV481">
        <v>529.75</v>
      </c>
      <c r="EW481">
        <v>2.67</v>
      </c>
      <c r="EX481">
        <v>0</v>
      </c>
      <c r="EY481">
        <v>0</v>
      </c>
      <c r="FQ481">
        <v>0</v>
      </c>
      <c r="FR481">
        <f t="shared" si="317"/>
        <v>0</v>
      </c>
      <c r="FS481">
        <v>0</v>
      </c>
      <c r="FX481">
        <v>70</v>
      </c>
      <c r="FY481">
        <v>10</v>
      </c>
      <c r="GA481" t="s">
        <v>3</v>
      </c>
      <c r="GD481">
        <v>0</v>
      </c>
      <c r="GF481">
        <v>1078142213</v>
      </c>
      <c r="GG481">
        <v>2</v>
      </c>
      <c r="GH481">
        <v>1</v>
      </c>
      <c r="GI481">
        <v>-2</v>
      </c>
      <c r="GJ481">
        <v>0</v>
      </c>
      <c r="GK481">
        <f>ROUND(R481*(R12)/100,2)</f>
        <v>0</v>
      </c>
      <c r="GL481">
        <f t="shared" si="318"/>
        <v>0</v>
      </c>
      <c r="GM481">
        <f t="shared" si="319"/>
        <v>2234.9499999999998</v>
      </c>
      <c r="GN481">
        <f t="shared" si="320"/>
        <v>0</v>
      </c>
      <c r="GO481">
        <f t="shared" si="321"/>
        <v>0</v>
      </c>
      <c r="GP481">
        <f t="shared" si="322"/>
        <v>2234.9499999999998</v>
      </c>
      <c r="GR481">
        <v>0</v>
      </c>
      <c r="GS481">
        <v>3</v>
      </c>
      <c r="GT481">
        <v>0</v>
      </c>
      <c r="GU481" t="s">
        <v>3</v>
      </c>
      <c r="GV481">
        <f t="shared" si="323"/>
        <v>0</v>
      </c>
      <c r="GW481">
        <v>1</v>
      </c>
      <c r="GX481">
        <f t="shared" si="324"/>
        <v>0</v>
      </c>
      <c r="HA481">
        <v>0</v>
      </c>
      <c r="HB481">
        <v>0</v>
      </c>
      <c r="IK481">
        <v>0</v>
      </c>
    </row>
    <row r="482" spans="1:245" x14ac:dyDescent="0.2">
      <c r="A482">
        <v>17</v>
      </c>
      <c r="B482">
        <v>1</v>
      </c>
      <c r="C482">
        <f>ROW(SmtRes!A305)</f>
        <v>305</v>
      </c>
      <c r="D482">
        <f>ROW(EtalonRes!A304)</f>
        <v>304</v>
      </c>
      <c r="E482" t="s">
        <v>347</v>
      </c>
      <c r="F482" t="s">
        <v>348</v>
      </c>
      <c r="G482" t="s">
        <v>349</v>
      </c>
      <c r="H482" t="s">
        <v>201</v>
      </c>
      <c r="I482">
        <v>100</v>
      </c>
      <c r="J482">
        <v>0</v>
      </c>
      <c r="O482">
        <f t="shared" si="286"/>
        <v>124268</v>
      </c>
      <c r="P482">
        <f t="shared" si="287"/>
        <v>65651</v>
      </c>
      <c r="Q482">
        <f t="shared" si="288"/>
        <v>31798</v>
      </c>
      <c r="R482">
        <f t="shared" si="289"/>
        <v>13277</v>
      </c>
      <c r="S482">
        <f t="shared" si="290"/>
        <v>26819</v>
      </c>
      <c r="T482">
        <f t="shared" si="291"/>
        <v>0</v>
      </c>
      <c r="U482">
        <f t="shared" si="292"/>
        <v>161</v>
      </c>
      <c r="V482">
        <f t="shared" si="293"/>
        <v>0</v>
      </c>
      <c r="W482">
        <f t="shared" si="294"/>
        <v>0</v>
      </c>
      <c r="X482">
        <f t="shared" si="295"/>
        <v>18773.3</v>
      </c>
      <c r="Y482">
        <f t="shared" si="296"/>
        <v>2681.9</v>
      </c>
      <c r="AA482">
        <v>41650444</v>
      </c>
      <c r="AB482">
        <f t="shared" si="297"/>
        <v>1242.68</v>
      </c>
      <c r="AC482">
        <f t="shared" si="298"/>
        <v>656.51</v>
      </c>
      <c r="AD482">
        <f t="shared" si="299"/>
        <v>317.98</v>
      </c>
      <c r="AE482">
        <f t="shared" si="300"/>
        <v>132.77000000000001</v>
      </c>
      <c r="AF482">
        <f t="shared" si="301"/>
        <v>268.19</v>
      </c>
      <c r="AG482">
        <f t="shared" si="302"/>
        <v>0</v>
      </c>
      <c r="AH482">
        <f t="shared" si="303"/>
        <v>1.61</v>
      </c>
      <c r="AI482">
        <f t="shared" si="304"/>
        <v>0</v>
      </c>
      <c r="AJ482">
        <f t="shared" si="305"/>
        <v>0</v>
      </c>
      <c r="AK482">
        <v>1242.68</v>
      </c>
      <c r="AL482">
        <v>656.51</v>
      </c>
      <c r="AM482">
        <v>317.98</v>
      </c>
      <c r="AN482">
        <v>132.77000000000001</v>
      </c>
      <c r="AO482">
        <v>268.19</v>
      </c>
      <c r="AP482">
        <v>0</v>
      </c>
      <c r="AQ482">
        <v>1.61</v>
      </c>
      <c r="AR482">
        <v>0</v>
      </c>
      <c r="AS482">
        <v>0</v>
      </c>
      <c r="AT482">
        <v>70</v>
      </c>
      <c r="AU482">
        <v>10</v>
      </c>
      <c r="AV482">
        <v>1</v>
      </c>
      <c r="AW482">
        <v>1</v>
      </c>
      <c r="AZ482">
        <v>1</v>
      </c>
      <c r="BA482">
        <v>1</v>
      </c>
      <c r="BB482">
        <v>1</v>
      </c>
      <c r="BC482">
        <v>1</v>
      </c>
      <c r="BD482" t="s">
        <v>3</v>
      </c>
      <c r="BE482" t="s">
        <v>3</v>
      </c>
      <c r="BF482" t="s">
        <v>3</v>
      </c>
      <c r="BG482" t="s">
        <v>3</v>
      </c>
      <c r="BH482">
        <v>0</v>
      </c>
      <c r="BI482">
        <v>4</v>
      </c>
      <c r="BJ482" t="s">
        <v>350</v>
      </c>
      <c r="BM482">
        <v>0</v>
      </c>
      <c r="BN482">
        <v>0</v>
      </c>
      <c r="BO482" t="s">
        <v>3</v>
      </c>
      <c r="BP482">
        <v>0</v>
      </c>
      <c r="BQ482">
        <v>1</v>
      </c>
      <c r="BR482">
        <v>0</v>
      </c>
      <c r="BS482">
        <v>1</v>
      </c>
      <c r="BT482">
        <v>1</v>
      </c>
      <c r="BU482">
        <v>1</v>
      </c>
      <c r="BV482">
        <v>1</v>
      </c>
      <c r="BW482">
        <v>1</v>
      </c>
      <c r="BX482">
        <v>1</v>
      </c>
      <c r="BY482" t="s">
        <v>3</v>
      </c>
      <c r="BZ482">
        <v>70</v>
      </c>
      <c r="CA482">
        <v>10</v>
      </c>
      <c r="CF482">
        <v>0</v>
      </c>
      <c r="CG482">
        <v>0</v>
      </c>
      <c r="CM482">
        <v>0</v>
      </c>
      <c r="CN482" t="s">
        <v>3</v>
      </c>
      <c r="CO482">
        <v>0</v>
      </c>
      <c r="CP482">
        <f t="shared" si="306"/>
        <v>124268</v>
      </c>
      <c r="CQ482">
        <f t="shared" si="307"/>
        <v>656.51</v>
      </c>
      <c r="CR482">
        <f t="shared" si="308"/>
        <v>317.98</v>
      </c>
      <c r="CS482">
        <f t="shared" si="309"/>
        <v>132.77000000000001</v>
      </c>
      <c r="CT482">
        <f t="shared" si="310"/>
        <v>268.19</v>
      </c>
      <c r="CU482">
        <f t="shared" si="311"/>
        <v>0</v>
      </c>
      <c r="CV482">
        <f t="shared" si="312"/>
        <v>1.61</v>
      </c>
      <c r="CW482">
        <f t="shared" si="313"/>
        <v>0</v>
      </c>
      <c r="CX482">
        <f t="shared" si="314"/>
        <v>0</v>
      </c>
      <c r="CY482">
        <f t="shared" si="315"/>
        <v>18773.3</v>
      </c>
      <c r="CZ482">
        <f t="shared" si="316"/>
        <v>2681.9</v>
      </c>
      <c r="DC482" t="s">
        <v>3</v>
      </c>
      <c r="DD482" t="s">
        <v>3</v>
      </c>
      <c r="DE482" t="s">
        <v>3</v>
      </c>
      <c r="DF482" t="s">
        <v>3</v>
      </c>
      <c r="DG482" t="s">
        <v>3</v>
      </c>
      <c r="DH482" t="s">
        <v>3</v>
      </c>
      <c r="DI482" t="s">
        <v>3</v>
      </c>
      <c r="DJ482" t="s">
        <v>3</v>
      </c>
      <c r="DK482" t="s">
        <v>3</v>
      </c>
      <c r="DL482" t="s">
        <v>3</v>
      </c>
      <c r="DM482" t="s">
        <v>3</v>
      </c>
      <c r="DN482">
        <v>0</v>
      </c>
      <c r="DO482">
        <v>0</v>
      </c>
      <c r="DP482">
        <v>1</v>
      </c>
      <c r="DQ482">
        <v>1</v>
      </c>
      <c r="DU482">
        <v>1003</v>
      </c>
      <c r="DV482" t="s">
        <v>201</v>
      </c>
      <c r="DW482" t="s">
        <v>201</v>
      </c>
      <c r="DX482">
        <v>1</v>
      </c>
      <c r="EE482">
        <v>41386449</v>
      </c>
      <c r="EF482">
        <v>1</v>
      </c>
      <c r="EG482" t="s">
        <v>24</v>
      </c>
      <c r="EH482">
        <v>0</v>
      </c>
      <c r="EI482" t="s">
        <v>3</v>
      </c>
      <c r="EJ482">
        <v>4</v>
      </c>
      <c r="EK482">
        <v>0</v>
      </c>
      <c r="EL482" t="s">
        <v>25</v>
      </c>
      <c r="EM482" t="s">
        <v>26</v>
      </c>
      <c r="EO482" t="s">
        <v>3</v>
      </c>
      <c r="EQ482">
        <v>0</v>
      </c>
      <c r="ER482">
        <v>1242.68</v>
      </c>
      <c r="ES482">
        <v>656.51</v>
      </c>
      <c r="ET482">
        <v>317.98</v>
      </c>
      <c r="EU482">
        <v>132.77000000000001</v>
      </c>
      <c r="EV482">
        <v>268.19</v>
      </c>
      <c r="EW482">
        <v>1.61</v>
      </c>
      <c r="EX482">
        <v>0</v>
      </c>
      <c r="EY482">
        <v>0</v>
      </c>
      <c r="FQ482">
        <v>0</v>
      </c>
      <c r="FR482">
        <f t="shared" si="317"/>
        <v>0</v>
      </c>
      <c r="FS482">
        <v>0</v>
      </c>
      <c r="FX482">
        <v>70</v>
      </c>
      <c r="FY482">
        <v>10</v>
      </c>
      <c r="GA482" t="s">
        <v>3</v>
      </c>
      <c r="GD482">
        <v>0</v>
      </c>
      <c r="GF482">
        <v>-1860566692</v>
      </c>
      <c r="GG482">
        <v>2</v>
      </c>
      <c r="GH482">
        <v>1</v>
      </c>
      <c r="GI482">
        <v>-2</v>
      </c>
      <c r="GJ482">
        <v>0</v>
      </c>
      <c r="GK482">
        <f>ROUND(R482*(R12)/100,2)</f>
        <v>14339.16</v>
      </c>
      <c r="GL482">
        <f t="shared" si="318"/>
        <v>0</v>
      </c>
      <c r="GM482">
        <f t="shared" si="319"/>
        <v>160062.35999999999</v>
      </c>
      <c r="GN482">
        <f t="shared" si="320"/>
        <v>0</v>
      </c>
      <c r="GO482">
        <f t="shared" si="321"/>
        <v>0</v>
      </c>
      <c r="GP482">
        <f t="shared" si="322"/>
        <v>160062.35999999999</v>
      </c>
      <c r="GR482">
        <v>0</v>
      </c>
      <c r="GS482">
        <v>3</v>
      </c>
      <c r="GT482">
        <v>0</v>
      </c>
      <c r="GU482" t="s">
        <v>3</v>
      </c>
      <c r="GV482">
        <f t="shared" si="323"/>
        <v>0</v>
      </c>
      <c r="GW482">
        <v>1</v>
      </c>
      <c r="GX482">
        <f t="shared" si="324"/>
        <v>0</v>
      </c>
      <c r="HA482">
        <v>0</v>
      </c>
      <c r="HB482">
        <v>0</v>
      </c>
      <c r="IK482">
        <v>0</v>
      </c>
    </row>
    <row r="483" spans="1:245" x14ac:dyDescent="0.2">
      <c r="A483">
        <v>17</v>
      </c>
      <c r="B483">
        <v>1</v>
      </c>
      <c r="C483">
        <f>ROW(SmtRes!A306)</f>
        <v>306</v>
      </c>
      <c r="D483">
        <f>ROW(EtalonRes!A305)</f>
        <v>305</v>
      </c>
      <c r="E483" t="s">
        <v>351</v>
      </c>
      <c r="F483" t="s">
        <v>161</v>
      </c>
      <c r="G483" t="s">
        <v>162</v>
      </c>
      <c r="H483" t="s">
        <v>149</v>
      </c>
      <c r="I483">
        <v>60</v>
      </c>
      <c r="J483">
        <v>0</v>
      </c>
      <c r="O483">
        <f t="shared" si="286"/>
        <v>3557.4</v>
      </c>
      <c r="P483">
        <f t="shared" si="287"/>
        <v>0</v>
      </c>
      <c r="Q483">
        <f t="shared" si="288"/>
        <v>3557.4</v>
      </c>
      <c r="R483">
        <f t="shared" si="289"/>
        <v>2685.6</v>
      </c>
      <c r="S483">
        <f t="shared" si="290"/>
        <v>0</v>
      </c>
      <c r="T483">
        <f t="shared" si="291"/>
        <v>0</v>
      </c>
      <c r="U483">
        <f t="shared" si="292"/>
        <v>0</v>
      </c>
      <c r="V483">
        <f t="shared" si="293"/>
        <v>0</v>
      </c>
      <c r="W483">
        <f t="shared" si="294"/>
        <v>0</v>
      </c>
      <c r="X483">
        <f t="shared" si="295"/>
        <v>0</v>
      </c>
      <c r="Y483">
        <f t="shared" si="296"/>
        <v>0</v>
      </c>
      <c r="AA483">
        <v>41650444</v>
      </c>
      <c r="AB483">
        <f t="shared" si="297"/>
        <v>59.29</v>
      </c>
      <c r="AC483">
        <f t="shared" si="298"/>
        <v>0</v>
      </c>
      <c r="AD483">
        <f t="shared" si="299"/>
        <v>59.29</v>
      </c>
      <c r="AE483">
        <f t="shared" si="300"/>
        <v>44.76</v>
      </c>
      <c r="AF483">
        <f t="shared" si="301"/>
        <v>0</v>
      </c>
      <c r="AG483">
        <f t="shared" si="302"/>
        <v>0</v>
      </c>
      <c r="AH483">
        <f t="shared" si="303"/>
        <v>0</v>
      </c>
      <c r="AI483">
        <f t="shared" si="304"/>
        <v>0</v>
      </c>
      <c r="AJ483">
        <f t="shared" si="305"/>
        <v>0</v>
      </c>
      <c r="AK483">
        <v>59.29</v>
      </c>
      <c r="AL483">
        <v>0</v>
      </c>
      <c r="AM483">
        <v>59.29</v>
      </c>
      <c r="AN483">
        <v>44.76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1</v>
      </c>
      <c r="AW483">
        <v>1</v>
      </c>
      <c r="AZ483">
        <v>1</v>
      </c>
      <c r="BA483">
        <v>1</v>
      </c>
      <c r="BB483">
        <v>1</v>
      </c>
      <c r="BC483">
        <v>1</v>
      </c>
      <c r="BD483" t="s">
        <v>3</v>
      </c>
      <c r="BE483" t="s">
        <v>3</v>
      </c>
      <c r="BF483" t="s">
        <v>3</v>
      </c>
      <c r="BG483" t="s">
        <v>3</v>
      </c>
      <c r="BH483">
        <v>0</v>
      </c>
      <c r="BI483">
        <v>4</v>
      </c>
      <c r="BJ483" t="s">
        <v>163</v>
      </c>
      <c r="BM483">
        <v>1</v>
      </c>
      <c r="BN483">
        <v>0</v>
      </c>
      <c r="BO483" t="s">
        <v>3</v>
      </c>
      <c r="BP483">
        <v>0</v>
      </c>
      <c r="BQ483">
        <v>1</v>
      </c>
      <c r="BR483">
        <v>0</v>
      </c>
      <c r="BS483">
        <v>1</v>
      </c>
      <c r="BT483">
        <v>1</v>
      </c>
      <c r="BU483">
        <v>1</v>
      </c>
      <c r="BV483">
        <v>1</v>
      </c>
      <c r="BW483">
        <v>1</v>
      </c>
      <c r="BX483">
        <v>1</v>
      </c>
      <c r="BY483" t="s">
        <v>3</v>
      </c>
      <c r="BZ483">
        <v>0</v>
      </c>
      <c r="CA483">
        <v>0</v>
      </c>
      <c r="CF483">
        <v>0</v>
      </c>
      <c r="CG483">
        <v>0</v>
      </c>
      <c r="CM483">
        <v>0</v>
      </c>
      <c r="CN483" t="s">
        <v>3</v>
      </c>
      <c r="CO483">
        <v>0</v>
      </c>
      <c r="CP483">
        <f t="shared" si="306"/>
        <v>3557.4</v>
      </c>
      <c r="CQ483">
        <f t="shared" si="307"/>
        <v>0</v>
      </c>
      <c r="CR483">
        <f t="shared" si="308"/>
        <v>59.29</v>
      </c>
      <c r="CS483">
        <f t="shared" si="309"/>
        <v>44.76</v>
      </c>
      <c r="CT483">
        <f t="shared" si="310"/>
        <v>0</v>
      </c>
      <c r="CU483">
        <f t="shared" si="311"/>
        <v>0</v>
      </c>
      <c r="CV483">
        <f t="shared" si="312"/>
        <v>0</v>
      </c>
      <c r="CW483">
        <f t="shared" si="313"/>
        <v>0</v>
      </c>
      <c r="CX483">
        <f t="shared" si="314"/>
        <v>0</v>
      </c>
      <c r="CY483">
        <f t="shared" si="315"/>
        <v>0</v>
      </c>
      <c r="CZ483">
        <f t="shared" si="316"/>
        <v>0</v>
      </c>
      <c r="DC483" t="s">
        <v>3</v>
      </c>
      <c r="DD483" t="s">
        <v>3</v>
      </c>
      <c r="DE483" t="s">
        <v>3</v>
      </c>
      <c r="DF483" t="s">
        <v>3</v>
      </c>
      <c r="DG483" t="s">
        <v>3</v>
      </c>
      <c r="DH483" t="s">
        <v>3</v>
      </c>
      <c r="DI483" t="s">
        <v>3</v>
      </c>
      <c r="DJ483" t="s">
        <v>3</v>
      </c>
      <c r="DK483" t="s">
        <v>3</v>
      </c>
      <c r="DL483" t="s">
        <v>3</v>
      </c>
      <c r="DM483" t="s">
        <v>3</v>
      </c>
      <c r="DN483">
        <v>0</v>
      </c>
      <c r="DO483">
        <v>0</v>
      </c>
      <c r="DP483">
        <v>1</v>
      </c>
      <c r="DQ483">
        <v>1</v>
      </c>
      <c r="DU483">
        <v>1007</v>
      </c>
      <c r="DV483" t="s">
        <v>149</v>
      </c>
      <c r="DW483" t="s">
        <v>149</v>
      </c>
      <c r="DX483">
        <v>1</v>
      </c>
      <c r="EE483">
        <v>41386452</v>
      </c>
      <c r="EF483">
        <v>1</v>
      </c>
      <c r="EG483" t="s">
        <v>24</v>
      </c>
      <c r="EH483">
        <v>0</v>
      </c>
      <c r="EI483" t="s">
        <v>3</v>
      </c>
      <c r="EJ483">
        <v>4</v>
      </c>
      <c r="EK483">
        <v>1</v>
      </c>
      <c r="EL483" t="s">
        <v>37</v>
      </c>
      <c r="EM483" t="s">
        <v>26</v>
      </c>
      <c r="EO483" t="s">
        <v>3</v>
      </c>
      <c r="EQ483">
        <v>0</v>
      </c>
      <c r="ER483">
        <v>59.29</v>
      </c>
      <c r="ES483">
        <v>0</v>
      </c>
      <c r="ET483">
        <v>59.29</v>
      </c>
      <c r="EU483">
        <v>44.76</v>
      </c>
      <c r="EV483">
        <v>0</v>
      </c>
      <c r="EW483">
        <v>0</v>
      </c>
      <c r="EX483">
        <v>0</v>
      </c>
      <c r="EY483">
        <v>0</v>
      </c>
      <c r="FQ483">
        <v>0</v>
      </c>
      <c r="FR483">
        <f t="shared" si="317"/>
        <v>0</v>
      </c>
      <c r="FS483">
        <v>0</v>
      </c>
      <c r="FX483">
        <v>0</v>
      </c>
      <c r="FY483">
        <v>0</v>
      </c>
      <c r="GA483" t="s">
        <v>3</v>
      </c>
      <c r="GD483">
        <v>1</v>
      </c>
      <c r="GF483">
        <v>-1793026188</v>
      </c>
      <c r="GG483">
        <v>2</v>
      </c>
      <c r="GH483">
        <v>1</v>
      </c>
      <c r="GI483">
        <v>-2</v>
      </c>
      <c r="GJ483">
        <v>0</v>
      </c>
      <c r="GK483">
        <v>0</v>
      </c>
      <c r="GL483">
        <f t="shared" si="318"/>
        <v>0</v>
      </c>
      <c r="GM483">
        <f>ROUND(O483+X483+Y483,2)+GX483</f>
        <v>3557.4</v>
      </c>
      <c r="GN483">
        <f>IF(OR(BI483=0,BI483=1),ROUND(O483+X483+Y483,2),0)</f>
        <v>0</v>
      </c>
      <c r="GO483">
        <f>IF(BI483=2,ROUND(O483+X483+Y483,2),0)</f>
        <v>0</v>
      </c>
      <c r="GP483">
        <f>IF(BI483=4,ROUND(O483+X483+Y483,2)+GX483,0)</f>
        <v>3557.4</v>
      </c>
      <c r="GR483">
        <v>0</v>
      </c>
      <c r="GS483">
        <v>3</v>
      </c>
      <c r="GT483">
        <v>0</v>
      </c>
      <c r="GU483" t="s">
        <v>3</v>
      </c>
      <c r="GV483">
        <f t="shared" si="323"/>
        <v>0</v>
      </c>
      <c r="GW483">
        <v>1</v>
      </c>
      <c r="GX483">
        <f t="shared" si="324"/>
        <v>0</v>
      </c>
      <c r="HA483">
        <v>0</v>
      </c>
      <c r="HB483">
        <v>0</v>
      </c>
      <c r="IK483">
        <v>0</v>
      </c>
    </row>
    <row r="484" spans="1:245" x14ac:dyDescent="0.2">
      <c r="A484">
        <v>17</v>
      </c>
      <c r="B484">
        <v>1</v>
      </c>
      <c r="C484">
        <f>ROW(SmtRes!A307)</f>
        <v>307</v>
      </c>
      <c r="D484">
        <f>ROW(EtalonRes!A306)</f>
        <v>306</v>
      </c>
      <c r="E484" t="s">
        <v>352</v>
      </c>
      <c r="F484" t="s">
        <v>165</v>
      </c>
      <c r="G484" t="s">
        <v>166</v>
      </c>
      <c r="H484" t="s">
        <v>149</v>
      </c>
      <c r="I484">
        <v>60</v>
      </c>
      <c r="J484">
        <v>0</v>
      </c>
      <c r="O484">
        <f t="shared" si="286"/>
        <v>33286.199999999997</v>
      </c>
      <c r="P484">
        <f t="shared" si="287"/>
        <v>0</v>
      </c>
      <c r="Q484">
        <f t="shared" si="288"/>
        <v>33286.199999999997</v>
      </c>
      <c r="R484">
        <f t="shared" si="289"/>
        <v>25125.599999999999</v>
      </c>
      <c r="S484">
        <f t="shared" si="290"/>
        <v>0</v>
      </c>
      <c r="T484">
        <f t="shared" si="291"/>
        <v>0</v>
      </c>
      <c r="U484">
        <f t="shared" si="292"/>
        <v>0</v>
      </c>
      <c r="V484">
        <f t="shared" si="293"/>
        <v>0</v>
      </c>
      <c r="W484">
        <f t="shared" si="294"/>
        <v>0</v>
      </c>
      <c r="X484">
        <f t="shared" si="295"/>
        <v>0</v>
      </c>
      <c r="Y484">
        <f t="shared" si="296"/>
        <v>0</v>
      </c>
      <c r="AA484">
        <v>41650444</v>
      </c>
      <c r="AB484">
        <f t="shared" si="297"/>
        <v>554.77</v>
      </c>
      <c r="AC484">
        <f t="shared" si="298"/>
        <v>0</v>
      </c>
      <c r="AD484">
        <f>ROUND(((((ET484*29))-((EU484*29)))+AE484),2)</f>
        <v>554.77</v>
      </c>
      <c r="AE484">
        <f>ROUND(((EU484*29)),2)</f>
        <v>418.76</v>
      </c>
      <c r="AF484">
        <f>ROUND((EV484),2)</f>
        <v>0</v>
      </c>
      <c r="AG484">
        <f t="shared" si="302"/>
        <v>0</v>
      </c>
      <c r="AH484">
        <f>(EW484)</f>
        <v>0</v>
      </c>
      <c r="AI484">
        <f>((EX484*29))</f>
        <v>0</v>
      </c>
      <c r="AJ484">
        <f t="shared" si="305"/>
        <v>0</v>
      </c>
      <c r="AK484">
        <v>19.13</v>
      </c>
      <c r="AL484">
        <v>0</v>
      </c>
      <c r="AM484">
        <v>19.13</v>
      </c>
      <c r="AN484">
        <v>14.44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1</v>
      </c>
      <c r="AW484">
        <v>1</v>
      </c>
      <c r="AZ484">
        <v>1</v>
      </c>
      <c r="BA484">
        <v>1</v>
      </c>
      <c r="BB484">
        <v>1</v>
      </c>
      <c r="BC484">
        <v>1</v>
      </c>
      <c r="BD484" t="s">
        <v>3</v>
      </c>
      <c r="BE484" t="s">
        <v>3</v>
      </c>
      <c r="BF484" t="s">
        <v>3</v>
      </c>
      <c r="BG484" t="s">
        <v>3</v>
      </c>
      <c r="BH484">
        <v>0</v>
      </c>
      <c r="BI484">
        <v>4</v>
      </c>
      <c r="BJ484" t="s">
        <v>167</v>
      </c>
      <c r="BM484">
        <v>1</v>
      </c>
      <c r="BN484">
        <v>0</v>
      </c>
      <c r="BO484" t="s">
        <v>3</v>
      </c>
      <c r="BP484">
        <v>0</v>
      </c>
      <c r="BQ484">
        <v>1</v>
      </c>
      <c r="BR484">
        <v>0</v>
      </c>
      <c r="BS484">
        <v>1</v>
      </c>
      <c r="BT484">
        <v>1</v>
      </c>
      <c r="BU484">
        <v>1</v>
      </c>
      <c r="BV484">
        <v>1</v>
      </c>
      <c r="BW484">
        <v>1</v>
      </c>
      <c r="BX484">
        <v>1</v>
      </c>
      <c r="BY484" t="s">
        <v>3</v>
      </c>
      <c r="BZ484">
        <v>0</v>
      </c>
      <c r="CA484">
        <v>0</v>
      </c>
      <c r="CF484">
        <v>0</v>
      </c>
      <c r="CG484">
        <v>0</v>
      </c>
      <c r="CM484">
        <v>0</v>
      </c>
      <c r="CN484" t="s">
        <v>3</v>
      </c>
      <c r="CO484">
        <v>0</v>
      </c>
      <c r="CP484">
        <f t="shared" si="306"/>
        <v>33286.199999999997</v>
      </c>
      <c r="CQ484">
        <f t="shared" si="307"/>
        <v>0</v>
      </c>
      <c r="CR484">
        <f>(((((ET484*29))*BB484-((EU484*29))*BS484)+AE484*BS484)*AV484)</f>
        <v>554.77</v>
      </c>
      <c r="CS484">
        <f t="shared" si="309"/>
        <v>418.76</v>
      </c>
      <c r="CT484">
        <f t="shared" si="310"/>
        <v>0</v>
      </c>
      <c r="CU484">
        <f t="shared" si="311"/>
        <v>0</v>
      </c>
      <c r="CV484">
        <f t="shared" si="312"/>
        <v>0</v>
      </c>
      <c r="CW484">
        <f t="shared" si="313"/>
        <v>0</v>
      </c>
      <c r="CX484">
        <f t="shared" si="314"/>
        <v>0</v>
      </c>
      <c r="CY484">
        <f t="shared" si="315"/>
        <v>0</v>
      </c>
      <c r="CZ484">
        <f t="shared" si="316"/>
        <v>0</v>
      </c>
      <c r="DC484" t="s">
        <v>3</v>
      </c>
      <c r="DD484" t="s">
        <v>3</v>
      </c>
      <c r="DE484" t="s">
        <v>139</v>
      </c>
      <c r="DF484" t="s">
        <v>139</v>
      </c>
      <c r="DG484" t="s">
        <v>3</v>
      </c>
      <c r="DH484" t="s">
        <v>3</v>
      </c>
      <c r="DI484" t="s">
        <v>3</v>
      </c>
      <c r="DJ484" t="s">
        <v>139</v>
      </c>
      <c r="DK484" t="s">
        <v>3</v>
      </c>
      <c r="DL484" t="s">
        <v>3</v>
      </c>
      <c r="DM484" t="s">
        <v>3</v>
      </c>
      <c r="DN484">
        <v>0</v>
      </c>
      <c r="DO484">
        <v>0</v>
      </c>
      <c r="DP484">
        <v>1</v>
      </c>
      <c r="DQ484">
        <v>1</v>
      </c>
      <c r="DU484">
        <v>1007</v>
      </c>
      <c r="DV484" t="s">
        <v>149</v>
      </c>
      <c r="DW484" t="s">
        <v>149</v>
      </c>
      <c r="DX484">
        <v>1</v>
      </c>
      <c r="EE484">
        <v>41386452</v>
      </c>
      <c r="EF484">
        <v>1</v>
      </c>
      <c r="EG484" t="s">
        <v>24</v>
      </c>
      <c r="EH484">
        <v>0</v>
      </c>
      <c r="EI484" t="s">
        <v>3</v>
      </c>
      <c r="EJ484">
        <v>4</v>
      </c>
      <c r="EK484">
        <v>1</v>
      </c>
      <c r="EL484" t="s">
        <v>37</v>
      </c>
      <c r="EM484" t="s">
        <v>26</v>
      </c>
      <c r="EO484" t="s">
        <v>3</v>
      </c>
      <c r="EQ484">
        <v>0</v>
      </c>
      <c r="ER484">
        <v>19.13</v>
      </c>
      <c r="ES484">
        <v>0</v>
      </c>
      <c r="ET484">
        <v>19.13</v>
      </c>
      <c r="EU484">
        <v>14.44</v>
      </c>
      <c r="EV484">
        <v>0</v>
      </c>
      <c r="EW484">
        <v>0</v>
      </c>
      <c r="EX484">
        <v>0</v>
      </c>
      <c r="EY484">
        <v>0</v>
      </c>
      <c r="FQ484">
        <v>0</v>
      </c>
      <c r="FR484">
        <f t="shared" si="317"/>
        <v>0</v>
      </c>
      <c r="FS484">
        <v>0</v>
      </c>
      <c r="FX484">
        <v>0</v>
      </c>
      <c r="FY484">
        <v>0</v>
      </c>
      <c r="GA484" t="s">
        <v>3</v>
      </c>
      <c r="GD484">
        <v>1</v>
      </c>
      <c r="GF484">
        <v>-1649795319</v>
      </c>
      <c r="GG484">
        <v>2</v>
      </c>
      <c r="GH484">
        <v>1</v>
      </c>
      <c r="GI484">
        <v>-2</v>
      </c>
      <c r="GJ484">
        <v>0</v>
      </c>
      <c r="GK484">
        <v>0</v>
      </c>
      <c r="GL484">
        <f t="shared" si="318"/>
        <v>0</v>
      </c>
      <c r="GM484">
        <f>ROUND(O484+X484+Y484,2)+GX484</f>
        <v>33286.199999999997</v>
      </c>
      <c r="GN484">
        <f>IF(OR(BI484=0,BI484=1),ROUND(O484+X484+Y484,2),0)</f>
        <v>0</v>
      </c>
      <c r="GO484">
        <f>IF(BI484=2,ROUND(O484+X484+Y484,2),0)</f>
        <v>0</v>
      </c>
      <c r="GP484">
        <f>IF(BI484=4,ROUND(O484+X484+Y484,2)+GX484,0)</f>
        <v>33286.199999999997</v>
      </c>
      <c r="GR484">
        <v>0</v>
      </c>
      <c r="GS484">
        <v>3</v>
      </c>
      <c r="GT484">
        <v>0</v>
      </c>
      <c r="GU484" t="s">
        <v>3</v>
      </c>
      <c r="GV484">
        <f t="shared" si="323"/>
        <v>0</v>
      </c>
      <c r="GW484">
        <v>1</v>
      </c>
      <c r="GX484">
        <f t="shared" si="324"/>
        <v>0</v>
      </c>
      <c r="HA484">
        <v>0</v>
      </c>
      <c r="HB484">
        <v>0</v>
      </c>
      <c r="IK484">
        <v>0</v>
      </c>
    </row>
    <row r="486" spans="1:245" x14ac:dyDescent="0.2">
      <c r="A486" s="2">
        <v>51</v>
      </c>
      <c r="B486" s="2">
        <f>B467</f>
        <v>1</v>
      </c>
      <c r="C486" s="2">
        <f>A467</f>
        <v>4</v>
      </c>
      <c r="D486" s="2">
        <f>ROW(A467)</f>
        <v>467</v>
      </c>
      <c r="E486" s="2"/>
      <c r="F486" s="2" t="str">
        <f>IF(F467&lt;&gt;"",F467,"")</f>
        <v>9</v>
      </c>
      <c r="G486" s="2" t="str">
        <f>IF(G467&lt;&gt;"",G467,"")</f>
        <v>Ремонт  уличных лестниц ул Профсоюзная д 37-1 шт ул  Цюрупы д 8к1,ул Профсоюзная д 25</v>
      </c>
      <c r="H486" s="2">
        <v>0</v>
      </c>
      <c r="I486" s="2"/>
      <c r="J486" s="2"/>
      <c r="K486" s="2"/>
      <c r="L486" s="2"/>
      <c r="M486" s="2"/>
      <c r="N486" s="2"/>
      <c r="O486" s="2">
        <f t="shared" ref="O486:T486" si="325">ROUND(AB486,2)</f>
        <v>1058560.3400000001</v>
      </c>
      <c r="P486" s="2">
        <f t="shared" si="325"/>
        <v>735015.15</v>
      </c>
      <c r="Q486" s="2">
        <f t="shared" si="325"/>
        <v>81854.33</v>
      </c>
      <c r="R486" s="2">
        <f t="shared" si="325"/>
        <v>47291.26</v>
      </c>
      <c r="S486" s="2">
        <f t="shared" si="325"/>
        <v>241690.86</v>
      </c>
      <c r="T486" s="2">
        <f t="shared" si="325"/>
        <v>0</v>
      </c>
      <c r="U486" s="2">
        <f>AH486</f>
        <v>1272.4243999999999</v>
      </c>
      <c r="V486" s="2">
        <f>AI486</f>
        <v>0</v>
      </c>
      <c r="W486" s="2">
        <f>ROUND(AJ486,2)</f>
        <v>0</v>
      </c>
      <c r="X486" s="2">
        <f>ROUND(AK486,2)</f>
        <v>169183.61</v>
      </c>
      <c r="Y486" s="2">
        <f>ROUND(AL486,2)</f>
        <v>24169.09</v>
      </c>
      <c r="Z486" s="2"/>
      <c r="AA486" s="2"/>
      <c r="AB486" s="2">
        <f>ROUND(SUMIF(AA471:AA484,"=41650444",O471:O484),2)</f>
        <v>1058560.3400000001</v>
      </c>
      <c r="AC486" s="2">
        <f>ROUND(SUMIF(AA471:AA484,"=41650444",P471:P484),2)</f>
        <v>735015.15</v>
      </c>
      <c r="AD486" s="2">
        <f>ROUND(SUMIF(AA471:AA484,"=41650444",Q471:Q484),2)</f>
        <v>81854.33</v>
      </c>
      <c r="AE486" s="2">
        <f>ROUND(SUMIF(AA471:AA484,"=41650444",R471:R484),2)</f>
        <v>47291.26</v>
      </c>
      <c r="AF486" s="2">
        <f>ROUND(SUMIF(AA471:AA484,"=41650444",S471:S484),2)</f>
        <v>241690.86</v>
      </c>
      <c r="AG486" s="2">
        <f>ROUND(SUMIF(AA471:AA484,"=41650444",T471:T484),2)</f>
        <v>0</v>
      </c>
      <c r="AH486" s="2">
        <f>SUMIF(AA471:AA484,"=41650444",U471:U484)</f>
        <v>1272.4243999999999</v>
      </c>
      <c r="AI486" s="2">
        <f>SUMIF(AA471:AA484,"=41650444",V471:V484)</f>
        <v>0</v>
      </c>
      <c r="AJ486" s="2">
        <f>ROUND(SUMIF(AA471:AA484,"=41650444",W471:W484),2)</f>
        <v>0</v>
      </c>
      <c r="AK486" s="2">
        <f>ROUND(SUMIF(AA471:AA484,"=41650444",X471:X484),2)</f>
        <v>169183.61</v>
      </c>
      <c r="AL486" s="2">
        <f>ROUND(SUMIF(AA471:AA484,"=41650444",Y471:Y484),2)</f>
        <v>24169.09</v>
      </c>
      <c r="AM486" s="2"/>
      <c r="AN486" s="2"/>
      <c r="AO486" s="2">
        <f t="shared" ref="AO486:BC486" si="326">ROUND(BX486,2)</f>
        <v>0</v>
      </c>
      <c r="AP486" s="2">
        <f t="shared" si="326"/>
        <v>0</v>
      </c>
      <c r="AQ486" s="2">
        <f t="shared" si="326"/>
        <v>0</v>
      </c>
      <c r="AR486" s="2">
        <f t="shared" si="326"/>
        <v>1272951.51</v>
      </c>
      <c r="AS486" s="2">
        <f t="shared" si="326"/>
        <v>0</v>
      </c>
      <c r="AT486" s="2">
        <f t="shared" si="326"/>
        <v>0</v>
      </c>
      <c r="AU486" s="2">
        <f t="shared" si="326"/>
        <v>1272951.51</v>
      </c>
      <c r="AV486" s="2">
        <f t="shared" si="326"/>
        <v>735015.15</v>
      </c>
      <c r="AW486" s="2">
        <f t="shared" si="326"/>
        <v>735015.15</v>
      </c>
      <c r="AX486" s="2">
        <f t="shared" si="326"/>
        <v>0</v>
      </c>
      <c r="AY486" s="2">
        <f t="shared" si="326"/>
        <v>735015.15</v>
      </c>
      <c r="AZ486" s="2">
        <f t="shared" si="326"/>
        <v>0</v>
      </c>
      <c r="BA486" s="2">
        <f t="shared" si="326"/>
        <v>0</v>
      </c>
      <c r="BB486" s="2">
        <f t="shared" si="326"/>
        <v>0</v>
      </c>
      <c r="BC486" s="2">
        <f t="shared" si="326"/>
        <v>0</v>
      </c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>
        <f>ROUND(SUMIF(AA471:AA484,"=41650444",FQ471:FQ484),2)</f>
        <v>0</v>
      </c>
      <c r="BY486" s="2">
        <f>ROUND(SUMIF(AA471:AA484,"=41650444",FR471:FR484),2)</f>
        <v>0</v>
      </c>
      <c r="BZ486" s="2">
        <f>ROUND(SUMIF(AA471:AA484,"=41650444",GL471:GL484),2)</f>
        <v>0</v>
      </c>
      <c r="CA486" s="2">
        <f>ROUND(SUMIF(AA471:AA484,"=41650444",GM471:GM484),2)</f>
        <v>1272951.51</v>
      </c>
      <c r="CB486" s="2">
        <f>ROUND(SUMIF(AA471:AA484,"=41650444",GN471:GN484),2)</f>
        <v>0</v>
      </c>
      <c r="CC486" s="2">
        <f>ROUND(SUMIF(AA471:AA484,"=41650444",GO471:GO484),2)</f>
        <v>0</v>
      </c>
      <c r="CD486" s="2">
        <f>ROUND(SUMIF(AA471:AA484,"=41650444",GP471:GP484),2)</f>
        <v>1272951.51</v>
      </c>
      <c r="CE486" s="2">
        <f>AC486-BX486</f>
        <v>735015.15</v>
      </c>
      <c r="CF486" s="2">
        <f>AC486-BY486</f>
        <v>735015.15</v>
      </c>
      <c r="CG486" s="2">
        <f>BX486-BZ486</f>
        <v>0</v>
      </c>
      <c r="CH486" s="2">
        <f>AC486-BX486-BY486+BZ486</f>
        <v>735015.15</v>
      </c>
      <c r="CI486" s="2">
        <f>BY486-BZ486</f>
        <v>0</v>
      </c>
      <c r="CJ486" s="2">
        <f>ROUND(SUMIF(AA471:AA484,"=41650444",GX471:GX484),2)</f>
        <v>0</v>
      </c>
      <c r="CK486" s="2">
        <f>ROUND(SUMIF(AA471:AA484,"=41650444",GY471:GY484),2)</f>
        <v>0</v>
      </c>
      <c r="CL486" s="2">
        <f>ROUND(SUMIF(AA471:AA484,"=41650444",GZ471:GZ484),2)</f>
        <v>0</v>
      </c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>
        <v>0</v>
      </c>
    </row>
    <row r="488" spans="1:245" x14ac:dyDescent="0.2">
      <c r="A488" s="4">
        <v>50</v>
      </c>
      <c r="B488" s="4">
        <v>0</v>
      </c>
      <c r="C488" s="4">
        <v>0</v>
      </c>
      <c r="D488" s="4">
        <v>1</v>
      </c>
      <c r="E488" s="4">
        <v>201</v>
      </c>
      <c r="F488" s="4">
        <f>ROUND(Source!O486,O488)</f>
        <v>1058560.3400000001</v>
      </c>
      <c r="G488" s="4" t="s">
        <v>43</v>
      </c>
      <c r="H488" s="4" t="s">
        <v>44</v>
      </c>
      <c r="I488" s="4"/>
      <c r="J488" s="4"/>
      <c r="K488" s="4">
        <v>-201</v>
      </c>
      <c r="L488" s="4">
        <v>1</v>
      </c>
      <c r="M488" s="4">
        <v>3</v>
      </c>
      <c r="N488" s="4" t="s">
        <v>3</v>
      </c>
      <c r="O488" s="4">
        <v>2</v>
      </c>
      <c r="P488" s="4"/>
      <c r="Q488" s="4"/>
      <c r="R488" s="4"/>
      <c r="S488" s="4"/>
      <c r="T488" s="4"/>
      <c r="U488" s="4"/>
      <c r="V488" s="4"/>
      <c r="W488" s="4"/>
    </row>
    <row r="489" spans="1:245" x14ac:dyDescent="0.2">
      <c r="A489" s="4">
        <v>50</v>
      </c>
      <c r="B489" s="4">
        <v>0</v>
      </c>
      <c r="C489" s="4">
        <v>0</v>
      </c>
      <c r="D489" s="4">
        <v>1</v>
      </c>
      <c r="E489" s="4">
        <v>202</v>
      </c>
      <c r="F489" s="4">
        <f>ROUND(Source!P486,O489)</f>
        <v>735015.15</v>
      </c>
      <c r="G489" s="4" t="s">
        <v>45</v>
      </c>
      <c r="H489" s="4" t="s">
        <v>46</v>
      </c>
      <c r="I489" s="4"/>
      <c r="J489" s="4"/>
      <c r="K489" s="4">
        <v>-202</v>
      </c>
      <c r="L489" s="4">
        <v>2</v>
      </c>
      <c r="M489" s="4">
        <v>3</v>
      </c>
      <c r="N489" s="4" t="s">
        <v>3</v>
      </c>
      <c r="O489" s="4">
        <v>2</v>
      </c>
      <c r="P489" s="4"/>
      <c r="Q489" s="4"/>
      <c r="R489" s="4"/>
      <c r="S489" s="4"/>
      <c r="T489" s="4"/>
      <c r="U489" s="4"/>
      <c r="V489" s="4"/>
      <c r="W489" s="4"/>
    </row>
    <row r="490" spans="1:245" x14ac:dyDescent="0.2">
      <c r="A490" s="4">
        <v>50</v>
      </c>
      <c r="B490" s="4">
        <v>0</v>
      </c>
      <c r="C490" s="4">
        <v>0</v>
      </c>
      <c r="D490" s="4">
        <v>1</v>
      </c>
      <c r="E490" s="4">
        <v>222</v>
      </c>
      <c r="F490" s="4">
        <f>ROUND(Source!AO486,O490)</f>
        <v>0</v>
      </c>
      <c r="G490" s="4" t="s">
        <v>47</v>
      </c>
      <c r="H490" s="4" t="s">
        <v>48</v>
      </c>
      <c r="I490" s="4"/>
      <c r="J490" s="4"/>
      <c r="K490" s="4">
        <v>-222</v>
      </c>
      <c r="L490" s="4">
        <v>3</v>
      </c>
      <c r="M490" s="4">
        <v>3</v>
      </c>
      <c r="N490" s="4" t="s">
        <v>3</v>
      </c>
      <c r="O490" s="4">
        <v>2</v>
      </c>
      <c r="P490" s="4"/>
      <c r="Q490" s="4"/>
      <c r="R490" s="4"/>
      <c r="S490" s="4"/>
      <c r="T490" s="4"/>
      <c r="U490" s="4"/>
      <c r="V490" s="4"/>
      <c r="W490" s="4"/>
    </row>
    <row r="491" spans="1:245" x14ac:dyDescent="0.2">
      <c r="A491" s="4">
        <v>50</v>
      </c>
      <c r="B491" s="4">
        <v>0</v>
      </c>
      <c r="C491" s="4">
        <v>0</v>
      </c>
      <c r="D491" s="4">
        <v>1</v>
      </c>
      <c r="E491" s="4">
        <v>225</v>
      </c>
      <c r="F491" s="4">
        <f>ROUND(Source!AV486,O491)</f>
        <v>735015.15</v>
      </c>
      <c r="G491" s="4" t="s">
        <v>49</v>
      </c>
      <c r="H491" s="4" t="s">
        <v>50</v>
      </c>
      <c r="I491" s="4"/>
      <c r="J491" s="4"/>
      <c r="K491" s="4">
        <v>-225</v>
      </c>
      <c r="L491" s="4">
        <v>4</v>
      </c>
      <c r="M491" s="4">
        <v>3</v>
      </c>
      <c r="N491" s="4" t="s">
        <v>3</v>
      </c>
      <c r="O491" s="4">
        <v>2</v>
      </c>
      <c r="P491" s="4"/>
      <c r="Q491" s="4"/>
      <c r="R491" s="4"/>
      <c r="S491" s="4"/>
      <c r="T491" s="4"/>
      <c r="U491" s="4"/>
      <c r="V491" s="4"/>
      <c r="W491" s="4"/>
    </row>
    <row r="492" spans="1:245" x14ac:dyDescent="0.2">
      <c r="A492" s="4">
        <v>50</v>
      </c>
      <c r="B492" s="4">
        <v>0</v>
      </c>
      <c r="C492" s="4">
        <v>0</v>
      </c>
      <c r="D492" s="4">
        <v>1</v>
      </c>
      <c r="E492" s="4">
        <v>226</v>
      </c>
      <c r="F492" s="4">
        <f>ROUND(Source!AW486,O492)</f>
        <v>735015.15</v>
      </c>
      <c r="G492" s="4" t="s">
        <v>51</v>
      </c>
      <c r="H492" s="4" t="s">
        <v>52</v>
      </c>
      <c r="I492" s="4"/>
      <c r="J492" s="4"/>
      <c r="K492" s="4">
        <v>-226</v>
      </c>
      <c r="L492" s="4">
        <v>5</v>
      </c>
      <c r="M492" s="4">
        <v>3</v>
      </c>
      <c r="N492" s="4" t="s">
        <v>3</v>
      </c>
      <c r="O492" s="4">
        <v>2</v>
      </c>
      <c r="P492" s="4"/>
      <c r="Q492" s="4"/>
      <c r="R492" s="4"/>
      <c r="S492" s="4"/>
      <c r="T492" s="4"/>
      <c r="U492" s="4"/>
      <c r="V492" s="4"/>
      <c r="W492" s="4"/>
    </row>
    <row r="493" spans="1:245" x14ac:dyDescent="0.2">
      <c r="A493" s="4">
        <v>50</v>
      </c>
      <c r="B493" s="4">
        <v>0</v>
      </c>
      <c r="C493" s="4">
        <v>0</v>
      </c>
      <c r="D493" s="4">
        <v>1</v>
      </c>
      <c r="E493" s="4">
        <v>227</v>
      </c>
      <c r="F493" s="4">
        <f>ROUND(Source!AX486,O493)</f>
        <v>0</v>
      </c>
      <c r="G493" s="4" t="s">
        <v>53</v>
      </c>
      <c r="H493" s="4" t="s">
        <v>54</v>
      </c>
      <c r="I493" s="4"/>
      <c r="J493" s="4"/>
      <c r="K493" s="4">
        <v>-227</v>
      </c>
      <c r="L493" s="4">
        <v>6</v>
      </c>
      <c r="M493" s="4">
        <v>3</v>
      </c>
      <c r="N493" s="4" t="s">
        <v>3</v>
      </c>
      <c r="O493" s="4">
        <v>2</v>
      </c>
      <c r="P493" s="4"/>
      <c r="Q493" s="4"/>
      <c r="R493" s="4"/>
      <c r="S493" s="4"/>
      <c r="T493" s="4"/>
      <c r="U493" s="4"/>
      <c r="V493" s="4"/>
      <c r="W493" s="4"/>
    </row>
    <row r="494" spans="1:245" x14ac:dyDescent="0.2">
      <c r="A494" s="4">
        <v>50</v>
      </c>
      <c r="B494" s="4">
        <v>0</v>
      </c>
      <c r="C494" s="4">
        <v>0</v>
      </c>
      <c r="D494" s="4">
        <v>1</v>
      </c>
      <c r="E494" s="4">
        <v>228</v>
      </c>
      <c r="F494" s="4">
        <f>ROUND(Source!AY486,O494)</f>
        <v>735015.15</v>
      </c>
      <c r="G494" s="4" t="s">
        <v>55</v>
      </c>
      <c r="H494" s="4" t="s">
        <v>56</v>
      </c>
      <c r="I494" s="4"/>
      <c r="J494" s="4"/>
      <c r="K494" s="4">
        <v>-228</v>
      </c>
      <c r="L494" s="4">
        <v>7</v>
      </c>
      <c r="M494" s="4">
        <v>3</v>
      </c>
      <c r="N494" s="4" t="s">
        <v>3</v>
      </c>
      <c r="O494" s="4">
        <v>2</v>
      </c>
      <c r="P494" s="4"/>
      <c r="Q494" s="4"/>
      <c r="R494" s="4"/>
      <c r="S494" s="4"/>
      <c r="T494" s="4"/>
      <c r="U494" s="4"/>
      <c r="V494" s="4"/>
      <c r="W494" s="4"/>
    </row>
    <row r="495" spans="1:245" x14ac:dyDescent="0.2">
      <c r="A495" s="4">
        <v>50</v>
      </c>
      <c r="B495" s="4">
        <v>0</v>
      </c>
      <c r="C495" s="4">
        <v>0</v>
      </c>
      <c r="D495" s="4">
        <v>1</v>
      </c>
      <c r="E495" s="4">
        <v>216</v>
      </c>
      <c r="F495" s="4">
        <f>ROUND(Source!AP486,O495)</f>
        <v>0</v>
      </c>
      <c r="G495" s="4" t="s">
        <v>57</v>
      </c>
      <c r="H495" s="4" t="s">
        <v>58</v>
      </c>
      <c r="I495" s="4"/>
      <c r="J495" s="4"/>
      <c r="K495" s="4">
        <v>-216</v>
      </c>
      <c r="L495" s="4">
        <v>8</v>
      </c>
      <c r="M495" s="4">
        <v>3</v>
      </c>
      <c r="N495" s="4" t="s">
        <v>3</v>
      </c>
      <c r="O495" s="4">
        <v>2</v>
      </c>
      <c r="P495" s="4"/>
      <c r="Q495" s="4"/>
      <c r="R495" s="4"/>
      <c r="S495" s="4"/>
      <c r="T495" s="4"/>
      <c r="U495" s="4"/>
      <c r="V495" s="4"/>
      <c r="W495" s="4"/>
    </row>
    <row r="496" spans="1:245" x14ac:dyDescent="0.2">
      <c r="A496" s="4">
        <v>50</v>
      </c>
      <c r="B496" s="4">
        <v>0</v>
      </c>
      <c r="C496" s="4">
        <v>0</v>
      </c>
      <c r="D496" s="4">
        <v>1</v>
      </c>
      <c r="E496" s="4">
        <v>223</v>
      </c>
      <c r="F496" s="4">
        <f>ROUND(Source!AQ486,O496)</f>
        <v>0</v>
      </c>
      <c r="G496" s="4" t="s">
        <v>59</v>
      </c>
      <c r="H496" s="4" t="s">
        <v>60</v>
      </c>
      <c r="I496" s="4"/>
      <c r="J496" s="4"/>
      <c r="K496" s="4">
        <v>-223</v>
      </c>
      <c r="L496" s="4">
        <v>9</v>
      </c>
      <c r="M496" s="4">
        <v>3</v>
      </c>
      <c r="N496" s="4" t="s">
        <v>3</v>
      </c>
      <c r="O496" s="4">
        <v>2</v>
      </c>
      <c r="P496" s="4"/>
      <c r="Q496" s="4"/>
      <c r="R496" s="4"/>
      <c r="S496" s="4"/>
      <c r="T496" s="4"/>
      <c r="U496" s="4"/>
      <c r="V496" s="4"/>
      <c r="W496" s="4"/>
    </row>
    <row r="497" spans="1:23" x14ac:dyDescent="0.2">
      <c r="A497" s="4">
        <v>50</v>
      </c>
      <c r="B497" s="4">
        <v>0</v>
      </c>
      <c r="C497" s="4">
        <v>0</v>
      </c>
      <c r="D497" s="4">
        <v>1</v>
      </c>
      <c r="E497" s="4">
        <v>229</v>
      </c>
      <c r="F497" s="4">
        <f>ROUND(Source!AZ486,O497)</f>
        <v>0</v>
      </c>
      <c r="G497" s="4" t="s">
        <v>61</v>
      </c>
      <c r="H497" s="4" t="s">
        <v>62</v>
      </c>
      <c r="I497" s="4"/>
      <c r="J497" s="4"/>
      <c r="K497" s="4">
        <v>-229</v>
      </c>
      <c r="L497" s="4">
        <v>10</v>
      </c>
      <c r="M497" s="4">
        <v>3</v>
      </c>
      <c r="N497" s="4" t="s">
        <v>3</v>
      </c>
      <c r="O497" s="4">
        <v>2</v>
      </c>
      <c r="P497" s="4"/>
      <c r="Q497" s="4"/>
      <c r="R497" s="4"/>
      <c r="S497" s="4"/>
      <c r="T497" s="4"/>
      <c r="U497" s="4"/>
      <c r="V497" s="4"/>
      <c r="W497" s="4"/>
    </row>
    <row r="498" spans="1:23" x14ac:dyDescent="0.2">
      <c r="A498" s="4">
        <v>50</v>
      </c>
      <c r="B498" s="4">
        <v>0</v>
      </c>
      <c r="C498" s="4">
        <v>0</v>
      </c>
      <c r="D498" s="4">
        <v>1</v>
      </c>
      <c r="E498" s="4">
        <v>203</v>
      </c>
      <c r="F498" s="4">
        <f>ROUND(Source!Q486,O498)</f>
        <v>81854.33</v>
      </c>
      <c r="G498" s="4" t="s">
        <v>63</v>
      </c>
      <c r="H498" s="4" t="s">
        <v>64</v>
      </c>
      <c r="I498" s="4"/>
      <c r="J498" s="4"/>
      <c r="K498" s="4">
        <v>-203</v>
      </c>
      <c r="L498" s="4">
        <v>11</v>
      </c>
      <c r="M498" s="4">
        <v>3</v>
      </c>
      <c r="N498" s="4" t="s">
        <v>3</v>
      </c>
      <c r="O498" s="4">
        <v>2</v>
      </c>
      <c r="P498" s="4"/>
      <c r="Q498" s="4"/>
      <c r="R498" s="4"/>
      <c r="S498" s="4"/>
      <c r="T498" s="4"/>
      <c r="U498" s="4"/>
      <c r="V498" s="4"/>
      <c r="W498" s="4"/>
    </row>
    <row r="499" spans="1:23" x14ac:dyDescent="0.2">
      <c r="A499" s="4">
        <v>50</v>
      </c>
      <c r="B499" s="4">
        <v>0</v>
      </c>
      <c r="C499" s="4">
        <v>0</v>
      </c>
      <c r="D499" s="4">
        <v>1</v>
      </c>
      <c r="E499" s="4">
        <v>231</v>
      </c>
      <c r="F499" s="4">
        <f>ROUND(Source!BB486,O499)</f>
        <v>0</v>
      </c>
      <c r="G499" s="4" t="s">
        <v>65</v>
      </c>
      <c r="H499" s="4" t="s">
        <v>66</v>
      </c>
      <c r="I499" s="4"/>
      <c r="J499" s="4"/>
      <c r="K499" s="4">
        <v>-231</v>
      </c>
      <c r="L499" s="4">
        <v>12</v>
      </c>
      <c r="M499" s="4">
        <v>3</v>
      </c>
      <c r="N499" s="4" t="s">
        <v>3</v>
      </c>
      <c r="O499" s="4">
        <v>2</v>
      </c>
      <c r="P499" s="4"/>
      <c r="Q499" s="4"/>
      <c r="R499" s="4"/>
      <c r="S499" s="4"/>
      <c r="T499" s="4"/>
      <c r="U499" s="4"/>
      <c r="V499" s="4"/>
      <c r="W499" s="4"/>
    </row>
    <row r="500" spans="1:23" x14ac:dyDescent="0.2">
      <c r="A500" s="4">
        <v>50</v>
      </c>
      <c r="B500" s="4">
        <v>0</v>
      </c>
      <c r="C500" s="4">
        <v>0</v>
      </c>
      <c r="D500" s="4">
        <v>1</v>
      </c>
      <c r="E500" s="4">
        <v>204</v>
      </c>
      <c r="F500" s="4">
        <f>ROUND(Source!R486,O500)</f>
        <v>47291.26</v>
      </c>
      <c r="G500" s="4" t="s">
        <v>67</v>
      </c>
      <c r="H500" s="4" t="s">
        <v>68</v>
      </c>
      <c r="I500" s="4"/>
      <c r="J500" s="4"/>
      <c r="K500" s="4">
        <v>-204</v>
      </c>
      <c r="L500" s="4">
        <v>13</v>
      </c>
      <c r="M500" s="4">
        <v>3</v>
      </c>
      <c r="N500" s="4" t="s">
        <v>3</v>
      </c>
      <c r="O500" s="4">
        <v>2</v>
      </c>
      <c r="P500" s="4"/>
      <c r="Q500" s="4"/>
      <c r="R500" s="4"/>
      <c r="S500" s="4"/>
      <c r="T500" s="4"/>
      <c r="U500" s="4"/>
      <c r="V500" s="4"/>
      <c r="W500" s="4"/>
    </row>
    <row r="501" spans="1:23" x14ac:dyDescent="0.2">
      <c r="A501" s="4">
        <v>50</v>
      </c>
      <c r="B501" s="4">
        <v>0</v>
      </c>
      <c r="C501" s="4">
        <v>0</v>
      </c>
      <c r="D501" s="4">
        <v>1</v>
      </c>
      <c r="E501" s="4">
        <v>205</v>
      </c>
      <c r="F501" s="4">
        <f>ROUND(Source!S486,O501)</f>
        <v>241690.86</v>
      </c>
      <c r="G501" s="4" t="s">
        <v>69</v>
      </c>
      <c r="H501" s="4" t="s">
        <v>70</v>
      </c>
      <c r="I501" s="4"/>
      <c r="J501" s="4"/>
      <c r="K501" s="4">
        <v>-205</v>
      </c>
      <c r="L501" s="4">
        <v>14</v>
      </c>
      <c r="M501" s="4">
        <v>3</v>
      </c>
      <c r="N501" s="4" t="s">
        <v>3</v>
      </c>
      <c r="O501" s="4">
        <v>2</v>
      </c>
      <c r="P501" s="4"/>
      <c r="Q501" s="4"/>
      <c r="R501" s="4"/>
      <c r="S501" s="4"/>
      <c r="T501" s="4"/>
      <c r="U501" s="4"/>
      <c r="V501" s="4"/>
      <c r="W501" s="4"/>
    </row>
    <row r="502" spans="1:23" x14ac:dyDescent="0.2">
      <c r="A502" s="4">
        <v>50</v>
      </c>
      <c r="B502" s="4">
        <v>0</v>
      </c>
      <c r="C502" s="4">
        <v>0</v>
      </c>
      <c r="D502" s="4">
        <v>1</v>
      </c>
      <c r="E502" s="4">
        <v>232</v>
      </c>
      <c r="F502" s="4">
        <f>ROUND(Source!BC486,O502)</f>
        <v>0</v>
      </c>
      <c r="G502" s="4" t="s">
        <v>71</v>
      </c>
      <c r="H502" s="4" t="s">
        <v>72</v>
      </c>
      <c r="I502" s="4"/>
      <c r="J502" s="4"/>
      <c r="K502" s="4">
        <v>-232</v>
      </c>
      <c r="L502" s="4">
        <v>15</v>
      </c>
      <c r="M502" s="4">
        <v>3</v>
      </c>
      <c r="N502" s="4" t="s">
        <v>3</v>
      </c>
      <c r="O502" s="4">
        <v>2</v>
      </c>
      <c r="P502" s="4"/>
      <c r="Q502" s="4"/>
      <c r="R502" s="4"/>
      <c r="S502" s="4"/>
      <c r="T502" s="4"/>
      <c r="U502" s="4"/>
      <c r="V502" s="4"/>
      <c r="W502" s="4"/>
    </row>
    <row r="503" spans="1:23" x14ac:dyDescent="0.2">
      <c r="A503" s="4">
        <v>50</v>
      </c>
      <c r="B503" s="4">
        <v>0</v>
      </c>
      <c r="C503" s="4">
        <v>0</v>
      </c>
      <c r="D503" s="4">
        <v>1</v>
      </c>
      <c r="E503" s="4">
        <v>214</v>
      </c>
      <c r="F503" s="4">
        <f>ROUND(Source!AS486,O503)</f>
        <v>0</v>
      </c>
      <c r="G503" s="4" t="s">
        <v>73</v>
      </c>
      <c r="H503" s="4" t="s">
        <v>74</v>
      </c>
      <c r="I503" s="4"/>
      <c r="J503" s="4"/>
      <c r="K503" s="4">
        <v>-214</v>
      </c>
      <c r="L503" s="4">
        <v>16</v>
      </c>
      <c r="M503" s="4">
        <v>3</v>
      </c>
      <c r="N503" s="4" t="s">
        <v>3</v>
      </c>
      <c r="O503" s="4">
        <v>2</v>
      </c>
      <c r="P503" s="4"/>
      <c r="Q503" s="4"/>
      <c r="R503" s="4"/>
      <c r="S503" s="4"/>
      <c r="T503" s="4"/>
      <c r="U503" s="4"/>
      <c r="V503" s="4"/>
      <c r="W503" s="4"/>
    </row>
    <row r="504" spans="1:23" x14ac:dyDescent="0.2">
      <c r="A504" s="4">
        <v>50</v>
      </c>
      <c r="B504" s="4">
        <v>0</v>
      </c>
      <c r="C504" s="4">
        <v>0</v>
      </c>
      <c r="D504" s="4">
        <v>1</v>
      </c>
      <c r="E504" s="4">
        <v>215</v>
      </c>
      <c r="F504" s="4">
        <f>ROUND(Source!AT486,O504)</f>
        <v>0</v>
      </c>
      <c r="G504" s="4" t="s">
        <v>75</v>
      </c>
      <c r="H504" s="4" t="s">
        <v>76</v>
      </c>
      <c r="I504" s="4"/>
      <c r="J504" s="4"/>
      <c r="K504" s="4">
        <v>-215</v>
      </c>
      <c r="L504" s="4">
        <v>17</v>
      </c>
      <c r="M504" s="4">
        <v>3</v>
      </c>
      <c r="N504" s="4" t="s">
        <v>3</v>
      </c>
      <c r="O504" s="4">
        <v>2</v>
      </c>
      <c r="P504" s="4"/>
      <c r="Q504" s="4"/>
      <c r="R504" s="4"/>
      <c r="S504" s="4"/>
      <c r="T504" s="4"/>
      <c r="U504" s="4"/>
      <c r="V504" s="4"/>
      <c r="W504" s="4"/>
    </row>
    <row r="505" spans="1:23" x14ac:dyDescent="0.2">
      <c r="A505" s="4">
        <v>50</v>
      </c>
      <c r="B505" s="4">
        <v>0</v>
      </c>
      <c r="C505" s="4">
        <v>0</v>
      </c>
      <c r="D505" s="4">
        <v>1</v>
      </c>
      <c r="E505" s="4">
        <v>217</v>
      </c>
      <c r="F505" s="4">
        <f>ROUND(Source!AU486,O505)</f>
        <v>1272951.51</v>
      </c>
      <c r="G505" s="4" t="s">
        <v>77</v>
      </c>
      <c r="H505" s="4" t="s">
        <v>78</v>
      </c>
      <c r="I505" s="4"/>
      <c r="J505" s="4"/>
      <c r="K505" s="4">
        <v>-217</v>
      </c>
      <c r="L505" s="4">
        <v>18</v>
      </c>
      <c r="M505" s="4">
        <v>3</v>
      </c>
      <c r="N505" s="4" t="s">
        <v>3</v>
      </c>
      <c r="O505" s="4">
        <v>2</v>
      </c>
      <c r="P505" s="4"/>
      <c r="Q505" s="4"/>
      <c r="R505" s="4"/>
      <c r="S505" s="4"/>
      <c r="T505" s="4"/>
      <c r="U505" s="4"/>
      <c r="V505" s="4"/>
      <c r="W505" s="4"/>
    </row>
    <row r="506" spans="1:23" x14ac:dyDescent="0.2">
      <c r="A506" s="4">
        <v>50</v>
      </c>
      <c r="B506" s="4">
        <v>0</v>
      </c>
      <c r="C506" s="4">
        <v>0</v>
      </c>
      <c r="D506" s="4">
        <v>1</v>
      </c>
      <c r="E506" s="4">
        <v>230</v>
      </c>
      <c r="F506" s="4">
        <f>ROUND(Source!BA486,O506)</f>
        <v>0</v>
      </c>
      <c r="G506" s="4" t="s">
        <v>79</v>
      </c>
      <c r="H506" s="4" t="s">
        <v>80</v>
      </c>
      <c r="I506" s="4"/>
      <c r="J506" s="4"/>
      <c r="K506" s="4">
        <v>-230</v>
      </c>
      <c r="L506" s="4">
        <v>19</v>
      </c>
      <c r="M506" s="4">
        <v>3</v>
      </c>
      <c r="N506" s="4" t="s">
        <v>3</v>
      </c>
      <c r="O506" s="4">
        <v>2</v>
      </c>
      <c r="P506" s="4"/>
      <c r="Q506" s="4"/>
      <c r="R506" s="4"/>
      <c r="S506" s="4"/>
      <c r="T506" s="4"/>
      <c r="U506" s="4"/>
      <c r="V506" s="4"/>
      <c r="W506" s="4"/>
    </row>
    <row r="507" spans="1:23" x14ac:dyDescent="0.2">
      <c r="A507" s="4">
        <v>50</v>
      </c>
      <c r="B507" s="4">
        <v>0</v>
      </c>
      <c r="C507" s="4">
        <v>0</v>
      </c>
      <c r="D507" s="4">
        <v>1</v>
      </c>
      <c r="E507" s="4">
        <v>206</v>
      </c>
      <c r="F507" s="4">
        <f>ROUND(Source!T486,O507)</f>
        <v>0</v>
      </c>
      <c r="G507" s="4" t="s">
        <v>81</v>
      </c>
      <c r="H507" s="4" t="s">
        <v>82</v>
      </c>
      <c r="I507" s="4"/>
      <c r="J507" s="4"/>
      <c r="K507" s="4">
        <v>-206</v>
      </c>
      <c r="L507" s="4">
        <v>20</v>
      </c>
      <c r="M507" s="4">
        <v>3</v>
      </c>
      <c r="N507" s="4" t="s">
        <v>3</v>
      </c>
      <c r="O507" s="4">
        <v>2</v>
      </c>
      <c r="P507" s="4"/>
      <c r="Q507" s="4"/>
      <c r="R507" s="4"/>
      <c r="S507" s="4"/>
      <c r="T507" s="4"/>
      <c r="U507" s="4"/>
      <c r="V507" s="4"/>
      <c r="W507" s="4"/>
    </row>
    <row r="508" spans="1:23" x14ac:dyDescent="0.2">
      <c r="A508" s="4">
        <v>50</v>
      </c>
      <c r="B508" s="4">
        <v>0</v>
      </c>
      <c r="C508" s="4">
        <v>0</v>
      </c>
      <c r="D508" s="4">
        <v>1</v>
      </c>
      <c r="E508" s="4">
        <v>207</v>
      </c>
      <c r="F508" s="4">
        <f>Source!U486</f>
        <v>1272.4243999999999</v>
      </c>
      <c r="G508" s="4" t="s">
        <v>83</v>
      </c>
      <c r="H508" s="4" t="s">
        <v>84</v>
      </c>
      <c r="I508" s="4"/>
      <c r="J508" s="4"/>
      <c r="K508" s="4">
        <v>-207</v>
      </c>
      <c r="L508" s="4">
        <v>21</v>
      </c>
      <c r="M508" s="4">
        <v>3</v>
      </c>
      <c r="N508" s="4" t="s">
        <v>3</v>
      </c>
      <c r="O508" s="4">
        <v>-1</v>
      </c>
      <c r="P508" s="4"/>
      <c r="Q508" s="4"/>
      <c r="R508" s="4"/>
      <c r="S508" s="4"/>
      <c r="T508" s="4"/>
      <c r="U508" s="4"/>
      <c r="V508" s="4"/>
      <c r="W508" s="4"/>
    </row>
    <row r="509" spans="1:23" x14ac:dyDescent="0.2">
      <c r="A509" s="4">
        <v>50</v>
      </c>
      <c r="B509" s="4">
        <v>0</v>
      </c>
      <c r="C509" s="4">
        <v>0</v>
      </c>
      <c r="D509" s="4">
        <v>1</v>
      </c>
      <c r="E509" s="4">
        <v>208</v>
      </c>
      <c r="F509" s="4">
        <f>Source!V486</f>
        <v>0</v>
      </c>
      <c r="G509" s="4" t="s">
        <v>85</v>
      </c>
      <c r="H509" s="4" t="s">
        <v>86</v>
      </c>
      <c r="I509" s="4"/>
      <c r="J509" s="4"/>
      <c r="K509" s="4">
        <v>-208</v>
      </c>
      <c r="L509" s="4">
        <v>22</v>
      </c>
      <c r="M509" s="4">
        <v>3</v>
      </c>
      <c r="N509" s="4" t="s">
        <v>3</v>
      </c>
      <c r="O509" s="4">
        <v>-1</v>
      </c>
      <c r="P509" s="4"/>
      <c r="Q509" s="4"/>
      <c r="R509" s="4"/>
      <c r="S509" s="4"/>
      <c r="T509" s="4"/>
      <c r="U509" s="4"/>
      <c r="V509" s="4"/>
      <c r="W509" s="4"/>
    </row>
    <row r="510" spans="1:23" x14ac:dyDescent="0.2">
      <c r="A510" s="4">
        <v>50</v>
      </c>
      <c r="B510" s="4">
        <v>0</v>
      </c>
      <c r="C510" s="4">
        <v>0</v>
      </c>
      <c r="D510" s="4">
        <v>1</v>
      </c>
      <c r="E510" s="4">
        <v>209</v>
      </c>
      <c r="F510" s="4">
        <f>ROUND(Source!W486,O510)</f>
        <v>0</v>
      </c>
      <c r="G510" s="4" t="s">
        <v>87</v>
      </c>
      <c r="H510" s="4" t="s">
        <v>88</v>
      </c>
      <c r="I510" s="4"/>
      <c r="J510" s="4"/>
      <c r="K510" s="4">
        <v>-209</v>
      </c>
      <c r="L510" s="4">
        <v>23</v>
      </c>
      <c r="M510" s="4">
        <v>3</v>
      </c>
      <c r="N510" s="4" t="s">
        <v>3</v>
      </c>
      <c r="O510" s="4">
        <v>2</v>
      </c>
      <c r="P510" s="4"/>
      <c r="Q510" s="4"/>
      <c r="R510" s="4"/>
      <c r="S510" s="4"/>
      <c r="T510" s="4"/>
      <c r="U510" s="4"/>
      <c r="V510" s="4"/>
      <c r="W510" s="4"/>
    </row>
    <row r="511" spans="1:23" x14ac:dyDescent="0.2">
      <c r="A511" s="4">
        <v>50</v>
      </c>
      <c r="B511" s="4">
        <v>0</v>
      </c>
      <c r="C511" s="4">
        <v>0</v>
      </c>
      <c r="D511" s="4">
        <v>1</v>
      </c>
      <c r="E511" s="4">
        <v>210</v>
      </c>
      <c r="F511" s="4">
        <f>ROUND(Source!X486,O511)</f>
        <v>169183.61</v>
      </c>
      <c r="G511" s="4" t="s">
        <v>89</v>
      </c>
      <c r="H511" s="4" t="s">
        <v>90</v>
      </c>
      <c r="I511" s="4"/>
      <c r="J511" s="4"/>
      <c r="K511" s="4">
        <v>-210</v>
      </c>
      <c r="L511" s="4">
        <v>24</v>
      </c>
      <c r="M511" s="4">
        <v>3</v>
      </c>
      <c r="N511" s="4" t="s">
        <v>3</v>
      </c>
      <c r="O511" s="4">
        <v>2</v>
      </c>
      <c r="P511" s="4"/>
      <c r="Q511" s="4"/>
      <c r="R511" s="4"/>
      <c r="S511" s="4"/>
      <c r="T511" s="4"/>
      <c r="U511" s="4"/>
      <c r="V511" s="4"/>
      <c r="W511" s="4"/>
    </row>
    <row r="512" spans="1:23" x14ac:dyDescent="0.2">
      <c r="A512" s="4">
        <v>50</v>
      </c>
      <c r="B512" s="4">
        <v>0</v>
      </c>
      <c r="C512" s="4">
        <v>0</v>
      </c>
      <c r="D512" s="4">
        <v>1</v>
      </c>
      <c r="E512" s="4">
        <v>211</v>
      </c>
      <c r="F512" s="4">
        <f>ROUND(Source!Y486,O512)</f>
        <v>24169.09</v>
      </c>
      <c r="G512" s="4" t="s">
        <v>91</v>
      </c>
      <c r="H512" s="4" t="s">
        <v>92</v>
      </c>
      <c r="I512" s="4"/>
      <c r="J512" s="4"/>
      <c r="K512" s="4">
        <v>-211</v>
      </c>
      <c r="L512" s="4">
        <v>25</v>
      </c>
      <c r="M512" s="4">
        <v>3</v>
      </c>
      <c r="N512" s="4" t="s">
        <v>3</v>
      </c>
      <c r="O512" s="4">
        <v>2</v>
      </c>
      <c r="P512" s="4"/>
      <c r="Q512" s="4"/>
      <c r="R512" s="4"/>
      <c r="S512" s="4"/>
      <c r="T512" s="4"/>
      <c r="U512" s="4"/>
      <c r="V512" s="4"/>
      <c r="W512" s="4"/>
    </row>
    <row r="513" spans="1:206" x14ac:dyDescent="0.2">
      <c r="A513" s="4">
        <v>50</v>
      </c>
      <c r="B513" s="4">
        <v>0</v>
      </c>
      <c r="C513" s="4">
        <v>0</v>
      </c>
      <c r="D513" s="4">
        <v>1</v>
      </c>
      <c r="E513" s="4">
        <v>0</v>
      </c>
      <c r="F513" s="4">
        <f>ROUND(Source!AR486,O513)</f>
        <v>1272951.51</v>
      </c>
      <c r="G513" s="4" t="s">
        <v>93</v>
      </c>
      <c r="H513" s="4" t="s">
        <v>94</v>
      </c>
      <c r="I513" s="4"/>
      <c r="J513" s="4"/>
      <c r="K513" s="4">
        <v>-224</v>
      </c>
      <c r="L513" s="4">
        <v>26</v>
      </c>
      <c r="M513" s="4">
        <v>3</v>
      </c>
      <c r="N513" s="4" t="s">
        <v>3</v>
      </c>
      <c r="O513" s="4">
        <v>2</v>
      </c>
      <c r="P513" s="4"/>
      <c r="Q513" s="4"/>
      <c r="R513" s="4"/>
      <c r="S513" s="4"/>
      <c r="T513" s="4"/>
      <c r="U513" s="4"/>
      <c r="V513" s="4"/>
      <c r="W513" s="4"/>
    </row>
    <row r="514" spans="1:206" x14ac:dyDescent="0.2">
      <c r="A514" s="4">
        <v>50</v>
      </c>
      <c r="B514" s="4">
        <v>1</v>
      </c>
      <c r="C514" s="4">
        <v>0</v>
      </c>
      <c r="D514" s="4">
        <v>2</v>
      </c>
      <c r="E514" s="4">
        <v>0</v>
      </c>
      <c r="F514" s="4">
        <f>ROUND(F513,O514)</f>
        <v>1272951.51</v>
      </c>
      <c r="G514" s="4" t="s">
        <v>95</v>
      </c>
      <c r="H514" s="4" t="s">
        <v>96</v>
      </c>
      <c r="I514" s="4"/>
      <c r="J514" s="4"/>
      <c r="K514" s="4">
        <v>212</v>
      </c>
      <c r="L514" s="4">
        <v>27</v>
      </c>
      <c r="M514" s="4">
        <v>0</v>
      </c>
      <c r="N514" s="4" t="s">
        <v>3</v>
      </c>
      <c r="O514" s="4">
        <v>2</v>
      </c>
      <c r="P514" s="4"/>
      <c r="Q514" s="4"/>
      <c r="R514" s="4"/>
      <c r="S514" s="4"/>
      <c r="T514" s="4"/>
      <c r="U514" s="4"/>
      <c r="V514" s="4"/>
      <c r="W514" s="4"/>
    </row>
    <row r="515" spans="1:206" x14ac:dyDescent="0.2">
      <c r="A515" s="4">
        <v>50</v>
      </c>
      <c r="B515" s="4">
        <v>1</v>
      </c>
      <c r="C515" s="4">
        <v>0</v>
      </c>
      <c r="D515" s="4">
        <v>2</v>
      </c>
      <c r="E515" s="4">
        <v>0</v>
      </c>
      <c r="F515" s="4">
        <f>ROUND(F514*0.18,O515)</f>
        <v>229131.27</v>
      </c>
      <c r="G515" s="4" t="s">
        <v>97</v>
      </c>
      <c r="H515" s="4" t="s">
        <v>98</v>
      </c>
      <c r="I515" s="4"/>
      <c r="J515" s="4"/>
      <c r="K515" s="4">
        <v>212</v>
      </c>
      <c r="L515" s="4">
        <v>28</v>
      </c>
      <c r="M515" s="4">
        <v>0</v>
      </c>
      <c r="N515" s="4" t="s">
        <v>3</v>
      </c>
      <c r="O515" s="4">
        <v>2</v>
      </c>
      <c r="P515" s="4"/>
      <c r="Q515" s="4"/>
      <c r="R515" s="4"/>
      <c r="S515" s="4"/>
      <c r="T515" s="4"/>
      <c r="U515" s="4"/>
      <c r="V515" s="4"/>
      <c r="W515" s="4"/>
    </row>
    <row r="516" spans="1:206" x14ac:dyDescent="0.2">
      <c r="A516" s="4">
        <v>50</v>
      </c>
      <c r="B516" s="4">
        <v>1</v>
      </c>
      <c r="C516" s="4">
        <v>0</v>
      </c>
      <c r="D516" s="4">
        <v>2</v>
      </c>
      <c r="E516" s="4">
        <v>224</v>
      </c>
      <c r="F516" s="4">
        <f>ROUND(F514+F515,O516)</f>
        <v>1502082.78</v>
      </c>
      <c r="G516" s="4" t="s">
        <v>99</v>
      </c>
      <c r="H516" s="4" t="s">
        <v>100</v>
      </c>
      <c r="I516" s="4"/>
      <c r="J516" s="4"/>
      <c r="K516" s="4">
        <v>212</v>
      </c>
      <c r="L516" s="4">
        <v>29</v>
      </c>
      <c r="M516" s="4">
        <v>0</v>
      </c>
      <c r="N516" s="4" t="s">
        <v>3</v>
      </c>
      <c r="O516" s="4">
        <v>2</v>
      </c>
      <c r="P516" s="4"/>
      <c r="Q516" s="4"/>
      <c r="R516" s="4"/>
      <c r="S516" s="4"/>
      <c r="T516" s="4"/>
      <c r="U516" s="4"/>
      <c r="V516" s="4"/>
      <c r="W516" s="4"/>
    </row>
    <row r="517" spans="1:206" x14ac:dyDescent="0.2">
      <c r="A517" s="4">
        <v>50</v>
      </c>
      <c r="B517" s="4">
        <v>1</v>
      </c>
      <c r="C517" s="4">
        <v>0</v>
      </c>
      <c r="D517" s="4">
        <v>2</v>
      </c>
      <c r="E517" s="4">
        <v>213</v>
      </c>
      <c r="F517" s="4">
        <f>ROUND(F516*0.95,O517)</f>
        <v>1426978.64</v>
      </c>
      <c r="G517" s="4" t="s">
        <v>101</v>
      </c>
      <c r="H517" s="4" t="s">
        <v>102</v>
      </c>
      <c r="I517" s="4"/>
      <c r="J517" s="4"/>
      <c r="K517" s="4">
        <v>212</v>
      </c>
      <c r="L517" s="4">
        <v>30</v>
      </c>
      <c r="M517" s="4">
        <v>0</v>
      </c>
      <c r="N517" s="4" t="s">
        <v>3</v>
      </c>
      <c r="O517" s="4">
        <v>2</v>
      </c>
      <c r="P517" s="4"/>
      <c r="Q517" s="4"/>
      <c r="R517" s="4"/>
      <c r="S517" s="4"/>
      <c r="T517" s="4"/>
      <c r="U517" s="4"/>
      <c r="V517" s="4"/>
      <c r="W517" s="4"/>
    </row>
    <row r="519" spans="1:206" x14ac:dyDescent="0.2">
      <c r="A519" s="2">
        <v>51</v>
      </c>
      <c r="B519" s="2">
        <f>B20</f>
        <v>0</v>
      </c>
      <c r="C519" s="2">
        <f>A20</f>
        <v>3</v>
      </c>
      <c r="D519" s="2">
        <f>ROW(A20)</f>
        <v>20</v>
      </c>
      <c r="E519" s="2"/>
      <c r="F519" s="2" t="str">
        <f>IF(F20&lt;&gt;"",F20,"")</f>
        <v>06.02.2018</v>
      </c>
      <c r="G519" s="2" t="str">
        <f>IF(G20&lt;&gt;"",G20,"")</f>
        <v>Благоустройство  дворовой территории</v>
      </c>
      <c r="H519" s="2">
        <v>0</v>
      </c>
      <c r="I519" s="2"/>
      <c r="J519" s="2"/>
      <c r="K519" s="2"/>
      <c r="L519" s="2"/>
      <c r="M519" s="2"/>
      <c r="N519" s="2"/>
      <c r="O519" s="2">
        <f t="shared" ref="O519:T519" si="327">ROUND(O34+O77+O120+O167+O214+O261+O305+O346+O389+O434+O486+AB519,2)</f>
        <v>6074773.8099999996</v>
      </c>
      <c r="P519" s="2">
        <f t="shared" si="327"/>
        <v>4812499.2</v>
      </c>
      <c r="Q519" s="2">
        <f t="shared" si="327"/>
        <v>381340.44</v>
      </c>
      <c r="R519" s="2">
        <f t="shared" si="327"/>
        <v>206439.16</v>
      </c>
      <c r="S519" s="2">
        <f t="shared" si="327"/>
        <v>880934.17</v>
      </c>
      <c r="T519" s="2">
        <f t="shared" si="327"/>
        <v>0</v>
      </c>
      <c r="U519" s="2">
        <f>U34+U77+U120+U167+U214+U261+U305+U346+U389+U434+U486+AH519</f>
        <v>4560.9674400000004</v>
      </c>
      <c r="V519" s="2">
        <f>V34+V77+V120+V167+V214+V261+V305+V346+V389+V434+V486+AI519</f>
        <v>0</v>
      </c>
      <c r="W519" s="2">
        <f>ROUND(W34+W77+W120+W167+W214+W261+W305+W346+W389+W434+W486+AJ519,2)</f>
        <v>0</v>
      </c>
      <c r="X519" s="2">
        <f>ROUND(X34+X77+X120+X167+X214+X261+X305+X346+X389+X434+X486+AK519,2)</f>
        <v>616653.93000000005</v>
      </c>
      <c r="Y519" s="2">
        <f>ROUND(Y34+Y77+Y120+Y167+Y214+Y261+Y305+Y346+Y389+Y434+Y486+AL519,2)</f>
        <v>88093.42</v>
      </c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>
        <f t="shared" ref="AO519:BC519" si="328">ROUND(AO34+AO77+AO120+AO167+AO214+AO261+AO305+AO346+AO389+AO434+AO486+BX519,2)</f>
        <v>0</v>
      </c>
      <c r="AP519" s="2">
        <f t="shared" si="328"/>
        <v>0</v>
      </c>
      <c r="AQ519" s="2">
        <f t="shared" si="328"/>
        <v>0</v>
      </c>
      <c r="AR519" s="2">
        <f t="shared" si="328"/>
        <v>6887688.7199999997</v>
      </c>
      <c r="AS519" s="2">
        <f t="shared" si="328"/>
        <v>106086.86</v>
      </c>
      <c r="AT519" s="2">
        <f t="shared" si="328"/>
        <v>0</v>
      </c>
      <c r="AU519" s="2">
        <f t="shared" si="328"/>
        <v>6781601.8600000003</v>
      </c>
      <c r="AV519" s="2">
        <f t="shared" si="328"/>
        <v>4812499.2</v>
      </c>
      <c r="AW519" s="2">
        <f t="shared" si="328"/>
        <v>4812499.2</v>
      </c>
      <c r="AX519" s="2">
        <f t="shared" si="328"/>
        <v>0</v>
      </c>
      <c r="AY519" s="2">
        <f t="shared" si="328"/>
        <v>4812499.2</v>
      </c>
      <c r="AZ519" s="2">
        <f t="shared" si="328"/>
        <v>0</v>
      </c>
      <c r="BA519" s="2">
        <f t="shared" si="328"/>
        <v>0</v>
      </c>
      <c r="BB519" s="2">
        <f t="shared" si="328"/>
        <v>0</v>
      </c>
      <c r="BC519" s="2">
        <f t="shared" si="328"/>
        <v>0</v>
      </c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>
        <v>0</v>
      </c>
    </row>
    <row r="521" spans="1:206" x14ac:dyDescent="0.2">
      <c r="A521" s="4">
        <v>50</v>
      </c>
      <c r="B521" s="4">
        <v>0</v>
      </c>
      <c r="C521" s="4">
        <v>0</v>
      </c>
      <c r="D521" s="4">
        <v>1</v>
      </c>
      <c r="E521" s="4">
        <v>201</v>
      </c>
      <c r="F521" s="4">
        <f>ROUND(Source!O519,O521)</f>
        <v>6074773.8099999996</v>
      </c>
      <c r="G521" s="4" t="s">
        <v>43</v>
      </c>
      <c r="H521" s="4" t="s">
        <v>44</v>
      </c>
      <c r="I521" s="4"/>
      <c r="J521" s="4"/>
      <c r="K521" s="4">
        <v>-201</v>
      </c>
      <c r="L521" s="4">
        <v>1</v>
      </c>
      <c r="M521" s="4">
        <v>3</v>
      </c>
      <c r="N521" s="4" t="s">
        <v>3</v>
      </c>
      <c r="O521" s="4">
        <v>2</v>
      </c>
      <c r="P521" s="4"/>
      <c r="Q521" s="4"/>
      <c r="R521" s="4"/>
      <c r="S521" s="4"/>
      <c r="T521" s="4"/>
      <c r="U521" s="4"/>
      <c r="V521" s="4"/>
      <c r="W521" s="4"/>
    </row>
    <row r="522" spans="1:206" x14ac:dyDescent="0.2">
      <c r="A522" s="4">
        <v>50</v>
      </c>
      <c r="B522" s="4">
        <v>0</v>
      </c>
      <c r="C522" s="4">
        <v>0</v>
      </c>
      <c r="D522" s="4">
        <v>1</v>
      </c>
      <c r="E522" s="4">
        <v>202</v>
      </c>
      <c r="F522" s="4">
        <f>ROUND(Source!P519,O522)</f>
        <v>4812499.2</v>
      </c>
      <c r="G522" s="4" t="s">
        <v>45</v>
      </c>
      <c r="H522" s="4" t="s">
        <v>46</v>
      </c>
      <c r="I522" s="4"/>
      <c r="J522" s="4"/>
      <c r="K522" s="4">
        <v>-202</v>
      </c>
      <c r="L522" s="4">
        <v>2</v>
      </c>
      <c r="M522" s="4">
        <v>3</v>
      </c>
      <c r="N522" s="4" t="s">
        <v>3</v>
      </c>
      <c r="O522" s="4">
        <v>2</v>
      </c>
      <c r="P522" s="4"/>
      <c r="Q522" s="4"/>
      <c r="R522" s="4"/>
      <c r="S522" s="4"/>
      <c r="T522" s="4"/>
      <c r="U522" s="4"/>
      <c r="V522" s="4"/>
      <c r="W522" s="4"/>
    </row>
    <row r="523" spans="1:206" x14ac:dyDescent="0.2">
      <c r="A523" s="4">
        <v>50</v>
      </c>
      <c r="B523" s="4">
        <v>0</v>
      </c>
      <c r="C523" s="4">
        <v>0</v>
      </c>
      <c r="D523" s="4">
        <v>1</v>
      </c>
      <c r="E523" s="4">
        <v>222</v>
      </c>
      <c r="F523" s="4">
        <f>ROUND(Source!AO519,O523)</f>
        <v>0</v>
      </c>
      <c r="G523" s="4" t="s">
        <v>47</v>
      </c>
      <c r="H523" s="4" t="s">
        <v>48</v>
      </c>
      <c r="I523" s="4"/>
      <c r="J523" s="4"/>
      <c r="K523" s="4">
        <v>-222</v>
      </c>
      <c r="L523" s="4">
        <v>3</v>
      </c>
      <c r="M523" s="4">
        <v>3</v>
      </c>
      <c r="N523" s="4" t="s">
        <v>3</v>
      </c>
      <c r="O523" s="4">
        <v>2</v>
      </c>
      <c r="P523" s="4"/>
      <c r="Q523" s="4"/>
      <c r="R523" s="4"/>
      <c r="S523" s="4"/>
      <c r="T523" s="4"/>
      <c r="U523" s="4"/>
      <c r="V523" s="4"/>
      <c r="W523" s="4"/>
    </row>
    <row r="524" spans="1:206" x14ac:dyDescent="0.2">
      <c r="A524" s="4">
        <v>50</v>
      </c>
      <c r="B524" s="4">
        <v>0</v>
      </c>
      <c r="C524" s="4">
        <v>0</v>
      </c>
      <c r="D524" s="4">
        <v>1</v>
      </c>
      <c r="E524" s="4">
        <v>225</v>
      </c>
      <c r="F524" s="4">
        <f>ROUND(Source!AV519,O524)</f>
        <v>4812499.2</v>
      </c>
      <c r="G524" s="4" t="s">
        <v>49</v>
      </c>
      <c r="H524" s="4" t="s">
        <v>50</v>
      </c>
      <c r="I524" s="4"/>
      <c r="J524" s="4"/>
      <c r="K524" s="4">
        <v>-225</v>
      </c>
      <c r="L524" s="4">
        <v>4</v>
      </c>
      <c r="M524" s="4">
        <v>3</v>
      </c>
      <c r="N524" s="4" t="s">
        <v>3</v>
      </c>
      <c r="O524" s="4">
        <v>2</v>
      </c>
      <c r="P524" s="4"/>
      <c r="Q524" s="4"/>
      <c r="R524" s="4"/>
      <c r="S524" s="4"/>
      <c r="T524" s="4"/>
      <c r="U524" s="4"/>
      <c r="V524" s="4"/>
      <c r="W524" s="4"/>
    </row>
    <row r="525" spans="1:206" x14ac:dyDescent="0.2">
      <c r="A525" s="4">
        <v>50</v>
      </c>
      <c r="B525" s="4">
        <v>0</v>
      </c>
      <c r="C525" s="4">
        <v>0</v>
      </c>
      <c r="D525" s="4">
        <v>1</v>
      </c>
      <c r="E525" s="4">
        <v>226</v>
      </c>
      <c r="F525" s="4">
        <f>ROUND(Source!AW519,O525)</f>
        <v>4812499.2</v>
      </c>
      <c r="G525" s="4" t="s">
        <v>51</v>
      </c>
      <c r="H525" s="4" t="s">
        <v>52</v>
      </c>
      <c r="I525" s="4"/>
      <c r="J525" s="4"/>
      <c r="K525" s="4">
        <v>-226</v>
      </c>
      <c r="L525" s="4">
        <v>5</v>
      </c>
      <c r="M525" s="4">
        <v>3</v>
      </c>
      <c r="N525" s="4" t="s">
        <v>3</v>
      </c>
      <c r="O525" s="4">
        <v>2</v>
      </c>
      <c r="P525" s="4"/>
      <c r="Q525" s="4"/>
      <c r="R525" s="4"/>
      <c r="S525" s="4"/>
      <c r="T525" s="4"/>
      <c r="U525" s="4"/>
      <c r="V525" s="4"/>
      <c r="W525" s="4"/>
    </row>
    <row r="526" spans="1:206" x14ac:dyDescent="0.2">
      <c r="A526" s="4">
        <v>50</v>
      </c>
      <c r="B526" s="4">
        <v>0</v>
      </c>
      <c r="C526" s="4">
        <v>0</v>
      </c>
      <c r="D526" s="4">
        <v>1</v>
      </c>
      <c r="E526" s="4">
        <v>227</v>
      </c>
      <c r="F526" s="4">
        <f>ROUND(Source!AX519,O526)</f>
        <v>0</v>
      </c>
      <c r="G526" s="4" t="s">
        <v>53</v>
      </c>
      <c r="H526" s="4" t="s">
        <v>54</v>
      </c>
      <c r="I526" s="4"/>
      <c r="J526" s="4"/>
      <c r="K526" s="4">
        <v>-227</v>
      </c>
      <c r="L526" s="4">
        <v>6</v>
      </c>
      <c r="M526" s="4">
        <v>3</v>
      </c>
      <c r="N526" s="4" t="s">
        <v>3</v>
      </c>
      <c r="O526" s="4">
        <v>2</v>
      </c>
      <c r="P526" s="4"/>
      <c r="Q526" s="4"/>
      <c r="R526" s="4"/>
      <c r="S526" s="4"/>
      <c r="T526" s="4"/>
      <c r="U526" s="4"/>
      <c r="V526" s="4"/>
      <c r="W526" s="4"/>
    </row>
    <row r="527" spans="1:206" x14ac:dyDescent="0.2">
      <c r="A527" s="4">
        <v>50</v>
      </c>
      <c r="B527" s="4">
        <v>0</v>
      </c>
      <c r="C527" s="4">
        <v>0</v>
      </c>
      <c r="D527" s="4">
        <v>1</v>
      </c>
      <c r="E527" s="4">
        <v>228</v>
      </c>
      <c r="F527" s="4">
        <f>ROUND(Source!AY519,O527)</f>
        <v>4812499.2</v>
      </c>
      <c r="G527" s="4" t="s">
        <v>55</v>
      </c>
      <c r="H527" s="4" t="s">
        <v>56</v>
      </c>
      <c r="I527" s="4"/>
      <c r="J527" s="4"/>
      <c r="K527" s="4">
        <v>-228</v>
      </c>
      <c r="L527" s="4">
        <v>7</v>
      </c>
      <c r="M527" s="4">
        <v>3</v>
      </c>
      <c r="N527" s="4" t="s">
        <v>3</v>
      </c>
      <c r="O527" s="4">
        <v>2</v>
      </c>
      <c r="P527" s="4"/>
      <c r="Q527" s="4"/>
      <c r="R527" s="4"/>
      <c r="S527" s="4"/>
      <c r="T527" s="4"/>
      <c r="U527" s="4"/>
      <c r="V527" s="4"/>
      <c r="W527" s="4"/>
    </row>
    <row r="528" spans="1:206" x14ac:dyDescent="0.2">
      <c r="A528" s="4">
        <v>50</v>
      </c>
      <c r="B528" s="4">
        <v>0</v>
      </c>
      <c r="C528" s="4">
        <v>0</v>
      </c>
      <c r="D528" s="4">
        <v>1</v>
      </c>
      <c r="E528" s="4">
        <v>216</v>
      </c>
      <c r="F528" s="4">
        <f>ROUND(Source!AP519,O528)</f>
        <v>0</v>
      </c>
      <c r="G528" s="4" t="s">
        <v>57</v>
      </c>
      <c r="H528" s="4" t="s">
        <v>58</v>
      </c>
      <c r="I528" s="4"/>
      <c r="J528" s="4"/>
      <c r="K528" s="4">
        <v>-216</v>
      </c>
      <c r="L528" s="4">
        <v>8</v>
      </c>
      <c r="M528" s="4">
        <v>3</v>
      </c>
      <c r="N528" s="4" t="s">
        <v>3</v>
      </c>
      <c r="O528" s="4">
        <v>2</v>
      </c>
      <c r="P528" s="4"/>
      <c r="Q528" s="4"/>
      <c r="R528" s="4"/>
      <c r="S528" s="4"/>
      <c r="T528" s="4"/>
      <c r="U528" s="4"/>
      <c r="V528" s="4"/>
      <c r="W528" s="4"/>
    </row>
    <row r="529" spans="1:23" x14ac:dyDescent="0.2">
      <c r="A529" s="4">
        <v>50</v>
      </c>
      <c r="B529" s="4">
        <v>0</v>
      </c>
      <c r="C529" s="4">
        <v>0</v>
      </c>
      <c r="D529" s="4">
        <v>1</v>
      </c>
      <c r="E529" s="4">
        <v>223</v>
      </c>
      <c r="F529" s="4">
        <f>ROUND(Source!AQ519,O529)</f>
        <v>0</v>
      </c>
      <c r="G529" s="4" t="s">
        <v>59</v>
      </c>
      <c r="H529" s="4" t="s">
        <v>60</v>
      </c>
      <c r="I529" s="4"/>
      <c r="J529" s="4"/>
      <c r="K529" s="4">
        <v>-223</v>
      </c>
      <c r="L529" s="4">
        <v>9</v>
      </c>
      <c r="M529" s="4">
        <v>3</v>
      </c>
      <c r="N529" s="4" t="s">
        <v>3</v>
      </c>
      <c r="O529" s="4">
        <v>2</v>
      </c>
      <c r="P529" s="4"/>
      <c r="Q529" s="4"/>
      <c r="R529" s="4"/>
      <c r="S529" s="4"/>
      <c r="T529" s="4"/>
      <c r="U529" s="4"/>
      <c r="V529" s="4"/>
      <c r="W529" s="4"/>
    </row>
    <row r="530" spans="1:23" x14ac:dyDescent="0.2">
      <c r="A530" s="4">
        <v>50</v>
      </c>
      <c r="B530" s="4">
        <v>0</v>
      </c>
      <c r="C530" s="4">
        <v>0</v>
      </c>
      <c r="D530" s="4">
        <v>1</v>
      </c>
      <c r="E530" s="4">
        <v>229</v>
      </c>
      <c r="F530" s="4">
        <f>ROUND(Source!AZ519,O530)</f>
        <v>0</v>
      </c>
      <c r="G530" s="4" t="s">
        <v>61</v>
      </c>
      <c r="H530" s="4" t="s">
        <v>62</v>
      </c>
      <c r="I530" s="4"/>
      <c r="J530" s="4"/>
      <c r="K530" s="4">
        <v>-229</v>
      </c>
      <c r="L530" s="4">
        <v>10</v>
      </c>
      <c r="M530" s="4">
        <v>3</v>
      </c>
      <c r="N530" s="4" t="s">
        <v>3</v>
      </c>
      <c r="O530" s="4">
        <v>2</v>
      </c>
      <c r="P530" s="4"/>
      <c r="Q530" s="4"/>
      <c r="R530" s="4"/>
      <c r="S530" s="4"/>
      <c r="T530" s="4"/>
      <c r="U530" s="4"/>
      <c r="V530" s="4"/>
      <c r="W530" s="4"/>
    </row>
    <row r="531" spans="1:23" x14ac:dyDescent="0.2">
      <c r="A531" s="4">
        <v>50</v>
      </c>
      <c r="B531" s="4">
        <v>0</v>
      </c>
      <c r="C531" s="4">
        <v>0</v>
      </c>
      <c r="D531" s="4">
        <v>1</v>
      </c>
      <c r="E531" s="4">
        <v>203</v>
      </c>
      <c r="F531" s="4">
        <f>ROUND(Source!Q519,O531)</f>
        <v>381340.44</v>
      </c>
      <c r="G531" s="4" t="s">
        <v>63</v>
      </c>
      <c r="H531" s="4" t="s">
        <v>64</v>
      </c>
      <c r="I531" s="4"/>
      <c r="J531" s="4"/>
      <c r="K531" s="4">
        <v>-203</v>
      </c>
      <c r="L531" s="4">
        <v>11</v>
      </c>
      <c r="M531" s="4">
        <v>3</v>
      </c>
      <c r="N531" s="4" t="s">
        <v>3</v>
      </c>
      <c r="O531" s="4">
        <v>2</v>
      </c>
      <c r="P531" s="4"/>
      <c r="Q531" s="4"/>
      <c r="R531" s="4"/>
      <c r="S531" s="4"/>
      <c r="T531" s="4"/>
      <c r="U531" s="4"/>
      <c r="V531" s="4"/>
      <c r="W531" s="4"/>
    </row>
    <row r="532" spans="1:23" x14ac:dyDescent="0.2">
      <c r="A532" s="4">
        <v>50</v>
      </c>
      <c r="B532" s="4">
        <v>0</v>
      </c>
      <c r="C532" s="4">
        <v>0</v>
      </c>
      <c r="D532" s="4">
        <v>1</v>
      </c>
      <c r="E532" s="4">
        <v>231</v>
      </c>
      <c r="F532" s="4">
        <f>ROUND(Source!BB519,O532)</f>
        <v>0</v>
      </c>
      <c r="G532" s="4" t="s">
        <v>65</v>
      </c>
      <c r="H532" s="4" t="s">
        <v>66</v>
      </c>
      <c r="I532" s="4"/>
      <c r="J532" s="4"/>
      <c r="K532" s="4">
        <v>-231</v>
      </c>
      <c r="L532" s="4">
        <v>12</v>
      </c>
      <c r="M532" s="4">
        <v>3</v>
      </c>
      <c r="N532" s="4" t="s">
        <v>3</v>
      </c>
      <c r="O532" s="4">
        <v>2</v>
      </c>
      <c r="P532" s="4"/>
      <c r="Q532" s="4"/>
      <c r="R532" s="4"/>
      <c r="S532" s="4"/>
      <c r="T532" s="4"/>
      <c r="U532" s="4"/>
      <c r="V532" s="4"/>
      <c r="W532" s="4"/>
    </row>
    <row r="533" spans="1:23" x14ac:dyDescent="0.2">
      <c r="A533" s="4">
        <v>50</v>
      </c>
      <c r="B533" s="4">
        <v>0</v>
      </c>
      <c r="C533" s="4">
        <v>0</v>
      </c>
      <c r="D533" s="4">
        <v>1</v>
      </c>
      <c r="E533" s="4">
        <v>204</v>
      </c>
      <c r="F533" s="4">
        <f>ROUND(Source!R519,O533)</f>
        <v>206439.16</v>
      </c>
      <c r="G533" s="4" t="s">
        <v>67</v>
      </c>
      <c r="H533" s="4" t="s">
        <v>68</v>
      </c>
      <c r="I533" s="4"/>
      <c r="J533" s="4"/>
      <c r="K533" s="4">
        <v>-204</v>
      </c>
      <c r="L533" s="4">
        <v>13</v>
      </c>
      <c r="M533" s="4">
        <v>3</v>
      </c>
      <c r="N533" s="4" t="s">
        <v>3</v>
      </c>
      <c r="O533" s="4">
        <v>2</v>
      </c>
      <c r="P533" s="4"/>
      <c r="Q533" s="4"/>
      <c r="R533" s="4"/>
      <c r="S533" s="4"/>
      <c r="T533" s="4"/>
      <c r="U533" s="4"/>
      <c r="V533" s="4"/>
      <c r="W533" s="4"/>
    </row>
    <row r="534" spans="1:23" x14ac:dyDescent="0.2">
      <c r="A534" s="4">
        <v>50</v>
      </c>
      <c r="B534" s="4">
        <v>0</v>
      </c>
      <c r="C534" s="4">
        <v>0</v>
      </c>
      <c r="D534" s="4">
        <v>1</v>
      </c>
      <c r="E534" s="4">
        <v>205</v>
      </c>
      <c r="F534" s="4">
        <f>ROUND(Source!S519,O534)</f>
        <v>880934.17</v>
      </c>
      <c r="G534" s="4" t="s">
        <v>69</v>
      </c>
      <c r="H534" s="4" t="s">
        <v>70</v>
      </c>
      <c r="I534" s="4"/>
      <c r="J534" s="4"/>
      <c r="K534" s="4">
        <v>-205</v>
      </c>
      <c r="L534" s="4">
        <v>14</v>
      </c>
      <c r="M534" s="4">
        <v>3</v>
      </c>
      <c r="N534" s="4" t="s">
        <v>3</v>
      </c>
      <c r="O534" s="4">
        <v>2</v>
      </c>
      <c r="P534" s="4"/>
      <c r="Q534" s="4"/>
      <c r="R534" s="4"/>
      <c r="S534" s="4"/>
      <c r="T534" s="4"/>
      <c r="U534" s="4"/>
      <c r="V534" s="4"/>
      <c r="W534" s="4"/>
    </row>
    <row r="535" spans="1:23" x14ac:dyDescent="0.2">
      <c r="A535" s="4">
        <v>50</v>
      </c>
      <c r="B535" s="4">
        <v>0</v>
      </c>
      <c r="C535" s="4">
        <v>0</v>
      </c>
      <c r="D535" s="4">
        <v>1</v>
      </c>
      <c r="E535" s="4">
        <v>232</v>
      </c>
      <c r="F535" s="4">
        <f>ROUND(Source!BC519,O535)</f>
        <v>0</v>
      </c>
      <c r="G535" s="4" t="s">
        <v>71</v>
      </c>
      <c r="H535" s="4" t="s">
        <v>72</v>
      </c>
      <c r="I535" s="4"/>
      <c r="J535" s="4"/>
      <c r="K535" s="4">
        <v>-232</v>
      </c>
      <c r="L535" s="4">
        <v>15</v>
      </c>
      <c r="M535" s="4">
        <v>3</v>
      </c>
      <c r="N535" s="4" t="s">
        <v>3</v>
      </c>
      <c r="O535" s="4">
        <v>2</v>
      </c>
      <c r="P535" s="4"/>
      <c r="Q535" s="4"/>
      <c r="R535" s="4"/>
      <c r="S535" s="4"/>
      <c r="T535" s="4"/>
      <c r="U535" s="4"/>
      <c r="V535" s="4"/>
      <c r="W535" s="4"/>
    </row>
    <row r="536" spans="1:23" x14ac:dyDescent="0.2">
      <c r="A536" s="4">
        <v>50</v>
      </c>
      <c r="B536" s="4">
        <v>0</v>
      </c>
      <c r="C536" s="4">
        <v>0</v>
      </c>
      <c r="D536" s="4">
        <v>1</v>
      </c>
      <c r="E536" s="4">
        <v>214</v>
      </c>
      <c r="F536" s="4">
        <f>ROUND(Source!AS519,O536)</f>
        <v>106086.86</v>
      </c>
      <c r="G536" s="4" t="s">
        <v>73</v>
      </c>
      <c r="H536" s="4" t="s">
        <v>74</v>
      </c>
      <c r="I536" s="4"/>
      <c r="J536" s="4"/>
      <c r="K536" s="4">
        <v>-214</v>
      </c>
      <c r="L536" s="4">
        <v>16</v>
      </c>
      <c r="M536" s="4">
        <v>3</v>
      </c>
      <c r="N536" s="4" t="s">
        <v>3</v>
      </c>
      <c r="O536" s="4">
        <v>2</v>
      </c>
      <c r="P536" s="4"/>
      <c r="Q536" s="4"/>
      <c r="R536" s="4"/>
      <c r="S536" s="4"/>
      <c r="T536" s="4"/>
      <c r="U536" s="4"/>
      <c r="V536" s="4"/>
      <c r="W536" s="4"/>
    </row>
    <row r="537" spans="1:23" x14ac:dyDescent="0.2">
      <c r="A537" s="4">
        <v>50</v>
      </c>
      <c r="B537" s="4">
        <v>0</v>
      </c>
      <c r="C537" s="4">
        <v>0</v>
      </c>
      <c r="D537" s="4">
        <v>1</v>
      </c>
      <c r="E537" s="4">
        <v>215</v>
      </c>
      <c r="F537" s="4">
        <f>ROUND(Source!AT519,O537)</f>
        <v>0</v>
      </c>
      <c r="G537" s="4" t="s">
        <v>75</v>
      </c>
      <c r="H537" s="4" t="s">
        <v>76</v>
      </c>
      <c r="I537" s="4"/>
      <c r="J537" s="4"/>
      <c r="K537" s="4">
        <v>-215</v>
      </c>
      <c r="L537" s="4">
        <v>17</v>
      </c>
      <c r="M537" s="4">
        <v>3</v>
      </c>
      <c r="N537" s="4" t="s">
        <v>3</v>
      </c>
      <c r="O537" s="4">
        <v>2</v>
      </c>
      <c r="P537" s="4"/>
      <c r="Q537" s="4"/>
      <c r="R537" s="4"/>
      <c r="S537" s="4"/>
      <c r="T537" s="4"/>
      <c r="U537" s="4"/>
      <c r="V537" s="4"/>
      <c r="W537" s="4"/>
    </row>
    <row r="538" spans="1:23" x14ac:dyDescent="0.2">
      <c r="A538" s="4">
        <v>50</v>
      </c>
      <c r="B538" s="4">
        <v>0</v>
      </c>
      <c r="C538" s="4">
        <v>0</v>
      </c>
      <c r="D538" s="4">
        <v>1</v>
      </c>
      <c r="E538" s="4">
        <v>217</v>
      </c>
      <c r="F538" s="4">
        <f>ROUND(Source!AU519,O538)</f>
        <v>6781601.8600000003</v>
      </c>
      <c r="G538" s="4" t="s">
        <v>77</v>
      </c>
      <c r="H538" s="4" t="s">
        <v>78</v>
      </c>
      <c r="I538" s="4"/>
      <c r="J538" s="4"/>
      <c r="K538" s="4">
        <v>-217</v>
      </c>
      <c r="L538" s="4">
        <v>18</v>
      </c>
      <c r="M538" s="4">
        <v>3</v>
      </c>
      <c r="N538" s="4" t="s">
        <v>3</v>
      </c>
      <c r="O538" s="4">
        <v>2</v>
      </c>
      <c r="P538" s="4"/>
      <c r="Q538" s="4"/>
      <c r="R538" s="4"/>
      <c r="S538" s="4"/>
      <c r="T538" s="4"/>
      <c r="U538" s="4"/>
      <c r="V538" s="4"/>
      <c r="W538" s="4"/>
    </row>
    <row r="539" spans="1:23" x14ac:dyDescent="0.2">
      <c r="A539" s="4">
        <v>50</v>
      </c>
      <c r="B539" s="4">
        <v>0</v>
      </c>
      <c r="C539" s="4">
        <v>0</v>
      </c>
      <c r="D539" s="4">
        <v>1</v>
      </c>
      <c r="E539" s="4">
        <v>230</v>
      </c>
      <c r="F539" s="4">
        <f>ROUND(Source!BA519,O539)</f>
        <v>0</v>
      </c>
      <c r="G539" s="4" t="s">
        <v>79</v>
      </c>
      <c r="H539" s="4" t="s">
        <v>80</v>
      </c>
      <c r="I539" s="4"/>
      <c r="J539" s="4"/>
      <c r="K539" s="4">
        <v>-230</v>
      </c>
      <c r="L539" s="4">
        <v>19</v>
      </c>
      <c r="M539" s="4">
        <v>3</v>
      </c>
      <c r="N539" s="4" t="s">
        <v>3</v>
      </c>
      <c r="O539" s="4">
        <v>2</v>
      </c>
      <c r="P539" s="4"/>
      <c r="Q539" s="4"/>
      <c r="R539" s="4"/>
      <c r="S539" s="4"/>
      <c r="T539" s="4"/>
      <c r="U539" s="4"/>
      <c r="V539" s="4"/>
      <c r="W539" s="4"/>
    </row>
    <row r="540" spans="1:23" x14ac:dyDescent="0.2">
      <c r="A540" s="4">
        <v>50</v>
      </c>
      <c r="B540" s="4">
        <v>0</v>
      </c>
      <c r="C540" s="4">
        <v>0</v>
      </c>
      <c r="D540" s="4">
        <v>1</v>
      </c>
      <c r="E540" s="4">
        <v>206</v>
      </c>
      <c r="F540" s="4">
        <f>ROUND(Source!T519,O540)</f>
        <v>0</v>
      </c>
      <c r="G540" s="4" t="s">
        <v>81</v>
      </c>
      <c r="H540" s="4" t="s">
        <v>82</v>
      </c>
      <c r="I540" s="4"/>
      <c r="J540" s="4"/>
      <c r="K540" s="4">
        <v>-206</v>
      </c>
      <c r="L540" s="4">
        <v>20</v>
      </c>
      <c r="M540" s="4">
        <v>3</v>
      </c>
      <c r="N540" s="4" t="s">
        <v>3</v>
      </c>
      <c r="O540" s="4">
        <v>2</v>
      </c>
      <c r="P540" s="4"/>
      <c r="Q540" s="4"/>
      <c r="R540" s="4"/>
      <c r="S540" s="4"/>
      <c r="T540" s="4"/>
      <c r="U540" s="4"/>
      <c r="V540" s="4"/>
      <c r="W540" s="4"/>
    </row>
    <row r="541" spans="1:23" x14ac:dyDescent="0.2">
      <c r="A541" s="4">
        <v>50</v>
      </c>
      <c r="B541" s="4">
        <v>0</v>
      </c>
      <c r="C541" s="4">
        <v>0</v>
      </c>
      <c r="D541" s="4">
        <v>1</v>
      </c>
      <c r="E541" s="4">
        <v>207</v>
      </c>
      <c r="F541" s="4">
        <f>Source!U519</f>
        <v>4560.9674400000004</v>
      </c>
      <c r="G541" s="4" t="s">
        <v>83</v>
      </c>
      <c r="H541" s="4" t="s">
        <v>84</v>
      </c>
      <c r="I541" s="4"/>
      <c r="J541" s="4"/>
      <c r="K541" s="4">
        <v>-207</v>
      </c>
      <c r="L541" s="4">
        <v>21</v>
      </c>
      <c r="M541" s="4">
        <v>3</v>
      </c>
      <c r="N541" s="4" t="s">
        <v>3</v>
      </c>
      <c r="O541" s="4">
        <v>-1</v>
      </c>
      <c r="P541" s="4"/>
      <c r="Q541" s="4"/>
      <c r="R541" s="4"/>
      <c r="S541" s="4"/>
      <c r="T541" s="4"/>
      <c r="U541" s="4"/>
      <c r="V541" s="4"/>
      <c r="W541" s="4"/>
    </row>
    <row r="542" spans="1:23" x14ac:dyDescent="0.2">
      <c r="A542" s="4">
        <v>50</v>
      </c>
      <c r="B542" s="4">
        <v>0</v>
      </c>
      <c r="C542" s="4">
        <v>0</v>
      </c>
      <c r="D542" s="4">
        <v>1</v>
      </c>
      <c r="E542" s="4">
        <v>208</v>
      </c>
      <c r="F542" s="4">
        <f>Source!V519</f>
        <v>0</v>
      </c>
      <c r="G542" s="4" t="s">
        <v>85</v>
      </c>
      <c r="H542" s="4" t="s">
        <v>86</v>
      </c>
      <c r="I542" s="4"/>
      <c r="J542" s="4"/>
      <c r="K542" s="4">
        <v>-208</v>
      </c>
      <c r="L542" s="4">
        <v>22</v>
      </c>
      <c r="M542" s="4">
        <v>3</v>
      </c>
      <c r="N542" s="4" t="s">
        <v>3</v>
      </c>
      <c r="O542" s="4">
        <v>-1</v>
      </c>
      <c r="P542" s="4"/>
      <c r="Q542" s="4"/>
      <c r="R542" s="4"/>
      <c r="S542" s="4"/>
      <c r="T542" s="4"/>
      <c r="U542" s="4"/>
      <c r="V542" s="4"/>
      <c r="W542" s="4"/>
    </row>
    <row r="543" spans="1:23" x14ac:dyDescent="0.2">
      <c r="A543" s="4">
        <v>50</v>
      </c>
      <c r="B543" s="4">
        <v>0</v>
      </c>
      <c r="C543" s="4">
        <v>0</v>
      </c>
      <c r="D543" s="4">
        <v>1</v>
      </c>
      <c r="E543" s="4">
        <v>209</v>
      </c>
      <c r="F543" s="4">
        <f>ROUND(Source!W519,O543)</f>
        <v>0</v>
      </c>
      <c r="G543" s="4" t="s">
        <v>87</v>
      </c>
      <c r="H543" s="4" t="s">
        <v>88</v>
      </c>
      <c r="I543" s="4"/>
      <c r="J543" s="4"/>
      <c r="K543" s="4">
        <v>-209</v>
      </c>
      <c r="L543" s="4">
        <v>23</v>
      </c>
      <c r="M543" s="4">
        <v>3</v>
      </c>
      <c r="N543" s="4" t="s">
        <v>3</v>
      </c>
      <c r="O543" s="4">
        <v>2</v>
      </c>
      <c r="P543" s="4"/>
      <c r="Q543" s="4"/>
      <c r="R543" s="4"/>
      <c r="S543" s="4"/>
      <c r="T543" s="4"/>
      <c r="U543" s="4"/>
      <c r="V543" s="4"/>
      <c r="W543" s="4"/>
    </row>
    <row r="544" spans="1:23" x14ac:dyDescent="0.2">
      <c r="A544" s="4">
        <v>50</v>
      </c>
      <c r="B544" s="4">
        <v>0</v>
      </c>
      <c r="C544" s="4">
        <v>0</v>
      </c>
      <c r="D544" s="4">
        <v>1</v>
      </c>
      <c r="E544" s="4">
        <v>210</v>
      </c>
      <c r="F544" s="4">
        <f>ROUND(Source!X519,O544)</f>
        <v>616653.93000000005</v>
      </c>
      <c r="G544" s="4" t="s">
        <v>89</v>
      </c>
      <c r="H544" s="4" t="s">
        <v>90</v>
      </c>
      <c r="I544" s="4"/>
      <c r="J544" s="4"/>
      <c r="K544" s="4">
        <v>-210</v>
      </c>
      <c r="L544" s="4">
        <v>24</v>
      </c>
      <c r="M544" s="4">
        <v>3</v>
      </c>
      <c r="N544" s="4" t="s">
        <v>3</v>
      </c>
      <c r="O544" s="4">
        <v>2</v>
      </c>
      <c r="P544" s="4"/>
      <c r="Q544" s="4"/>
      <c r="R544" s="4"/>
      <c r="S544" s="4"/>
      <c r="T544" s="4"/>
      <c r="U544" s="4"/>
      <c r="V544" s="4"/>
      <c r="W544" s="4"/>
    </row>
    <row r="545" spans="1:245" x14ac:dyDescent="0.2">
      <c r="A545" s="4">
        <v>50</v>
      </c>
      <c r="B545" s="4">
        <v>0</v>
      </c>
      <c r="C545" s="4">
        <v>0</v>
      </c>
      <c r="D545" s="4">
        <v>1</v>
      </c>
      <c r="E545" s="4">
        <v>211</v>
      </c>
      <c r="F545" s="4">
        <f>ROUND(Source!Y519,O545)</f>
        <v>88093.42</v>
      </c>
      <c r="G545" s="4" t="s">
        <v>91</v>
      </c>
      <c r="H545" s="4" t="s">
        <v>92</v>
      </c>
      <c r="I545" s="4"/>
      <c r="J545" s="4"/>
      <c r="K545" s="4">
        <v>-211</v>
      </c>
      <c r="L545" s="4">
        <v>25</v>
      </c>
      <c r="M545" s="4">
        <v>3</v>
      </c>
      <c r="N545" s="4" t="s">
        <v>3</v>
      </c>
      <c r="O545" s="4">
        <v>2</v>
      </c>
      <c r="P545" s="4"/>
      <c r="Q545" s="4"/>
      <c r="R545" s="4"/>
      <c r="S545" s="4"/>
      <c r="T545" s="4"/>
      <c r="U545" s="4"/>
      <c r="V545" s="4"/>
      <c r="W545" s="4"/>
    </row>
    <row r="546" spans="1:245" x14ac:dyDescent="0.2">
      <c r="A546" s="4">
        <v>50</v>
      </c>
      <c r="B546" s="4">
        <v>0</v>
      </c>
      <c r="C546" s="4">
        <v>0</v>
      </c>
      <c r="D546" s="4">
        <v>1</v>
      </c>
      <c r="E546" s="4">
        <v>0</v>
      </c>
      <c r="F546" s="4">
        <f>ROUND(Source!AR519,O546)</f>
        <v>6887688.7199999997</v>
      </c>
      <c r="G546" s="4" t="s">
        <v>93</v>
      </c>
      <c r="H546" s="4" t="s">
        <v>94</v>
      </c>
      <c r="I546" s="4"/>
      <c r="J546" s="4"/>
      <c r="K546" s="4">
        <v>-224</v>
      </c>
      <c r="L546" s="4">
        <v>26</v>
      </c>
      <c r="M546" s="4">
        <v>3</v>
      </c>
      <c r="N546" s="4" t="s">
        <v>3</v>
      </c>
      <c r="O546" s="4">
        <v>2</v>
      </c>
      <c r="P546" s="4"/>
      <c r="Q546" s="4"/>
      <c r="R546" s="4"/>
      <c r="S546" s="4"/>
      <c r="T546" s="4"/>
      <c r="U546" s="4"/>
      <c r="V546" s="4"/>
      <c r="W546" s="4"/>
    </row>
    <row r="547" spans="1:245" x14ac:dyDescent="0.2">
      <c r="A547" s="4">
        <v>50</v>
      </c>
      <c r="B547" s="4">
        <v>0</v>
      </c>
      <c r="C547" s="4">
        <v>0</v>
      </c>
      <c r="D547" s="4">
        <v>2</v>
      </c>
      <c r="E547" s="4">
        <v>0</v>
      </c>
      <c r="F547" s="4">
        <f>ROUND(F546,O547)</f>
        <v>6887688.7199999997</v>
      </c>
      <c r="G547" s="4" t="s">
        <v>95</v>
      </c>
      <c r="H547" s="4" t="s">
        <v>96</v>
      </c>
      <c r="I547" s="4"/>
      <c r="J547" s="4"/>
      <c r="K547" s="4">
        <v>212</v>
      </c>
      <c r="L547" s="4">
        <v>27</v>
      </c>
      <c r="M547" s="4">
        <v>0</v>
      </c>
      <c r="N547" s="4" t="s">
        <v>3</v>
      </c>
      <c r="O547" s="4">
        <v>2</v>
      </c>
      <c r="P547" s="4"/>
      <c r="Q547" s="4"/>
      <c r="R547" s="4"/>
      <c r="S547" s="4"/>
      <c r="T547" s="4"/>
      <c r="U547" s="4"/>
      <c r="V547" s="4"/>
      <c r="W547" s="4"/>
    </row>
    <row r="548" spans="1:245" x14ac:dyDescent="0.2">
      <c r="A548" s="4">
        <v>50</v>
      </c>
      <c r="B548" s="4">
        <v>0</v>
      </c>
      <c r="C548" s="4">
        <v>0</v>
      </c>
      <c r="D548" s="4">
        <v>2</v>
      </c>
      <c r="E548" s="4">
        <v>0</v>
      </c>
      <c r="F548" s="4">
        <f>ROUND(F547*0.18,O548)</f>
        <v>1239783.97</v>
      </c>
      <c r="G548" s="4" t="s">
        <v>97</v>
      </c>
      <c r="H548" s="4" t="s">
        <v>98</v>
      </c>
      <c r="I548" s="4"/>
      <c r="J548" s="4"/>
      <c r="K548" s="4">
        <v>212</v>
      </c>
      <c r="L548" s="4">
        <v>28</v>
      </c>
      <c r="M548" s="4">
        <v>0</v>
      </c>
      <c r="N548" s="4" t="s">
        <v>3</v>
      </c>
      <c r="O548" s="4">
        <v>2</v>
      </c>
      <c r="P548" s="4"/>
      <c r="Q548" s="4"/>
      <c r="R548" s="4"/>
      <c r="S548" s="4"/>
      <c r="T548" s="4"/>
      <c r="U548" s="4"/>
      <c r="V548" s="4"/>
      <c r="W548" s="4"/>
    </row>
    <row r="549" spans="1:245" x14ac:dyDescent="0.2">
      <c r="A549" s="4">
        <v>50</v>
      </c>
      <c r="B549" s="4">
        <v>0</v>
      </c>
      <c r="C549" s="4">
        <v>0</v>
      </c>
      <c r="D549" s="4">
        <v>2</v>
      </c>
      <c r="E549" s="4">
        <v>224</v>
      </c>
      <c r="F549" s="4">
        <f>ROUND(F547+F548,O549)</f>
        <v>8127472.6900000004</v>
      </c>
      <c r="G549" s="4" t="s">
        <v>99</v>
      </c>
      <c r="H549" s="4" t="s">
        <v>100</v>
      </c>
      <c r="I549" s="4"/>
      <c r="J549" s="4"/>
      <c r="K549" s="4">
        <v>212</v>
      </c>
      <c r="L549" s="4">
        <v>29</v>
      </c>
      <c r="M549" s="4">
        <v>0</v>
      </c>
      <c r="N549" s="4" t="s">
        <v>3</v>
      </c>
      <c r="O549" s="4">
        <v>2</v>
      </c>
      <c r="P549" s="4"/>
      <c r="Q549" s="4"/>
      <c r="R549" s="4"/>
      <c r="S549" s="4"/>
      <c r="T549" s="4"/>
      <c r="U549" s="4"/>
      <c r="V549" s="4"/>
      <c r="W549" s="4"/>
    </row>
    <row r="550" spans="1:245" x14ac:dyDescent="0.2">
      <c r="A550" s="4">
        <v>50</v>
      </c>
      <c r="B550" s="4">
        <v>0</v>
      </c>
      <c r="C550" s="4">
        <v>0</v>
      </c>
      <c r="D550" s="4">
        <v>2</v>
      </c>
      <c r="E550" s="4">
        <v>213</v>
      </c>
      <c r="F550" s="4">
        <f>ROUND(F549*0.95,O550)</f>
        <v>7721099.0599999996</v>
      </c>
      <c r="G550" s="4" t="s">
        <v>101</v>
      </c>
      <c r="H550" s="4" t="s">
        <v>102</v>
      </c>
      <c r="I550" s="4"/>
      <c r="J550" s="4"/>
      <c r="K550" s="4">
        <v>212</v>
      </c>
      <c r="L550" s="4">
        <v>30</v>
      </c>
      <c r="M550" s="4">
        <v>0</v>
      </c>
      <c r="N550" s="4" t="s">
        <v>3</v>
      </c>
      <c r="O550" s="4">
        <v>2</v>
      </c>
      <c r="P550" s="4"/>
      <c r="Q550" s="4"/>
      <c r="R550" s="4"/>
      <c r="S550" s="4"/>
      <c r="T550" s="4"/>
      <c r="U550" s="4"/>
      <c r="V550" s="4"/>
      <c r="W550" s="4"/>
    </row>
    <row r="552" spans="1:245" x14ac:dyDescent="0.2">
      <c r="A552" s="1">
        <v>3</v>
      </c>
      <c r="B552" s="1">
        <v>0</v>
      </c>
      <c r="C552" s="1"/>
      <c r="D552" s="1">
        <f>ROW(A562)</f>
        <v>562</v>
      </c>
      <c r="E552" s="1"/>
      <c r="F552" s="1" t="s">
        <v>353</v>
      </c>
      <c r="G552" s="1" t="s">
        <v>354</v>
      </c>
      <c r="H552" s="1" t="s">
        <v>3</v>
      </c>
      <c r="I552" s="1">
        <v>0</v>
      </c>
      <c r="J552" s="1" t="s">
        <v>3</v>
      </c>
      <c r="K552" s="1">
        <v>1</v>
      </c>
      <c r="L552" s="1" t="s">
        <v>353</v>
      </c>
      <c r="M552" s="1"/>
      <c r="N552" s="1"/>
      <c r="O552" s="1"/>
      <c r="P552" s="1"/>
      <c r="Q552" s="1"/>
      <c r="R552" s="1"/>
      <c r="S552" s="1"/>
      <c r="T552" s="1"/>
      <c r="U552" s="1" t="s">
        <v>3</v>
      </c>
      <c r="V552" s="1">
        <v>2</v>
      </c>
      <c r="W552" s="1"/>
      <c r="X552" s="1"/>
      <c r="Y552" s="1"/>
      <c r="Z552" s="1"/>
      <c r="AA552" s="1"/>
      <c r="AB552" s="1" t="s">
        <v>3</v>
      </c>
      <c r="AC552" s="1" t="s">
        <v>3</v>
      </c>
      <c r="AD552" s="1" t="s">
        <v>3</v>
      </c>
      <c r="AE552" s="1" t="s">
        <v>3</v>
      </c>
      <c r="AF552" s="1" t="s">
        <v>5</v>
      </c>
      <c r="AG552" s="1" t="s">
        <v>6</v>
      </c>
      <c r="AH552" s="1"/>
      <c r="AI552" s="1"/>
      <c r="AJ552" s="1"/>
      <c r="AK552" s="1"/>
      <c r="AL552" s="1"/>
      <c r="AM552" s="1"/>
      <c r="AN552" s="1"/>
      <c r="AO552" s="1"/>
      <c r="AP552" s="1" t="s">
        <v>3</v>
      </c>
      <c r="AQ552" s="1" t="s">
        <v>3</v>
      </c>
      <c r="AR552" s="1" t="s">
        <v>3</v>
      </c>
      <c r="AS552" s="1"/>
      <c r="AT552" s="1"/>
      <c r="AU552" s="1"/>
      <c r="AV552" s="1"/>
      <c r="AW552" s="1"/>
      <c r="AX552" s="1"/>
      <c r="AY552" s="1"/>
      <c r="AZ552" s="1" t="s">
        <v>3</v>
      </c>
      <c r="BA552" s="1"/>
      <c r="BB552" s="1" t="s">
        <v>3</v>
      </c>
      <c r="BC552" s="1" t="s">
        <v>3</v>
      </c>
      <c r="BD552" s="1" t="s">
        <v>3</v>
      </c>
      <c r="BE552" s="1" t="s">
        <v>3</v>
      </c>
      <c r="BF552" s="1" t="s">
        <v>3</v>
      </c>
      <c r="BG552" s="1" t="s">
        <v>3</v>
      </c>
      <c r="BH552" s="1" t="s">
        <v>3</v>
      </c>
      <c r="BI552" s="1" t="s">
        <v>3</v>
      </c>
      <c r="BJ552" s="1" t="s">
        <v>3</v>
      </c>
      <c r="BK552" s="1" t="s">
        <v>3</v>
      </c>
      <c r="BL552" s="1" t="s">
        <v>3</v>
      </c>
      <c r="BM552" s="1" t="s">
        <v>3</v>
      </c>
      <c r="BN552" s="1" t="s">
        <v>3</v>
      </c>
      <c r="BO552" s="1" t="s">
        <v>3</v>
      </c>
      <c r="BP552" s="1" t="s">
        <v>3</v>
      </c>
      <c r="BQ552" s="1"/>
      <c r="BR552" s="1"/>
      <c r="BS552" s="1"/>
      <c r="BT552" s="1"/>
      <c r="BU552" s="1"/>
      <c r="BV552" s="1"/>
      <c r="BW552" s="1"/>
      <c r="BX552" s="1">
        <v>0</v>
      </c>
      <c r="BY552" s="1"/>
      <c r="BZ552" s="1"/>
      <c r="CA552" s="1"/>
      <c r="CB552" s="1"/>
      <c r="CC552" s="1"/>
      <c r="CD552" s="1"/>
      <c r="CE552" s="1"/>
      <c r="CF552" s="1">
        <v>0</v>
      </c>
      <c r="CG552" s="1">
        <v>0</v>
      </c>
      <c r="CH552" s="1"/>
      <c r="CI552" s="1" t="s">
        <v>3</v>
      </c>
      <c r="CJ552" s="1" t="s">
        <v>3</v>
      </c>
    </row>
    <row r="554" spans="1:245" x14ac:dyDescent="0.2">
      <c r="A554" s="2">
        <v>52</v>
      </c>
      <c r="B554" s="2">
        <f t="shared" ref="B554:G554" si="329">B562</f>
        <v>0</v>
      </c>
      <c r="C554" s="2">
        <f t="shared" si="329"/>
        <v>3</v>
      </c>
      <c r="D554" s="2">
        <f t="shared" si="329"/>
        <v>552</v>
      </c>
      <c r="E554" s="2">
        <f t="shared" si="329"/>
        <v>0</v>
      </c>
      <c r="F554" s="2" t="str">
        <f t="shared" si="329"/>
        <v>4/2018</v>
      </c>
      <c r="G554" s="2" t="str">
        <f t="shared" si="329"/>
        <v>Капитальный ремонт асфальтобетонного покрытия дворовой территории района Черемушки</v>
      </c>
      <c r="H554" s="2"/>
      <c r="I554" s="2"/>
      <c r="J554" s="2"/>
      <c r="K554" s="2"/>
      <c r="L554" s="2"/>
      <c r="M554" s="2"/>
      <c r="N554" s="2"/>
      <c r="O554" s="2">
        <f t="shared" ref="O554:AT554" si="330">O562</f>
        <v>1514733.3</v>
      </c>
      <c r="P554" s="2">
        <f t="shared" si="330"/>
        <v>956411.2</v>
      </c>
      <c r="Q554" s="2">
        <f t="shared" si="330"/>
        <v>449357.7</v>
      </c>
      <c r="R554" s="2">
        <f t="shared" si="330"/>
        <v>204798.6</v>
      </c>
      <c r="S554" s="2">
        <f t="shared" si="330"/>
        <v>108964.4</v>
      </c>
      <c r="T554" s="2">
        <f t="shared" si="330"/>
        <v>0</v>
      </c>
      <c r="U554" s="2">
        <f t="shared" si="330"/>
        <v>516.79999999999995</v>
      </c>
      <c r="V554" s="2">
        <f t="shared" si="330"/>
        <v>0</v>
      </c>
      <c r="W554" s="2">
        <f t="shared" si="330"/>
        <v>0</v>
      </c>
      <c r="X554" s="2">
        <f t="shared" si="330"/>
        <v>76275.08</v>
      </c>
      <c r="Y554" s="2">
        <f t="shared" si="330"/>
        <v>10896.44</v>
      </c>
      <c r="Z554" s="2">
        <f t="shared" si="330"/>
        <v>0</v>
      </c>
      <c r="AA554" s="2">
        <f t="shared" si="330"/>
        <v>0</v>
      </c>
      <c r="AB554" s="2">
        <f t="shared" si="330"/>
        <v>1514733.3</v>
      </c>
      <c r="AC554" s="2">
        <f t="shared" si="330"/>
        <v>956411.2</v>
      </c>
      <c r="AD554" s="2">
        <f t="shared" si="330"/>
        <v>449357.7</v>
      </c>
      <c r="AE554" s="2">
        <f t="shared" si="330"/>
        <v>204798.6</v>
      </c>
      <c r="AF554" s="2">
        <f t="shared" si="330"/>
        <v>108964.4</v>
      </c>
      <c r="AG554" s="2">
        <f t="shared" si="330"/>
        <v>0</v>
      </c>
      <c r="AH554" s="2">
        <f t="shared" si="330"/>
        <v>516.79999999999995</v>
      </c>
      <c r="AI554" s="2">
        <f t="shared" si="330"/>
        <v>0</v>
      </c>
      <c r="AJ554" s="2">
        <f t="shared" si="330"/>
        <v>0</v>
      </c>
      <c r="AK554" s="2">
        <f t="shared" si="330"/>
        <v>76275.08</v>
      </c>
      <c r="AL554" s="2">
        <f t="shared" si="330"/>
        <v>10896.44</v>
      </c>
      <c r="AM554" s="2">
        <f t="shared" si="330"/>
        <v>0</v>
      </c>
      <c r="AN554" s="2">
        <f t="shared" si="330"/>
        <v>0</v>
      </c>
      <c r="AO554" s="2">
        <f t="shared" si="330"/>
        <v>0</v>
      </c>
      <c r="AP554" s="2">
        <f t="shared" si="330"/>
        <v>0</v>
      </c>
      <c r="AQ554" s="2">
        <f t="shared" si="330"/>
        <v>0</v>
      </c>
      <c r="AR554" s="2">
        <f t="shared" si="330"/>
        <v>1773948.82</v>
      </c>
      <c r="AS554" s="2">
        <f t="shared" si="330"/>
        <v>0</v>
      </c>
      <c r="AT554" s="2">
        <f t="shared" si="330"/>
        <v>0</v>
      </c>
      <c r="AU554" s="2">
        <f t="shared" ref="AU554:BZ554" si="331">AU562</f>
        <v>1773948.82</v>
      </c>
      <c r="AV554" s="2">
        <f t="shared" si="331"/>
        <v>956411.2</v>
      </c>
      <c r="AW554" s="2">
        <f t="shared" si="331"/>
        <v>956411.2</v>
      </c>
      <c r="AX554" s="2">
        <f t="shared" si="331"/>
        <v>0</v>
      </c>
      <c r="AY554" s="2">
        <f t="shared" si="331"/>
        <v>956411.2</v>
      </c>
      <c r="AZ554" s="2">
        <f t="shared" si="331"/>
        <v>0</v>
      </c>
      <c r="BA554" s="2">
        <f t="shared" si="331"/>
        <v>0</v>
      </c>
      <c r="BB554" s="2">
        <f t="shared" si="331"/>
        <v>0</v>
      </c>
      <c r="BC554" s="2">
        <f t="shared" si="331"/>
        <v>0</v>
      </c>
      <c r="BD554" s="2">
        <f t="shared" si="331"/>
        <v>0</v>
      </c>
      <c r="BE554" s="2">
        <f t="shared" si="331"/>
        <v>0</v>
      </c>
      <c r="BF554" s="2">
        <f t="shared" si="331"/>
        <v>0</v>
      </c>
      <c r="BG554" s="2">
        <f t="shared" si="331"/>
        <v>0</v>
      </c>
      <c r="BH554" s="2">
        <f t="shared" si="331"/>
        <v>0</v>
      </c>
      <c r="BI554" s="2">
        <f t="shared" si="331"/>
        <v>0</v>
      </c>
      <c r="BJ554" s="2">
        <f t="shared" si="331"/>
        <v>0</v>
      </c>
      <c r="BK554" s="2">
        <f t="shared" si="331"/>
        <v>0</v>
      </c>
      <c r="BL554" s="2">
        <f t="shared" si="331"/>
        <v>0</v>
      </c>
      <c r="BM554" s="2">
        <f t="shared" si="331"/>
        <v>0</v>
      </c>
      <c r="BN554" s="2">
        <f t="shared" si="331"/>
        <v>0</v>
      </c>
      <c r="BO554" s="2">
        <f t="shared" si="331"/>
        <v>0</v>
      </c>
      <c r="BP554" s="2">
        <f t="shared" si="331"/>
        <v>0</v>
      </c>
      <c r="BQ554" s="2">
        <f t="shared" si="331"/>
        <v>0</v>
      </c>
      <c r="BR554" s="2">
        <f t="shared" si="331"/>
        <v>0</v>
      </c>
      <c r="BS554" s="2">
        <f t="shared" si="331"/>
        <v>0</v>
      </c>
      <c r="BT554" s="2">
        <f t="shared" si="331"/>
        <v>0</v>
      </c>
      <c r="BU554" s="2">
        <f t="shared" si="331"/>
        <v>0</v>
      </c>
      <c r="BV554" s="2">
        <f t="shared" si="331"/>
        <v>0</v>
      </c>
      <c r="BW554" s="2">
        <f t="shared" si="331"/>
        <v>0</v>
      </c>
      <c r="BX554" s="2">
        <f t="shared" si="331"/>
        <v>0</v>
      </c>
      <c r="BY554" s="2">
        <f t="shared" si="331"/>
        <v>0</v>
      </c>
      <c r="BZ554" s="2">
        <f t="shared" si="331"/>
        <v>0</v>
      </c>
      <c r="CA554" s="2">
        <f t="shared" ref="CA554:DF554" si="332">CA562</f>
        <v>1773948.82</v>
      </c>
      <c r="CB554" s="2">
        <f t="shared" si="332"/>
        <v>0</v>
      </c>
      <c r="CC554" s="2">
        <f t="shared" si="332"/>
        <v>0</v>
      </c>
      <c r="CD554" s="2">
        <f t="shared" si="332"/>
        <v>1773948.82</v>
      </c>
      <c r="CE554" s="2">
        <f t="shared" si="332"/>
        <v>956411.2</v>
      </c>
      <c r="CF554" s="2">
        <f t="shared" si="332"/>
        <v>956411.2</v>
      </c>
      <c r="CG554" s="2">
        <f t="shared" si="332"/>
        <v>0</v>
      </c>
      <c r="CH554" s="2">
        <f t="shared" si="332"/>
        <v>956411.2</v>
      </c>
      <c r="CI554" s="2">
        <f t="shared" si="332"/>
        <v>0</v>
      </c>
      <c r="CJ554" s="2">
        <f t="shared" si="332"/>
        <v>0</v>
      </c>
      <c r="CK554" s="2">
        <f t="shared" si="332"/>
        <v>0</v>
      </c>
      <c r="CL554" s="2">
        <f t="shared" si="332"/>
        <v>0</v>
      </c>
      <c r="CM554" s="2">
        <f t="shared" si="332"/>
        <v>0</v>
      </c>
      <c r="CN554" s="2">
        <f t="shared" si="332"/>
        <v>0</v>
      </c>
      <c r="CO554" s="2">
        <f t="shared" si="332"/>
        <v>0</v>
      </c>
      <c r="CP554" s="2">
        <f t="shared" si="332"/>
        <v>0</v>
      </c>
      <c r="CQ554" s="2">
        <f t="shared" si="332"/>
        <v>0</v>
      </c>
      <c r="CR554" s="2">
        <f t="shared" si="332"/>
        <v>0</v>
      </c>
      <c r="CS554" s="2">
        <f t="shared" si="332"/>
        <v>0</v>
      </c>
      <c r="CT554" s="2">
        <f t="shared" si="332"/>
        <v>0</v>
      </c>
      <c r="CU554" s="2">
        <f t="shared" si="332"/>
        <v>0</v>
      </c>
      <c r="CV554" s="2">
        <f t="shared" si="332"/>
        <v>0</v>
      </c>
      <c r="CW554" s="2">
        <f t="shared" si="332"/>
        <v>0</v>
      </c>
      <c r="CX554" s="2">
        <f t="shared" si="332"/>
        <v>0</v>
      </c>
      <c r="CY554" s="2">
        <f t="shared" si="332"/>
        <v>0</v>
      </c>
      <c r="CZ554" s="2">
        <f t="shared" si="332"/>
        <v>0</v>
      </c>
      <c r="DA554" s="2">
        <f t="shared" si="332"/>
        <v>0</v>
      </c>
      <c r="DB554" s="2">
        <f t="shared" si="332"/>
        <v>0</v>
      </c>
      <c r="DC554" s="2">
        <f t="shared" si="332"/>
        <v>0</v>
      </c>
      <c r="DD554" s="2">
        <f t="shared" si="332"/>
        <v>0</v>
      </c>
      <c r="DE554" s="2">
        <f t="shared" si="332"/>
        <v>0</v>
      </c>
      <c r="DF554" s="2">
        <f t="shared" si="332"/>
        <v>0</v>
      </c>
      <c r="DG554" s="3">
        <f t="shared" ref="DG554:EL554" si="333">DG562</f>
        <v>0</v>
      </c>
      <c r="DH554" s="3">
        <f t="shared" si="333"/>
        <v>0</v>
      </c>
      <c r="DI554" s="3">
        <f t="shared" si="333"/>
        <v>0</v>
      </c>
      <c r="DJ554" s="3">
        <f t="shared" si="333"/>
        <v>0</v>
      </c>
      <c r="DK554" s="3">
        <f t="shared" si="333"/>
        <v>0</v>
      </c>
      <c r="DL554" s="3">
        <f t="shared" si="333"/>
        <v>0</v>
      </c>
      <c r="DM554" s="3">
        <f t="shared" si="333"/>
        <v>0</v>
      </c>
      <c r="DN554" s="3">
        <f t="shared" si="333"/>
        <v>0</v>
      </c>
      <c r="DO554" s="3">
        <f t="shared" si="333"/>
        <v>0</v>
      </c>
      <c r="DP554" s="3">
        <f t="shared" si="333"/>
        <v>0</v>
      </c>
      <c r="DQ554" s="3">
        <f t="shared" si="333"/>
        <v>0</v>
      </c>
      <c r="DR554" s="3">
        <f t="shared" si="333"/>
        <v>0</v>
      </c>
      <c r="DS554" s="3">
        <f t="shared" si="333"/>
        <v>0</v>
      </c>
      <c r="DT554" s="3">
        <f t="shared" si="333"/>
        <v>0</v>
      </c>
      <c r="DU554" s="3">
        <f t="shared" si="333"/>
        <v>0</v>
      </c>
      <c r="DV554" s="3">
        <f t="shared" si="333"/>
        <v>0</v>
      </c>
      <c r="DW554" s="3">
        <f t="shared" si="333"/>
        <v>0</v>
      </c>
      <c r="DX554" s="3">
        <f t="shared" si="333"/>
        <v>0</v>
      </c>
      <c r="DY554" s="3">
        <f t="shared" si="333"/>
        <v>0</v>
      </c>
      <c r="DZ554" s="3">
        <f t="shared" si="333"/>
        <v>0</v>
      </c>
      <c r="EA554" s="3">
        <f t="shared" si="333"/>
        <v>0</v>
      </c>
      <c r="EB554" s="3">
        <f t="shared" si="333"/>
        <v>0</v>
      </c>
      <c r="EC554" s="3">
        <f t="shared" si="333"/>
        <v>0</v>
      </c>
      <c r="ED554" s="3">
        <f t="shared" si="333"/>
        <v>0</v>
      </c>
      <c r="EE554" s="3">
        <f t="shared" si="333"/>
        <v>0</v>
      </c>
      <c r="EF554" s="3">
        <f t="shared" si="333"/>
        <v>0</v>
      </c>
      <c r="EG554" s="3">
        <f t="shared" si="333"/>
        <v>0</v>
      </c>
      <c r="EH554" s="3">
        <f t="shared" si="333"/>
        <v>0</v>
      </c>
      <c r="EI554" s="3">
        <f t="shared" si="333"/>
        <v>0</v>
      </c>
      <c r="EJ554" s="3">
        <f t="shared" si="333"/>
        <v>0</v>
      </c>
      <c r="EK554" s="3">
        <f t="shared" si="333"/>
        <v>0</v>
      </c>
      <c r="EL554" s="3">
        <f t="shared" si="333"/>
        <v>0</v>
      </c>
      <c r="EM554" s="3">
        <f t="shared" ref="EM554:FR554" si="334">EM562</f>
        <v>0</v>
      </c>
      <c r="EN554" s="3">
        <f t="shared" si="334"/>
        <v>0</v>
      </c>
      <c r="EO554" s="3">
        <f t="shared" si="334"/>
        <v>0</v>
      </c>
      <c r="EP554" s="3">
        <f t="shared" si="334"/>
        <v>0</v>
      </c>
      <c r="EQ554" s="3">
        <f t="shared" si="334"/>
        <v>0</v>
      </c>
      <c r="ER554" s="3">
        <f t="shared" si="334"/>
        <v>0</v>
      </c>
      <c r="ES554" s="3">
        <f t="shared" si="334"/>
        <v>0</v>
      </c>
      <c r="ET554" s="3">
        <f t="shared" si="334"/>
        <v>0</v>
      </c>
      <c r="EU554" s="3">
        <f t="shared" si="334"/>
        <v>0</v>
      </c>
      <c r="EV554" s="3">
        <f t="shared" si="334"/>
        <v>0</v>
      </c>
      <c r="EW554" s="3">
        <f t="shared" si="334"/>
        <v>0</v>
      </c>
      <c r="EX554" s="3">
        <f t="shared" si="334"/>
        <v>0</v>
      </c>
      <c r="EY554" s="3">
        <f t="shared" si="334"/>
        <v>0</v>
      </c>
      <c r="EZ554" s="3">
        <f t="shared" si="334"/>
        <v>0</v>
      </c>
      <c r="FA554" s="3">
        <f t="shared" si="334"/>
        <v>0</v>
      </c>
      <c r="FB554" s="3">
        <f t="shared" si="334"/>
        <v>0</v>
      </c>
      <c r="FC554" s="3">
        <f t="shared" si="334"/>
        <v>0</v>
      </c>
      <c r="FD554" s="3">
        <f t="shared" si="334"/>
        <v>0</v>
      </c>
      <c r="FE554" s="3">
        <f t="shared" si="334"/>
        <v>0</v>
      </c>
      <c r="FF554" s="3">
        <f t="shared" si="334"/>
        <v>0</v>
      </c>
      <c r="FG554" s="3">
        <f t="shared" si="334"/>
        <v>0</v>
      </c>
      <c r="FH554" s="3">
        <f t="shared" si="334"/>
        <v>0</v>
      </c>
      <c r="FI554" s="3">
        <f t="shared" si="334"/>
        <v>0</v>
      </c>
      <c r="FJ554" s="3">
        <f t="shared" si="334"/>
        <v>0</v>
      </c>
      <c r="FK554" s="3">
        <f t="shared" si="334"/>
        <v>0</v>
      </c>
      <c r="FL554" s="3">
        <f t="shared" si="334"/>
        <v>0</v>
      </c>
      <c r="FM554" s="3">
        <f t="shared" si="334"/>
        <v>0</v>
      </c>
      <c r="FN554" s="3">
        <f t="shared" si="334"/>
        <v>0</v>
      </c>
      <c r="FO554" s="3">
        <f t="shared" si="334"/>
        <v>0</v>
      </c>
      <c r="FP554" s="3">
        <f t="shared" si="334"/>
        <v>0</v>
      </c>
      <c r="FQ554" s="3">
        <f t="shared" si="334"/>
        <v>0</v>
      </c>
      <c r="FR554" s="3">
        <f t="shared" si="334"/>
        <v>0</v>
      </c>
      <c r="FS554" s="3">
        <f t="shared" ref="FS554:GX554" si="335">FS562</f>
        <v>0</v>
      </c>
      <c r="FT554" s="3">
        <f t="shared" si="335"/>
        <v>0</v>
      </c>
      <c r="FU554" s="3">
        <f t="shared" si="335"/>
        <v>0</v>
      </c>
      <c r="FV554" s="3">
        <f t="shared" si="335"/>
        <v>0</v>
      </c>
      <c r="FW554" s="3">
        <f t="shared" si="335"/>
        <v>0</v>
      </c>
      <c r="FX554" s="3">
        <f t="shared" si="335"/>
        <v>0</v>
      </c>
      <c r="FY554" s="3">
        <f t="shared" si="335"/>
        <v>0</v>
      </c>
      <c r="FZ554" s="3">
        <f t="shared" si="335"/>
        <v>0</v>
      </c>
      <c r="GA554" s="3">
        <f t="shared" si="335"/>
        <v>0</v>
      </c>
      <c r="GB554" s="3">
        <f t="shared" si="335"/>
        <v>0</v>
      </c>
      <c r="GC554" s="3">
        <f t="shared" si="335"/>
        <v>0</v>
      </c>
      <c r="GD554" s="3">
        <f t="shared" si="335"/>
        <v>0</v>
      </c>
      <c r="GE554" s="3">
        <f t="shared" si="335"/>
        <v>0</v>
      </c>
      <c r="GF554" s="3">
        <f t="shared" si="335"/>
        <v>0</v>
      </c>
      <c r="GG554" s="3">
        <f t="shared" si="335"/>
        <v>0</v>
      </c>
      <c r="GH554" s="3">
        <f t="shared" si="335"/>
        <v>0</v>
      </c>
      <c r="GI554" s="3">
        <f t="shared" si="335"/>
        <v>0</v>
      </c>
      <c r="GJ554" s="3">
        <f t="shared" si="335"/>
        <v>0</v>
      </c>
      <c r="GK554" s="3">
        <f t="shared" si="335"/>
        <v>0</v>
      </c>
      <c r="GL554" s="3">
        <f t="shared" si="335"/>
        <v>0</v>
      </c>
      <c r="GM554" s="3">
        <f t="shared" si="335"/>
        <v>0</v>
      </c>
      <c r="GN554" s="3">
        <f t="shared" si="335"/>
        <v>0</v>
      </c>
      <c r="GO554" s="3">
        <f t="shared" si="335"/>
        <v>0</v>
      </c>
      <c r="GP554" s="3">
        <f t="shared" si="335"/>
        <v>0</v>
      </c>
      <c r="GQ554" s="3">
        <f t="shared" si="335"/>
        <v>0</v>
      </c>
      <c r="GR554" s="3">
        <f t="shared" si="335"/>
        <v>0</v>
      </c>
      <c r="GS554" s="3">
        <f t="shared" si="335"/>
        <v>0</v>
      </c>
      <c r="GT554" s="3">
        <f t="shared" si="335"/>
        <v>0</v>
      </c>
      <c r="GU554" s="3">
        <f t="shared" si="335"/>
        <v>0</v>
      </c>
      <c r="GV554" s="3">
        <f t="shared" si="335"/>
        <v>0</v>
      </c>
      <c r="GW554" s="3">
        <f t="shared" si="335"/>
        <v>0</v>
      </c>
      <c r="GX554" s="3">
        <f t="shared" si="335"/>
        <v>0</v>
      </c>
    </row>
    <row r="556" spans="1:245" x14ac:dyDescent="0.2">
      <c r="A556">
        <v>19</v>
      </c>
      <c r="B556">
        <v>0</v>
      </c>
      <c r="F556" t="s">
        <v>3</v>
      </c>
      <c r="G556" t="s">
        <v>355</v>
      </c>
      <c r="H556" t="s">
        <v>3</v>
      </c>
      <c r="AA556">
        <v>1</v>
      </c>
      <c r="IK556">
        <v>0</v>
      </c>
    </row>
    <row r="557" spans="1:245" x14ac:dyDescent="0.2">
      <c r="A557">
        <v>17</v>
      </c>
      <c r="B557">
        <v>0</v>
      </c>
      <c r="E557" t="s">
        <v>17</v>
      </c>
      <c r="F557" t="s">
        <v>356</v>
      </c>
      <c r="G557" t="s">
        <v>357</v>
      </c>
      <c r="H557" t="s">
        <v>22</v>
      </c>
      <c r="I557">
        <v>2960</v>
      </c>
      <c r="J557">
        <v>0</v>
      </c>
      <c r="O557">
        <f>ROUND(CP557,2)</f>
        <v>1296983.2</v>
      </c>
      <c r="P557">
        <f>ROUND(CQ557*I557,2)</f>
        <v>854759.2</v>
      </c>
      <c r="Q557">
        <f>ROUND(CR557*I557,2)</f>
        <v>357745.6</v>
      </c>
      <c r="R557">
        <f>ROUND(CS557*I557,2)</f>
        <v>142968</v>
      </c>
      <c r="S557">
        <f>ROUND(CT557*I557,2)</f>
        <v>84478.399999999994</v>
      </c>
      <c r="T557">
        <f>ROUND(CU557*I557,2)</f>
        <v>0</v>
      </c>
      <c r="U557">
        <f>CV557*I557</f>
        <v>384.8</v>
      </c>
      <c r="V557">
        <f>CW557*I557</f>
        <v>0</v>
      </c>
      <c r="W557">
        <f>ROUND(CX557*I557,2)</f>
        <v>0</v>
      </c>
      <c r="X557">
        <f t="shared" ref="X557:Y560" si="336">ROUND(CY557,2)</f>
        <v>59134.879999999997</v>
      </c>
      <c r="Y557">
        <f t="shared" si="336"/>
        <v>8447.84</v>
      </c>
      <c r="AA557">
        <v>41650444</v>
      </c>
      <c r="AB557">
        <f>ROUND((AC557+AD557+AF557),2)</f>
        <v>438.17</v>
      </c>
      <c r="AC557">
        <f>ROUND((ES557),2)</f>
        <v>288.77</v>
      </c>
      <c r="AD557">
        <f>ROUND((((ET557)-(EU557))+AE557),2)</f>
        <v>120.86</v>
      </c>
      <c r="AE557">
        <f>ROUND((EU557),2)</f>
        <v>48.3</v>
      </c>
      <c r="AF557">
        <f>ROUND((EV557),2)</f>
        <v>28.54</v>
      </c>
      <c r="AG557">
        <f>ROUND((AP557),2)</f>
        <v>0</v>
      </c>
      <c r="AH557">
        <f>(EW557)</f>
        <v>0.13</v>
      </c>
      <c r="AI557">
        <f>(EX557)</f>
        <v>0</v>
      </c>
      <c r="AJ557">
        <f>ROUND((AS557),2)</f>
        <v>0</v>
      </c>
      <c r="AK557">
        <v>438.17</v>
      </c>
      <c r="AL557">
        <v>288.77</v>
      </c>
      <c r="AM557">
        <v>120.86</v>
      </c>
      <c r="AN557">
        <v>48.3</v>
      </c>
      <c r="AO557">
        <v>28.54</v>
      </c>
      <c r="AP557">
        <v>0</v>
      </c>
      <c r="AQ557">
        <v>0.13</v>
      </c>
      <c r="AR557">
        <v>0</v>
      </c>
      <c r="AS557">
        <v>0</v>
      </c>
      <c r="AT557">
        <v>70</v>
      </c>
      <c r="AU557">
        <v>10</v>
      </c>
      <c r="AV557">
        <v>1</v>
      </c>
      <c r="AW557">
        <v>1</v>
      </c>
      <c r="AZ557">
        <v>1</v>
      </c>
      <c r="BA557">
        <v>1</v>
      </c>
      <c r="BB557">
        <v>1</v>
      </c>
      <c r="BC557">
        <v>1</v>
      </c>
      <c r="BD557" t="s">
        <v>3</v>
      </c>
      <c r="BE557" t="s">
        <v>3</v>
      </c>
      <c r="BF557" t="s">
        <v>3</v>
      </c>
      <c r="BG557" t="s">
        <v>3</v>
      </c>
      <c r="BH557">
        <v>0</v>
      </c>
      <c r="BI557">
        <v>4</v>
      </c>
      <c r="BJ557" t="s">
        <v>358</v>
      </c>
      <c r="BM557">
        <v>0</v>
      </c>
      <c r="BN557">
        <v>0</v>
      </c>
      <c r="BO557" t="s">
        <v>3</v>
      </c>
      <c r="BP557">
        <v>0</v>
      </c>
      <c r="BQ557">
        <v>1</v>
      </c>
      <c r="BR557">
        <v>0</v>
      </c>
      <c r="BS557">
        <v>1</v>
      </c>
      <c r="BT557">
        <v>1</v>
      </c>
      <c r="BU557">
        <v>1</v>
      </c>
      <c r="BV557">
        <v>1</v>
      </c>
      <c r="BW557">
        <v>1</v>
      </c>
      <c r="BX557">
        <v>1</v>
      </c>
      <c r="BY557" t="s">
        <v>3</v>
      </c>
      <c r="BZ557">
        <v>70</v>
      </c>
      <c r="CA557">
        <v>10</v>
      </c>
      <c r="CF557">
        <v>0</v>
      </c>
      <c r="CG557">
        <v>0</v>
      </c>
      <c r="CM557">
        <v>0</v>
      </c>
      <c r="CN557" t="s">
        <v>3</v>
      </c>
      <c r="CO557">
        <v>0</v>
      </c>
      <c r="CP557">
        <f>(P557+Q557+S557)</f>
        <v>1296983.1999999997</v>
      </c>
      <c r="CQ557">
        <f>(AC557*BC557*AW557)</f>
        <v>288.77</v>
      </c>
      <c r="CR557">
        <f>((((ET557)*BB557-(EU557)*BS557)+AE557*BS557)*AV557)</f>
        <v>120.86</v>
      </c>
      <c r="CS557">
        <f>(AE557*BS557*AV557)</f>
        <v>48.3</v>
      </c>
      <c r="CT557">
        <f>(AF557*BA557*AV557)</f>
        <v>28.54</v>
      </c>
      <c r="CU557">
        <f>AG557</f>
        <v>0</v>
      </c>
      <c r="CV557">
        <f>(AH557*AV557)</f>
        <v>0.13</v>
      </c>
      <c r="CW557">
        <f t="shared" ref="CW557:CX560" si="337">AI557</f>
        <v>0</v>
      </c>
      <c r="CX557">
        <f t="shared" si="337"/>
        <v>0</v>
      </c>
      <c r="CY557">
        <f>((S557*BZ557)/100)</f>
        <v>59134.879999999997</v>
      </c>
      <c r="CZ557">
        <f>((S557*CA557)/100)</f>
        <v>8447.84</v>
      </c>
      <c r="DC557" t="s">
        <v>3</v>
      </c>
      <c r="DD557" t="s">
        <v>3</v>
      </c>
      <c r="DE557" t="s">
        <v>3</v>
      </c>
      <c r="DF557" t="s">
        <v>3</v>
      </c>
      <c r="DG557" t="s">
        <v>3</v>
      </c>
      <c r="DH557" t="s">
        <v>3</v>
      </c>
      <c r="DI557" t="s">
        <v>3</v>
      </c>
      <c r="DJ557" t="s">
        <v>3</v>
      </c>
      <c r="DK557" t="s">
        <v>3</v>
      </c>
      <c r="DL557" t="s">
        <v>3</v>
      </c>
      <c r="DM557" t="s">
        <v>3</v>
      </c>
      <c r="DN557">
        <v>0</v>
      </c>
      <c r="DO557">
        <v>0</v>
      </c>
      <c r="DP557">
        <v>1</v>
      </c>
      <c r="DQ557">
        <v>1</v>
      </c>
      <c r="DU557">
        <v>1005</v>
      </c>
      <c r="DV557" t="s">
        <v>22</v>
      </c>
      <c r="DW557" t="s">
        <v>22</v>
      </c>
      <c r="DX557">
        <v>1</v>
      </c>
      <c r="EE557">
        <v>41386449</v>
      </c>
      <c r="EF557">
        <v>1</v>
      </c>
      <c r="EG557" t="s">
        <v>24</v>
      </c>
      <c r="EH557">
        <v>0</v>
      </c>
      <c r="EI557" t="s">
        <v>3</v>
      </c>
      <c r="EJ557">
        <v>4</v>
      </c>
      <c r="EK557">
        <v>0</v>
      </c>
      <c r="EL557" t="s">
        <v>25</v>
      </c>
      <c r="EM557" t="s">
        <v>26</v>
      </c>
      <c r="EO557" t="s">
        <v>3</v>
      </c>
      <c r="EQ557">
        <v>0</v>
      </c>
      <c r="ER557">
        <v>438.17</v>
      </c>
      <c r="ES557">
        <v>288.77</v>
      </c>
      <c r="ET557">
        <v>120.86</v>
      </c>
      <c r="EU557">
        <v>48.3</v>
      </c>
      <c r="EV557">
        <v>28.54</v>
      </c>
      <c r="EW557">
        <v>0.13</v>
      </c>
      <c r="EX557">
        <v>0</v>
      </c>
      <c r="EY557">
        <v>0</v>
      </c>
      <c r="FQ557">
        <v>0</v>
      </c>
      <c r="FR557">
        <f>ROUND(IF(AND(BH557=3,BI557=3),P557,0),2)</f>
        <v>0</v>
      </c>
      <c r="FS557">
        <v>0</v>
      </c>
      <c r="FX557">
        <v>70</v>
      </c>
      <c r="FY557">
        <v>10</v>
      </c>
      <c r="GA557" t="s">
        <v>3</v>
      </c>
      <c r="GD557">
        <v>0</v>
      </c>
      <c r="GF557">
        <v>-961585893</v>
      </c>
      <c r="GG557">
        <v>2</v>
      </c>
      <c r="GH557">
        <v>1</v>
      </c>
      <c r="GI557">
        <v>-2</v>
      </c>
      <c r="GJ557">
        <v>0</v>
      </c>
      <c r="GK557">
        <f>ROUND(R557*(R12)/100,2)</f>
        <v>154405.44</v>
      </c>
      <c r="GL557">
        <f>ROUND(IF(AND(BH557=3,BI557=3,FS557&lt;&gt;0),P557,0),2)</f>
        <v>0</v>
      </c>
      <c r="GM557">
        <f>ROUND(O557+X557+Y557+GK557,2)+GX557</f>
        <v>1518971.36</v>
      </c>
      <c r="GN557">
        <f>IF(OR(BI557=0,BI557=1),ROUND(O557+X557+Y557+GK557,2),0)</f>
        <v>0</v>
      </c>
      <c r="GO557">
        <f>IF(BI557=2,ROUND(O557+X557+Y557+GK557,2),0)</f>
        <v>0</v>
      </c>
      <c r="GP557">
        <f>IF(BI557=4,ROUND(O557+X557+Y557+GK557,2)+GX557,0)</f>
        <v>1518971.36</v>
      </c>
      <c r="GR557">
        <v>0</v>
      </c>
      <c r="GS557">
        <v>0</v>
      </c>
      <c r="GT557">
        <v>0</v>
      </c>
      <c r="GU557" t="s">
        <v>3</v>
      </c>
      <c r="GV557">
        <f>ROUND(GT557,2)</f>
        <v>0</v>
      </c>
      <c r="GW557">
        <v>1</v>
      </c>
      <c r="GX557">
        <f>ROUND(GV557*GW557*I557,2)</f>
        <v>0</v>
      </c>
      <c r="HA557">
        <v>0</v>
      </c>
      <c r="HB557">
        <v>0</v>
      </c>
      <c r="IK557">
        <v>0</v>
      </c>
    </row>
    <row r="558" spans="1:245" x14ac:dyDescent="0.2">
      <c r="A558">
        <v>17</v>
      </c>
      <c r="B558">
        <v>0</v>
      </c>
      <c r="C558">
        <f>ROW(SmtRes!A308)</f>
        <v>308</v>
      </c>
      <c r="D558">
        <f>ROW(EtalonRes!A307)</f>
        <v>307</v>
      </c>
      <c r="E558" t="s">
        <v>27</v>
      </c>
      <c r="F558" t="s">
        <v>39</v>
      </c>
      <c r="G558" t="s">
        <v>40</v>
      </c>
      <c r="H558" t="s">
        <v>35</v>
      </c>
      <c r="I558">
        <v>230</v>
      </c>
      <c r="J558">
        <v>0</v>
      </c>
      <c r="O558">
        <f>ROUND(CP558,2)</f>
        <v>16277.1</v>
      </c>
      <c r="P558">
        <f>ROUND(CQ558*I558,2)</f>
        <v>0</v>
      </c>
      <c r="Q558">
        <f>ROUND(CR558*I558,2)</f>
        <v>16277.1</v>
      </c>
      <c r="R558">
        <f>ROUND(CS558*I558,2)</f>
        <v>12286.6</v>
      </c>
      <c r="S558">
        <f>ROUND(CT558*I558,2)</f>
        <v>0</v>
      </c>
      <c r="T558">
        <f>ROUND(CU558*I558,2)</f>
        <v>0</v>
      </c>
      <c r="U558">
        <f>CV558*I558</f>
        <v>0</v>
      </c>
      <c r="V558">
        <f>CW558*I558</f>
        <v>0</v>
      </c>
      <c r="W558">
        <f>ROUND(CX558*I558,2)</f>
        <v>0</v>
      </c>
      <c r="X558">
        <f t="shared" si="336"/>
        <v>0</v>
      </c>
      <c r="Y558">
        <f t="shared" si="336"/>
        <v>0</v>
      </c>
      <c r="AA558">
        <v>41650444</v>
      </c>
      <c r="AB558">
        <f>ROUND((AC558+AD558+AF558),2)</f>
        <v>70.77</v>
      </c>
      <c r="AC558">
        <f>ROUND((ES558),2)</f>
        <v>0</v>
      </c>
      <c r="AD558">
        <f>ROUND((((ET558)-(EU558))+AE558),2)</f>
        <v>70.77</v>
      </c>
      <c r="AE558">
        <f>ROUND((EU558),2)</f>
        <v>53.42</v>
      </c>
      <c r="AF558">
        <f>ROUND((EV558),2)</f>
        <v>0</v>
      </c>
      <c r="AG558">
        <f>ROUND((AP558),2)</f>
        <v>0</v>
      </c>
      <c r="AH558">
        <f>(EW558)</f>
        <v>0</v>
      </c>
      <c r="AI558">
        <f>(EX558)</f>
        <v>0</v>
      </c>
      <c r="AJ558">
        <f>ROUND((AS558),2)</f>
        <v>0</v>
      </c>
      <c r="AK558">
        <v>70.77</v>
      </c>
      <c r="AL558">
        <v>0</v>
      </c>
      <c r="AM558">
        <v>70.77</v>
      </c>
      <c r="AN558">
        <v>53.42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1</v>
      </c>
      <c r="AW558">
        <v>1</v>
      </c>
      <c r="AZ558">
        <v>1</v>
      </c>
      <c r="BA558">
        <v>1</v>
      </c>
      <c r="BB558">
        <v>1</v>
      </c>
      <c r="BC558">
        <v>1</v>
      </c>
      <c r="BD558" t="s">
        <v>3</v>
      </c>
      <c r="BE558" t="s">
        <v>3</v>
      </c>
      <c r="BF558" t="s">
        <v>3</v>
      </c>
      <c r="BG558" t="s">
        <v>3</v>
      </c>
      <c r="BH558">
        <v>0</v>
      </c>
      <c r="BI558">
        <v>4</v>
      </c>
      <c r="BJ558" t="s">
        <v>41</v>
      </c>
      <c r="BM558">
        <v>1</v>
      </c>
      <c r="BN558">
        <v>0</v>
      </c>
      <c r="BO558" t="s">
        <v>3</v>
      </c>
      <c r="BP558">
        <v>0</v>
      </c>
      <c r="BQ558">
        <v>1</v>
      </c>
      <c r="BR558">
        <v>0</v>
      </c>
      <c r="BS558">
        <v>1</v>
      </c>
      <c r="BT558">
        <v>1</v>
      </c>
      <c r="BU558">
        <v>1</v>
      </c>
      <c r="BV558">
        <v>1</v>
      </c>
      <c r="BW558">
        <v>1</v>
      </c>
      <c r="BX558">
        <v>1</v>
      </c>
      <c r="BY558" t="s">
        <v>3</v>
      </c>
      <c r="BZ558">
        <v>0</v>
      </c>
      <c r="CA558">
        <v>0</v>
      </c>
      <c r="CF558">
        <v>0</v>
      </c>
      <c r="CG558">
        <v>0</v>
      </c>
      <c r="CM558">
        <v>0</v>
      </c>
      <c r="CN558" t="s">
        <v>3</v>
      </c>
      <c r="CO558">
        <v>0</v>
      </c>
      <c r="CP558">
        <f>(P558+Q558+S558)</f>
        <v>16277.1</v>
      </c>
      <c r="CQ558">
        <f>(AC558*BC558*AW558)</f>
        <v>0</v>
      </c>
      <c r="CR558">
        <f>((((ET558)*BB558-(EU558)*BS558)+AE558*BS558)*AV558)</f>
        <v>70.77</v>
      </c>
      <c r="CS558">
        <f>(AE558*BS558*AV558)</f>
        <v>53.42</v>
      </c>
      <c r="CT558">
        <f>(AF558*BA558*AV558)</f>
        <v>0</v>
      </c>
      <c r="CU558">
        <f>AG558</f>
        <v>0</v>
      </c>
      <c r="CV558">
        <f>(AH558*AV558)</f>
        <v>0</v>
      </c>
      <c r="CW558">
        <f t="shared" si="337"/>
        <v>0</v>
      </c>
      <c r="CX558">
        <f t="shared" si="337"/>
        <v>0</v>
      </c>
      <c r="CY558">
        <f>((S558*BZ558)/100)</f>
        <v>0</v>
      </c>
      <c r="CZ558">
        <f>((S558*CA558)/100)</f>
        <v>0</v>
      </c>
      <c r="DC558" t="s">
        <v>3</v>
      </c>
      <c r="DD558" t="s">
        <v>3</v>
      </c>
      <c r="DE558" t="s">
        <v>3</v>
      </c>
      <c r="DF558" t="s">
        <v>3</v>
      </c>
      <c r="DG558" t="s">
        <v>3</v>
      </c>
      <c r="DH558" t="s">
        <v>3</v>
      </c>
      <c r="DI558" t="s">
        <v>3</v>
      </c>
      <c r="DJ558" t="s">
        <v>3</v>
      </c>
      <c r="DK558" t="s">
        <v>3</v>
      </c>
      <c r="DL558" t="s">
        <v>3</v>
      </c>
      <c r="DM558" t="s">
        <v>3</v>
      </c>
      <c r="DN558">
        <v>0</v>
      </c>
      <c r="DO558">
        <v>0</v>
      </c>
      <c r="DP558">
        <v>1</v>
      </c>
      <c r="DQ558">
        <v>1</v>
      </c>
      <c r="DU558">
        <v>1009</v>
      </c>
      <c r="DV558" t="s">
        <v>35</v>
      </c>
      <c r="DW558" t="s">
        <v>35</v>
      </c>
      <c r="DX558">
        <v>1000</v>
      </c>
      <c r="EE558">
        <v>41386452</v>
      </c>
      <c r="EF558">
        <v>1</v>
      </c>
      <c r="EG558" t="s">
        <v>24</v>
      </c>
      <c r="EH558">
        <v>0</v>
      </c>
      <c r="EI558" t="s">
        <v>3</v>
      </c>
      <c r="EJ558">
        <v>4</v>
      </c>
      <c r="EK558">
        <v>1</v>
      </c>
      <c r="EL558" t="s">
        <v>37</v>
      </c>
      <c r="EM558" t="s">
        <v>26</v>
      </c>
      <c r="EO558" t="s">
        <v>3</v>
      </c>
      <c r="EQ558">
        <v>0</v>
      </c>
      <c r="ER558">
        <v>70.77</v>
      </c>
      <c r="ES558">
        <v>0</v>
      </c>
      <c r="ET558">
        <v>70.77</v>
      </c>
      <c r="EU558">
        <v>53.42</v>
      </c>
      <c r="EV558">
        <v>0</v>
      </c>
      <c r="EW558">
        <v>0</v>
      </c>
      <c r="EX558">
        <v>0</v>
      </c>
      <c r="EY558">
        <v>0</v>
      </c>
      <c r="FQ558">
        <v>0</v>
      </c>
      <c r="FR558">
        <f>ROUND(IF(AND(BH558=3,BI558=3),P558,0),2)</f>
        <v>0</v>
      </c>
      <c r="FS558">
        <v>0</v>
      </c>
      <c r="FX558">
        <v>0</v>
      </c>
      <c r="FY558">
        <v>0</v>
      </c>
      <c r="GA558" t="s">
        <v>3</v>
      </c>
      <c r="GD558">
        <v>1</v>
      </c>
      <c r="GF558">
        <v>-753514840</v>
      </c>
      <c r="GG558">
        <v>2</v>
      </c>
      <c r="GH558">
        <v>1</v>
      </c>
      <c r="GI558">
        <v>-2</v>
      </c>
      <c r="GJ558">
        <v>0</v>
      </c>
      <c r="GK558">
        <v>0</v>
      </c>
      <c r="GL558">
        <f>ROUND(IF(AND(BH558=3,BI558=3,FS558&lt;&gt;0),P558,0),2)</f>
        <v>0</v>
      </c>
      <c r="GM558">
        <f>ROUND(O558+X558+Y558,2)+GX558</f>
        <v>16277.1</v>
      </c>
      <c r="GN558">
        <f>IF(OR(BI558=0,BI558=1),ROUND(O558+X558+Y558,2),0)</f>
        <v>0</v>
      </c>
      <c r="GO558">
        <f>IF(BI558=2,ROUND(O558+X558+Y558,2),0)</f>
        <v>0</v>
      </c>
      <c r="GP558">
        <f>IF(BI558=4,ROUND(O558+X558+Y558,2)+GX558,0)</f>
        <v>16277.1</v>
      </c>
      <c r="GR558">
        <v>0</v>
      </c>
      <c r="GS558">
        <v>3</v>
      </c>
      <c r="GT558">
        <v>0</v>
      </c>
      <c r="GU558" t="s">
        <v>3</v>
      </c>
      <c r="GV558">
        <f>ROUND(GT558,2)</f>
        <v>0</v>
      </c>
      <c r="GW558">
        <v>1</v>
      </c>
      <c r="GX558">
        <f>ROUND(GV558*GW558*I558,2)</f>
        <v>0</v>
      </c>
      <c r="HA558">
        <v>0</v>
      </c>
      <c r="HB558">
        <v>0</v>
      </c>
      <c r="IK558">
        <v>0</v>
      </c>
    </row>
    <row r="559" spans="1:245" x14ac:dyDescent="0.2">
      <c r="A559">
        <v>17</v>
      </c>
      <c r="B559">
        <v>0</v>
      </c>
      <c r="C559">
        <f>ROW(SmtRes!A309)</f>
        <v>309</v>
      </c>
      <c r="D559">
        <f>ROW(EtalonRes!A308)</f>
        <v>308</v>
      </c>
      <c r="E559" t="s">
        <v>32</v>
      </c>
      <c r="F559" t="s">
        <v>33</v>
      </c>
      <c r="G559" t="s">
        <v>34</v>
      </c>
      <c r="H559" t="s">
        <v>35</v>
      </c>
      <c r="I559">
        <v>230</v>
      </c>
      <c r="J559">
        <v>0</v>
      </c>
      <c r="O559">
        <f>ROUND(CP559,2)</f>
        <v>43999</v>
      </c>
      <c r="P559">
        <f>ROUND(CQ559*I559,2)</f>
        <v>0</v>
      </c>
      <c r="Q559">
        <f>ROUND(CR559*I559,2)</f>
        <v>43999</v>
      </c>
      <c r="R559">
        <f>ROUND(CS559*I559,2)</f>
        <v>33212</v>
      </c>
      <c r="S559">
        <f>ROUND(CT559*I559,2)</f>
        <v>0</v>
      </c>
      <c r="T559">
        <f>ROUND(CU559*I559,2)</f>
        <v>0</v>
      </c>
      <c r="U559">
        <f>CV559*I559</f>
        <v>0</v>
      </c>
      <c r="V559">
        <f>CW559*I559</f>
        <v>0</v>
      </c>
      <c r="W559">
        <f>ROUND(CX559*I559,2)</f>
        <v>0</v>
      </c>
      <c r="X559">
        <f t="shared" si="336"/>
        <v>0</v>
      </c>
      <c r="Y559">
        <f t="shared" si="336"/>
        <v>0</v>
      </c>
      <c r="AA559">
        <v>41650444</v>
      </c>
      <c r="AB559">
        <f>ROUND((AC559+AD559+AF559),2)</f>
        <v>191.3</v>
      </c>
      <c r="AC559">
        <f>ROUND((ES559),2)</f>
        <v>0</v>
      </c>
      <c r="AD559">
        <f>ROUND(((((ET559*10))-((EU559*10)))+AE559),2)</f>
        <v>191.3</v>
      </c>
      <c r="AE559">
        <f>ROUND(((EU559*10)),2)</f>
        <v>144.4</v>
      </c>
      <c r="AF559">
        <f>ROUND((EV559),2)</f>
        <v>0</v>
      </c>
      <c r="AG559">
        <f>ROUND((AP559),2)</f>
        <v>0</v>
      </c>
      <c r="AH559">
        <f>(EW559)</f>
        <v>0</v>
      </c>
      <c r="AI559">
        <f>((EX559*10))</f>
        <v>0</v>
      </c>
      <c r="AJ559">
        <f>ROUND((AS559),2)</f>
        <v>0</v>
      </c>
      <c r="AK559">
        <v>19.13</v>
      </c>
      <c r="AL559">
        <v>0</v>
      </c>
      <c r="AM559">
        <v>19.13</v>
      </c>
      <c r="AN559">
        <v>14.44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1</v>
      </c>
      <c r="AW559">
        <v>1</v>
      </c>
      <c r="AZ559">
        <v>1</v>
      </c>
      <c r="BA559">
        <v>1</v>
      </c>
      <c r="BB559">
        <v>1</v>
      </c>
      <c r="BC559">
        <v>1</v>
      </c>
      <c r="BD559" t="s">
        <v>3</v>
      </c>
      <c r="BE559" t="s">
        <v>3</v>
      </c>
      <c r="BF559" t="s">
        <v>3</v>
      </c>
      <c r="BG559" t="s">
        <v>3</v>
      </c>
      <c r="BH559">
        <v>0</v>
      </c>
      <c r="BI559">
        <v>4</v>
      </c>
      <c r="BJ559" t="s">
        <v>36</v>
      </c>
      <c r="BM559">
        <v>1</v>
      </c>
      <c r="BN559">
        <v>0</v>
      </c>
      <c r="BO559" t="s">
        <v>3</v>
      </c>
      <c r="BP559">
        <v>0</v>
      </c>
      <c r="BQ559">
        <v>1</v>
      </c>
      <c r="BR559">
        <v>0</v>
      </c>
      <c r="BS559">
        <v>1</v>
      </c>
      <c r="BT559">
        <v>1</v>
      </c>
      <c r="BU559">
        <v>1</v>
      </c>
      <c r="BV559">
        <v>1</v>
      </c>
      <c r="BW559">
        <v>1</v>
      </c>
      <c r="BX559">
        <v>1</v>
      </c>
      <c r="BY559" t="s">
        <v>3</v>
      </c>
      <c r="BZ559">
        <v>0</v>
      </c>
      <c r="CA559">
        <v>0</v>
      </c>
      <c r="CF559">
        <v>0</v>
      </c>
      <c r="CG559">
        <v>0</v>
      </c>
      <c r="CM559">
        <v>0</v>
      </c>
      <c r="CN559" t="s">
        <v>359</v>
      </c>
      <c r="CO559">
        <v>0</v>
      </c>
      <c r="CP559">
        <f>(P559+Q559+S559)</f>
        <v>43999</v>
      </c>
      <c r="CQ559">
        <f>(AC559*BC559*AW559)</f>
        <v>0</v>
      </c>
      <c r="CR559">
        <f>(((((ET559*10))*BB559-((EU559*10))*BS559)+AE559*BS559)*AV559)</f>
        <v>191.29999999999998</v>
      </c>
      <c r="CS559">
        <f>(AE559*BS559*AV559)</f>
        <v>144.4</v>
      </c>
      <c r="CT559">
        <f>(AF559*BA559*AV559)</f>
        <v>0</v>
      </c>
      <c r="CU559">
        <f>AG559</f>
        <v>0</v>
      </c>
      <c r="CV559">
        <f>(AH559*AV559)</f>
        <v>0</v>
      </c>
      <c r="CW559">
        <f t="shared" si="337"/>
        <v>0</v>
      </c>
      <c r="CX559">
        <f t="shared" si="337"/>
        <v>0</v>
      </c>
      <c r="CY559">
        <f>((S559*BZ559)/100)</f>
        <v>0</v>
      </c>
      <c r="CZ559">
        <f>((S559*CA559)/100)</f>
        <v>0</v>
      </c>
      <c r="DC559" t="s">
        <v>3</v>
      </c>
      <c r="DD559" t="s">
        <v>3</v>
      </c>
      <c r="DE559" t="s">
        <v>168</v>
      </c>
      <c r="DF559" t="s">
        <v>168</v>
      </c>
      <c r="DG559" t="s">
        <v>3</v>
      </c>
      <c r="DH559" t="s">
        <v>3</v>
      </c>
      <c r="DI559" t="s">
        <v>3</v>
      </c>
      <c r="DJ559" t="s">
        <v>168</v>
      </c>
      <c r="DK559" t="s">
        <v>3</v>
      </c>
      <c r="DL559" t="s">
        <v>3</v>
      </c>
      <c r="DM559" t="s">
        <v>3</v>
      </c>
      <c r="DN559">
        <v>0</v>
      </c>
      <c r="DO559">
        <v>0</v>
      </c>
      <c r="DP559">
        <v>1</v>
      </c>
      <c r="DQ559">
        <v>1</v>
      </c>
      <c r="DU559">
        <v>1009</v>
      </c>
      <c r="DV559" t="s">
        <v>35</v>
      </c>
      <c r="DW559" t="s">
        <v>35</v>
      </c>
      <c r="DX559">
        <v>1000</v>
      </c>
      <c r="EE559">
        <v>41386452</v>
      </c>
      <c r="EF559">
        <v>1</v>
      </c>
      <c r="EG559" t="s">
        <v>24</v>
      </c>
      <c r="EH559">
        <v>0</v>
      </c>
      <c r="EI559" t="s">
        <v>3</v>
      </c>
      <c r="EJ559">
        <v>4</v>
      </c>
      <c r="EK559">
        <v>1</v>
      </c>
      <c r="EL559" t="s">
        <v>37</v>
      </c>
      <c r="EM559" t="s">
        <v>26</v>
      </c>
      <c r="EO559" t="s">
        <v>3</v>
      </c>
      <c r="EQ559">
        <v>256</v>
      </c>
      <c r="ER559">
        <v>19.13</v>
      </c>
      <c r="ES559">
        <v>0</v>
      </c>
      <c r="ET559">
        <v>19.13</v>
      </c>
      <c r="EU559">
        <v>14.44</v>
      </c>
      <c r="EV559">
        <v>0</v>
      </c>
      <c r="EW559">
        <v>0</v>
      </c>
      <c r="EX559">
        <v>0</v>
      </c>
      <c r="EY559">
        <v>0</v>
      </c>
      <c r="FQ559">
        <v>0</v>
      </c>
      <c r="FR559">
        <f>ROUND(IF(AND(BH559=3,BI559=3),P559,0),2)</f>
        <v>0</v>
      </c>
      <c r="FS559">
        <v>0</v>
      </c>
      <c r="FX559">
        <v>0</v>
      </c>
      <c r="FY559">
        <v>0</v>
      </c>
      <c r="GA559" t="s">
        <v>3</v>
      </c>
      <c r="GD559">
        <v>1</v>
      </c>
      <c r="GF559">
        <v>281872877</v>
      </c>
      <c r="GG559">
        <v>2</v>
      </c>
      <c r="GH559">
        <v>1</v>
      </c>
      <c r="GI559">
        <v>-2</v>
      </c>
      <c r="GJ559">
        <v>0</v>
      </c>
      <c r="GK559">
        <v>0</v>
      </c>
      <c r="GL559">
        <f>ROUND(IF(AND(BH559=3,BI559=3,FS559&lt;&gt;0),P559,0),2)</f>
        <v>0</v>
      </c>
      <c r="GM559">
        <f>ROUND(O559+X559+Y559,2)+GX559</f>
        <v>43999</v>
      </c>
      <c r="GN559">
        <f>IF(OR(BI559=0,BI559=1),ROUND(O559+X559+Y559,2),0)</f>
        <v>0</v>
      </c>
      <c r="GO559">
        <f>IF(BI559=2,ROUND(O559+X559+Y559,2),0)</f>
        <v>0</v>
      </c>
      <c r="GP559">
        <f>IF(BI559=4,ROUND(O559+X559+Y559,2)+GX559,0)</f>
        <v>43999</v>
      </c>
      <c r="GR559">
        <v>0</v>
      </c>
      <c r="GS559">
        <v>3</v>
      </c>
      <c r="GT559">
        <v>0</v>
      </c>
      <c r="GU559" t="s">
        <v>3</v>
      </c>
      <c r="GV559">
        <f>ROUND(GT559,2)</f>
        <v>0</v>
      </c>
      <c r="GW559">
        <v>1</v>
      </c>
      <c r="GX559">
        <f>ROUND(GV559*GW559*I559,2)</f>
        <v>0</v>
      </c>
      <c r="HA559">
        <v>0</v>
      </c>
      <c r="HB559">
        <v>0</v>
      </c>
      <c r="IK559">
        <v>0</v>
      </c>
    </row>
    <row r="560" spans="1:245" x14ac:dyDescent="0.2">
      <c r="A560">
        <v>17</v>
      </c>
      <c r="B560">
        <v>0</v>
      </c>
      <c r="C560">
        <f>ROW(SmtRes!A318)</f>
        <v>318</v>
      </c>
      <c r="D560">
        <f>ROW(EtalonRes!A317)</f>
        <v>317</v>
      </c>
      <c r="E560" t="s">
        <v>38</v>
      </c>
      <c r="F560" t="s">
        <v>199</v>
      </c>
      <c r="G560" t="s">
        <v>200</v>
      </c>
      <c r="H560" t="s">
        <v>201</v>
      </c>
      <c r="I560">
        <v>200</v>
      </c>
      <c r="J560">
        <v>0</v>
      </c>
      <c r="O560">
        <f>ROUND(CP560,2)</f>
        <v>157474</v>
      </c>
      <c r="P560">
        <f>ROUND(CQ560*I560,2)</f>
        <v>101652</v>
      </c>
      <c r="Q560">
        <f>ROUND(CR560*I560,2)</f>
        <v>31336</v>
      </c>
      <c r="R560">
        <f>ROUND(CS560*I560,2)</f>
        <v>16332</v>
      </c>
      <c r="S560">
        <f>ROUND(CT560*I560,2)</f>
        <v>24486</v>
      </c>
      <c r="T560">
        <f>ROUND(CU560*I560,2)</f>
        <v>0</v>
      </c>
      <c r="U560">
        <f>CV560*I560</f>
        <v>132</v>
      </c>
      <c r="V560">
        <f>CW560*I560</f>
        <v>0</v>
      </c>
      <c r="W560">
        <f>ROUND(CX560*I560,2)</f>
        <v>0</v>
      </c>
      <c r="X560">
        <f t="shared" si="336"/>
        <v>17140.2</v>
      </c>
      <c r="Y560">
        <f t="shared" si="336"/>
        <v>2448.6</v>
      </c>
      <c r="AA560">
        <v>41650444</v>
      </c>
      <c r="AB560">
        <f>ROUND((AC560+AD560+AF560),2)</f>
        <v>787.37</v>
      </c>
      <c r="AC560">
        <f>ROUND((ES560),2)</f>
        <v>508.26</v>
      </c>
      <c r="AD560">
        <f>ROUND((((ET560)-(EU560))+AE560),2)</f>
        <v>156.68</v>
      </c>
      <c r="AE560">
        <f>ROUND((EU560),2)</f>
        <v>81.66</v>
      </c>
      <c r="AF560">
        <f>ROUND((EV560),2)</f>
        <v>122.43</v>
      </c>
      <c r="AG560">
        <f>ROUND((AP560),2)</f>
        <v>0</v>
      </c>
      <c r="AH560">
        <f>(EW560)</f>
        <v>0.66</v>
      </c>
      <c r="AI560">
        <f>(EX560)</f>
        <v>0</v>
      </c>
      <c r="AJ560">
        <f>ROUND((AS560),2)</f>
        <v>0</v>
      </c>
      <c r="AK560">
        <v>787.37</v>
      </c>
      <c r="AL560">
        <v>508.26</v>
      </c>
      <c r="AM560">
        <v>156.68</v>
      </c>
      <c r="AN560">
        <v>81.66</v>
      </c>
      <c r="AO560">
        <v>122.43</v>
      </c>
      <c r="AP560">
        <v>0</v>
      </c>
      <c r="AQ560">
        <v>0.66</v>
      </c>
      <c r="AR560">
        <v>0</v>
      </c>
      <c r="AS560">
        <v>0</v>
      </c>
      <c r="AT560">
        <v>70</v>
      </c>
      <c r="AU560">
        <v>10</v>
      </c>
      <c r="AV560">
        <v>1</v>
      </c>
      <c r="AW560">
        <v>1</v>
      </c>
      <c r="AZ560">
        <v>1</v>
      </c>
      <c r="BA560">
        <v>1</v>
      </c>
      <c r="BB560">
        <v>1</v>
      </c>
      <c r="BC560">
        <v>1</v>
      </c>
      <c r="BD560" t="s">
        <v>3</v>
      </c>
      <c r="BE560" t="s">
        <v>3</v>
      </c>
      <c r="BF560" t="s">
        <v>3</v>
      </c>
      <c r="BG560" t="s">
        <v>3</v>
      </c>
      <c r="BH560">
        <v>0</v>
      </c>
      <c r="BI560">
        <v>4</v>
      </c>
      <c r="BJ560" t="s">
        <v>202</v>
      </c>
      <c r="BM560">
        <v>0</v>
      </c>
      <c r="BN560">
        <v>0</v>
      </c>
      <c r="BO560" t="s">
        <v>3</v>
      </c>
      <c r="BP560">
        <v>0</v>
      </c>
      <c r="BQ560">
        <v>1</v>
      </c>
      <c r="BR560">
        <v>0</v>
      </c>
      <c r="BS560">
        <v>1</v>
      </c>
      <c r="BT560">
        <v>1</v>
      </c>
      <c r="BU560">
        <v>1</v>
      </c>
      <c r="BV560">
        <v>1</v>
      </c>
      <c r="BW560">
        <v>1</v>
      </c>
      <c r="BX560">
        <v>1</v>
      </c>
      <c r="BY560" t="s">
        <v>3</v>
      </c>
      <c r="BZ560">
        <v>70</v>
      </c>
      <c r="CA560">
        <v>10</v>
      </c>
      <c r="CF560">
        <v>0</v>
      </c>
      <c r="CG560">
        <v>0</v>
      </c>
      <c r="CM560">
        <v>0</v>
      </c>
      <c r="CN560" t="s">
        <v>3</v>
      </c>
      <c r="CO560">
        <v>0</v>
      </c>
      <c r="CP560">
        <f>(P560+Q560+S560)</f>
        <v>157474</v>
      </c>
      <c r="CQ560">
        <f>(AC560*BC560*AW560)</f>
        <v>508.26</v>
      </c>
      <c r="CR560">
        <f>((((ET560)*BB560-(EU560)*BS560)+AE560*BS560)*AV560)</f>
        <v>156.68</v>
      </c>
      <c r="CS560">
        <f>(AE560*BS560*AV560)</f>
        <v>81.66</v>
      </c>
      <c r="CT560">
        <f>(AF560*BA560*AV560)</f>
        <v>122.43</v>
      </c>
      <c r="CU560">
        <f>AG560</f>
        <v>0</v>
      </c>
      <c r="CV560">
        <f>(AH560*AV560)</f>
        <v>0.66</v>
      </c>
      <c r="CW560">
        <f t="shared" si="337"/>
        <v>0</v>
      </c>
      <c r="CX560">
        <f t="shared" si="337"/>
        <v>0</v>
      </c>
      <c r="CY560">
        <f>((S560*BZ560)/100)</f>
        <v>17140.2</v>
      </c>
      <c r="CZ560">
        <f>((S560*CA560)/100)</f>
        <v>2448.6</v>
      </c>
      <c r="DC560" t="s">
        <v>3</v>
      </c>
      <c r="DD560" t="s">
        <v>3</v>
      </c>
      <c r="DE560" t="s">
        <v>3</v>
      </c>
      <c r="DF560" t="s">
        <v>3</v>
      </c>
      <c r="DG560" t="s">
        <v>3</v>
      </c>
      <c r="DH560" t="s">
        <v>3</v>
      </c>
      <c r="DI560" t="s">
        <v>3</v>
      </c>
      <c r="DJ560" t="s">
        <v>3</v>
      </c>
      <c r="DK560" t="s">
        <v>3</v>
      </c>
      <c r="DL560" t="s">
        <v>3</v>
      </c>
      <c r="DM560" t="s">
        <v>3</v>
      </c>
      <c r="DN560">
        <v>0</v>
      </c>
      <c r="DO560">
        <v>0</v>
      </c>
      <c r="DP560">
        <v>1</v>
      </c>
      <c r="DQ560">
        <v>1</v>
      </c>
      <c r="DU560">
        <v>1003</v>
      </c>
      <c r="DV560" t="s">
        <v>201</v>
      </c>
      <c r="DW560" t="s">
        <v>201</v>
      </c>
      <c r="DX560">
        <v>1</v>
      </c>
      <c r="EE560">
        <v>41386449</v>
      </c>
      <c r="EF560">
        <v>1</v>
      </c>
      <c r="EG560" t="s">
        <v>24</v>
      </c>
      <c r="EH560">
        <v>0</v>
      </c>
      <c r="EI560" t="s">
        <v>3</v>
      </c>
      <c r="EJ560">
        <v>4</v>
      </c>
      <c r="EK560">
        <v>0</v>
      </c>
      <c r="EL560" t="s">
        <v>25</v>
      </c>
      <c r="EM560" t="s">
        <v>26</v>
      </c>
      <c r="EO560" t="s">
        <v>3</v>
      </c>
      <c r="EQ560">
        <v>0</v>
      </c>
      <c r="ER560">
        <v>787.37</v>
      </c>
      <c r="ES560">
        <v>508.26</v>
      </c>
      <c r="ET560">
        <v>156.68</v>
      </c>
      <c r="EU560">
        <v>81.66</v>
      </c>
      <c r="EV560">
        <v>122.43</v>
      </c>
      <c r="EW560">
        <v>0.66</v>
      </c>
      <c r="EX560">
        <v>0</v>
      </c>
      <c r="EY560">
        <v>0</v>
      </c>
      <c r="FQ560">
        <v>0</v>
      </c>
      <c r="FR560">
        <f>ROUND(IF(AND(BH560=3,BI560=3),P560,0),2)</f>
        <v>0</v>
      </c>
      <c r="FS560">
        <v>0</v>
      </c>
      <c r="FX560">
        <v>70</v>
      </c>
      <c r="FY560">
        <v>10</v>
      </c>
      <c r="GA560" t="s">
        <v>3</v>
      </c>
      <c r="GD560">
        <v>0</v>
      </c>
      <c r="GF560">
        <v>2066691256</v>
      </c>
      <c r="GG560">
        <v>2</v>
      </c>
      <c r="GH560">
        <v>1</v>
      </c>
      <c r="GI560">
        <v>-2</v>
      </c>
      <c r="GJ560">
        <v>0</v>
      </c>
      <c r="GK560">
        <f>ROUND(R560*(R12)/100,2)</f>
        <v>17638.560000000001</v>
      </c>
      <c r="GL560">
        <f>ROUND(IF(AND(BH560=3,BI560=3,FS560&lt;&gt;0),P560,0),2)</f>
        <v>0</v>
      </c>
      <c r="GM560">
        <f>ROUND(O560+X560+Y560+GK560,2)+GX560</f>
        <v>194701.36</v>
      </c>
      <c r="GN560">
        <f>IF(OR(BI560=0,BI560=1),ROUND(O560+X560+Y560+GK560,2),0)</f>
        <v>0</v>
      </c>
      <c r="GO560">
        <f>IF(BI560=2,ROUND(O560+X560+Y560+GK560,2),0)</f>
        <v>0</v>
      </c>
      <c r="GP560">
        <f>IF(BI560=4,ROUND(O560+X560+Y560+GK560,2)+GX560,0)</f>
        <v>194701.36</v>
      </c>
      <c r="GR560">
        <v>0</v>
      </c>
      <c r="GS560">
        <v>3</v>
      </c>
      <c r="GT560">
        <v>0</v>
      </c>
      <c r="GU560" t="s">
        <v>3</v>
      </c>
      <c r="GV560">
        <f>ROUND(GT560,2)</f>
        <v>0</v>
      </c>
      <c r="GW560">
        <v>1</v>
      </c>
      <c r="GX560">
        <f>ROUND(GV560*GW560*I560,2)</f>
        <v>0</v>
      </c>
      <c r="HA560">
        <v>0</v>
      </c>
      <c r="HB560">
        <v>0</v>
      </c>
      <c r="IK560">
        <v>0</v>
      </c>
    </row>
    <row r="562" spans="1:206" x14ac:dyDescent="0.2">
      <c r="A562" s="2">
        <v>51</v>
      </c>
      <c r="B562" s="2">
        <f>B552</f>
        <v>0</v>
      </c>
      <c r="C562" s="2">
        <f>A552</f>
        <v>3</v>
      </c>
      <c r="D562" s="2">
        <f>ROW(A552)</f>
        <v>552</v>
      </c>
      <c r="E562" s="2"/>
      <c r="F562" s="2" t="str">
        <f>IF(F552&lt;&gt;"",F552,"")</f>
        <v>4/2018</v>
      </c>
      <c r="G562" s="2" t="str">
        <f>IF(G552&lt;&gt;"",G552,"")</f>
        <v>Капитальный ремонт асфальтобетонного покрытия дворовой территории района Черемушки</v>
      </c>
      <c r="H562" s="2">
        <v>0</v>
      </c>
      <c r="I562" s="2"/>
      <c r="J562" s="2"/>
      <c r="K562" s="2"/>
      <c r="L562" s="2"/>
      <c r="M562" s="2"/>
      <c r="N562" s="2"/>
      <c r="O562" s="2">
        <f t="shared" ref="O562:T562" si="338">ROUND(AB562,2)</f>
        <v>1514733.3</v>
      </c>
      <c r="P562" s="2">
        <f t="shared" si="338"/>
        <v>956411.2</v>
      </c>
      <c r="Q562" s="2">
        <f t="shared" si="338"/>
        <v>449357.7</v>
      </c>
      <c r="R562" s="2">
        <f t="shared" si="338"/>
        <v>204798.6</v>
      </c>
      <c r="S562" s="2">
        <f t="shared" si="338"/>
        <v>108964.4</v>
      </c>
      <c r="T562" s="2">
        <f t="shared" si="338"/>
        <v>0</v>
      </c>
      <c r="U562" s="2">
        <f>AH562</f>
        <v>516.79999999999995</v>
      </c>
      <c r="V562" s="2">
        <f>AI562</f>
        <v>0</v>
      </c>
      <c r="W562" s="2">
        <f>ROUND(AJ562,2)</f>
        <v>0</v>
      </c>
      <c r="X562" s="2">
        <f>ROUND(AK562,2)</f>
        <v>76275.08</v>
      </c>
      <c r="Y562" s="2">
        <f>ROUND(AL562,2)</f>
        <v>10896.44</v>
      </c>
      <c r="Z562" s="2"/>
      <c r="AA562" s="2"/>
      <c r="AB562" s="2">
        <f>ROUND(SUMIF(AA556:AA560,"=41650444",O556:O560),2)</f>
        <v>1514733.3</v>
      </c>
      <c r="AC562" s="2">
        <f>ROUND(SUMIF(AA556:AA560,"=41650444",P556:P560),2)</f>
        <v>956411.2</v>
      </c>
      <c r="AD562" s="2">
        <f>ROUND(SUMIF(AA556:AA560,"=41650444",Q556:Q560),2)</f>
        <v>449357.7</v>
      </c>
      <c r="AE562" s="2">
        <f>ROUND(SUMIF(AA556:AA560,"=41650444",R556:R560),2)</f>
        <v>204798.6</v>
      </c>
      <c r="AF562" s="2">
        <f>ROUND(SUMIF(AA556:AA560,"=41650444",S556:S560),2)</f>
        <v>108964.4</v>
      </c>
      <c r="AG562" s="2">
        <f>ROUND(SUMIF(AA556:AA560,"=41650444",T556:T560),2)</f>
        <v>0</v>
      </c>
      <c r="AH562" s="2">
        <f>SUMIF(AA556:AA560,"=41650444",U556:U560)</f>
        <v>516.79999999999995</v>
      </c>
      <c r="AI562" s="2">
        <f>SUMIF(AA556:AA560,"=41650444",V556:V560)</f>
        <v>0</v>
      </c>
      <c r="AJ562" s="2">
        <f>ROUND(SUMIF(AA556:AA560,"=41650444",W556:W560),2)</f>
        <v>0</v>
      </c>
      <c r="AK562" s="2">
        <f>ROUND(SUMIF(AA556:AA560,"=41650444",X556:X560),2)</f>
        <v>76275.08</v>
      </c>
      <c r="AL562" s="2">
        <f>ROUND(SUMIF(AA556:AA560,"=41650444",Y556:Y560),2)</f>
        <v>10896.44</v>
      </c>
      <c r="AM562" s="2"/>
      <c r="AN562" s="2"/>
      <c r="AO562" s="2">
        <f t="shared" ref="AO562:BC562" si="339">ROUND(BX562,2)</f>
        <v>0</v>
      </c>
      <c r="AP562" s="2">
        <f t="shared" si="339"/>
        <v>0</v>
      </c>
      <c r="AQ562" s="2">
        <f t="shared" si="339"/>
        <v>0</v>
      </c>
      <c r="AR562" s="2">
        <f t="shared" si="339"/>
        <v>1773948.82</v>
      </c>
      <c r="AS562" s="2">
        <f t="shared" si="339"/>
        <v>0</v>
      </c>
      <c r="AT562" s="2">
        <f t="shared" si="339"/>
        <v>0</v>
      </c>
      <c r="AU562" s="2">
        <f t="shared" si="339"/>
        <v>1773948.82</v>
      </c>
      <c r="AV562" s="2">
        <f t="shared" si="339"/>
        <v>956411.2</v>
      </c>
      <c r="AW562" s="2">
        <f t="shared" si="339"/>
        <v>956411.2</v>
      </c>
      <c r="AX562" s="2">
        <f t="shared" si="339"/>
        <v>0</v>
      </c>
      <c r="AY562" s="2">
        <f t="shared" si="339"/>
        <v>956411.2</v>
      </c>
      <c r="AZ562" s="2">
        <f t="shared" si="339"/>
        <v>0</v>
      </c>
      <c r="BA562" s="2">
        <f t="shared" si="339"/>
        <v>0</v>
      </c>
      <c r="BB562" s="2">
        <f t="shared" si="339"/>
        <v>0</v>
      </c>
      <c r="BC562" s="2">
        <f t="shared" si="339"/>
        <v>0</v>
      </c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>
        <f>ROUND(SUMIF(AA556:AA560,"=41650444",FQ556:FQ560),2)</f>
        <v>0</v>
      </c>
      <c r="BY562" s="2">
        <f>ROUND(SUMIF(AA556:AA560,"=41650444",FR556:FR560),2)</f>
        <v>0</v>
      </c>
      <c r="BZ562" s="2">
        <f>ROUND(SUMIF(AA556:AA560,"=41650444",GL556:GL560),2)</f>
        <v>0</v>
      </c>
      <c r="CA562" s="2">
        <f>ROUND(SUMIF(AA556:AA560,"=41650444",GM556:GM560),2)</f>
        <v>1773948.82</v>
      </c>
      <c r="CB562" s="2">
        <f>ROUND(SUMIF(AA556:AA560,"=41650444",GN556:GN560),2)</f>
        <v>0</v>
      </c>
      <c r="CC562" s="2">
        <f>ROUND(SUMIF(AA556:AA560,"=41650444",GO556:GO560),2)</f>
        <v>0</v>
      </c>
      <c r="CD562" s="2">
        <f>ROUND(SUMIF(AA556:AA560,"=41650444",GP556:GP560),2)</f>
        <v>1773948.82</v>
      </c>
      <c r="CE562" s="2">
        <f>AC562-BX562</f>
        <v>956411.2</v>
      </c>
      <c r="CF562" s="2">
        <f>AC562-BY562</f>
        <v>956411.2</v>
      </c>
      <c r="CG562" s="2">
        <f>BX562-BZ562</f>
        <v>0</v>
      </c>
      <c r="CH562" s="2">
        <f>AC562-BX562-BY562+BZ562</f>
        <v>956411.2</v>
      </c>
      <c r="CI562" s="2">
        <f>BY562-BZ562</f>
        <v>0</v>
      </c>
      <c r="CJ562" s="2">
        <f>ROUND(SUMIF(AA556:AA560,"=41650444",GX556:GX560),2)</f>
        <v>0</v>
      </c>
      <c r="CK562" s="2">
        <f>ROUND(SUMIF(AA556:AA560,"=41650444",GY556:GY560),2)</f>
        <v>0</v>
      </c>
      <c r="CL562" s="2">
        <f>ROUND(SUMIF(AA556:AA560,"=41650444",GZ556:GZ560),2)</f>
        <v>0</v>
      </c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>
        <v>0</v>
      </c>
    </row>
    <row r="564" spans="1:206" x14ac:dyDescent="0.2">
      <c r="A564" s="4">
        <v>50</v>
      </c>
      <c r="B564" s="4">
        <v>0</v>
      </c>
      <c r="C564" s="4">
        <v>0</v>
      </c>
      <c r="D564" s="4">
        <v>1</v>
      </c>
      <c r="E564" s="4">
        <v>201</v>
      </c>
      <c r="F564" s="4">
        <f>ROUND(Source!O562,O564)</f>
        <v>1514733.3</v>
      </c>
      <c r="G564" s="4" t="s">
        <v>43</v>
      </c>
      <c r="H564" s="4" t="s">
        <v>44</v>
      </c>
      <c r="I564" s="4"/>
      <c r="J564" s="4"/>
      <c r="K564" s="4">
        <v>-201</v>
      </c>
      <c r="L564" s="4">
        <v>1</v>
      </c>
      <c r="M564" s="4">
        <v>3</v>
      </c>
      <c r="N564" s="4" t="s">
        <v>3</v>
      </c>
      <c r="O564" s="4">
        <v>2</v>
      </c>
      <c r="P564" s="4"/>
      <c r="Q564" s="4"/>
      <c r="R564" s="4"/>
      <c r="S564" s="4"/>
      <c r="T564" s="4"/>
      <c r="U564" s="4"/>
      <c r="V564" s="4"/>
      <c r="W564" s="4"/>
    </row>
    <row r="565" spans="1:206" x14ac:dyDescent="0.2">
      <c r="A565" s="4">
        <v>50</v>
      </c>
      <c r="B565" s="4">
        <v>0</v>
      </c>
      <c r="C565" s="4">
        <v>0</v>
      </c>
      <c r="D565" s="4">
        <v>1</v>
      </c>
      <c r="E565" s="4">
        <v>202</v>
      </c>
      <c r="F565" s="4">
        <f>ROUND(Source!P562,O565)</f>
        <v>956411.2</v>
      </c>
      <c r="G565" s="4" t="s">
        <v>45</v>
      </c>
      <c r="H565" s="4" t="s">
        <v>46</v>
      </c>
      <c r="I565" s="4"/>
      <c r="J565" s="4"/>
      <c r="K565" s="4">
        <v>-202</v>
      </c>
      <c r="L565" s="4">
        <v>2</v>
      </c>
      <c r="M565" s="4">
        <v>3</v>
      </c>
      <c r="N565" s="4" t="s">
        <v>3</v>
      </c>
      <c r="O565" s="4">
        <v>2</v>
      </c>
      <c r="P565" s="4"/>
      <c r="Q565" s="4"/>
      <c r="R565" s="4"/>
      <c r="S565" s="4"/>
      <c r="T565" s="4"/>
      <c r="U565" s="4"/>
      <c r="V565" s="4"/>
      <c r="W565" s="4"/>
    </row>
    <row r="566" spans="1:206" x14ac:dyDescent="0.2">
      <c r="A566" s="4">
        <v>50</v>
      </c>
      <c r="B566" s="4">
        <v>0</v>
      </c>
      <c r="C566" s="4">
        <v>0</v>
      </c>
      <c r="D566" s="4">
        <v>1</v>
      </c>
      <c r="E566" s="4">
        <v>222</v>
      </c>
      <c r="F566" s="4">
        <f>ROUND(Source!AO562,O566)</f>
        <v>0</v>
      </c>
      <c r="G566" s="4" t="s">
        <v>47</v>
      </c>
      <c r="H566" s="4" t="s">
        <v>48</v>
      </c>
      <c r="I566" s="4"/>
      <c r="J566" s="4"/>
      <c r="K566" s="4">
        <v>-222</v>
      </c>
      <c r="L566" s="4">
        <v>3</v>
      </c>
      <c r="M566" s="4">
        <v>3</v>
      </c>
      <c r="N566" s="4" t="s">
        <v>3</v>
      </c>
      <c r="O566" s="4">
        <v>2</v>
      </c>
      <c r="P566" s="4"/>
      <c r="Q566" s="4"/>
      <c r="R566" s="4"/>
      <c r="S566" s="4"/>
      <c r="T566" s="4"/>
      <c r="U566" s="4"/>
      <c r="V566" s="4"/>
      <c r="W566" s="4"/>
    </row>
    <row r="567" spans="1:206" x14ac:dyDescent="0.2">
      <c r="A567" s="4">
        <v>50</v>
      </c>
      <c r="B567" s="4">
        <v>0</v>
      </c>
      <c r="C567" s="4">
        <v>0</v>
      </c>
      <c r="D567" s="4">
        <v>1</v>
      </c>
      <c r="E567" s="4">
        <v>225</v>
      </c>
      <c r="F567" s="4">
        <f>ROUND(Source!AV562,O567)</f>
        <v>956411.2</v>
      </c>
      <c r="G567" s="4" t="s">
        <v>49</v>
      </c>
      <c r="H567" s="4" t="s">
        <v>50</v>
      </c>
      <c r="I567" s="4"/>
      <c r="J567" s="4"/>
      <c r="K567" s="4">
        <v>-225</v>
      </c>
      <c r="L567" s="4">
        <v>4</v>
      </c>
      <c r="M567" s="4">
        <v>3</v>
      </c>
      <c r="N567" s="4" t="s">
        <v>3</v>
      </c>
      <c r="O567" s="4">
        <v>2</v>
      </c>
      <c r="P567" s="4"/>
      <c r="Q567" s="4"/>
      <c r="R567" s="4"/>
      <c r="S567" s="4"/>
      <c r="T567" s="4"/>
      <c r="U567" s="4"/>
      <c r="V567" s="4"/>
      <c r="W567" s="4"/>
    </row>
    <row r="568" spans="1:206" x14ac:dyDescent="0.2">
      <c r="A568" s="4">
        <v>50</v>
      </c>
      <c r="B568" s="4">
        <v>0</v>
      </c>
      <c r="C568" s="4">
        <v>0</v>
      </c>
      <c r="D568" s="4">
        <v>1</v>
      </c>
      <c r="E568" s="4">
        <v>226</v>
      </c>
      <c r="F568" s="4">
        <f>ROUND(Source!AW562,O568)</f>
        <v>956411.2</v>
      </c>
      <c r="G568" s="4" t="s">
        <v>51</v>
      </c>
      <c r="H568" s="4" t="s">
        <v>52</v>
      </c>
      <c r="I568" s="4"/>
      <c r="J568" s="4"/>
      <c r="K568" s="4">
        <v>-226</v>
      </c>
      <c r="L568" s="4">
        <v>5</v>
      </c>
      <c r="M568" s="4">
        <v>3</v>
      </c>
      <c r="N568" s="4" t="s">
        <v>3</v>
      </c>
      <c r="O568" s="4">
        <v>2</v>
      </c>
      <c r="P568" s="4"/>
      <c r="Q568" s="4"/>
      <c r="R568" s="4"/>
      <c r="S568" s="4"/>
      <c r="T568" s="4"/>
      <c r="U568" s="4"/>
      <c r="V568" s="4"/>
      <c r="W568" s="4"/>
    </row>
    <row r="569" spans="1:206" x14ac:dyDescent="0.2">
      <c r="A569" s="4">
        <v>50</v>
      </c>
      <c r="B569" s="4">
        <v>0</v>
      </c>
      <c r="C569" s="4">
        <v>0</v>
      </c>
      <c r="D569" s="4">
        <v>1</v>
      </c>
      <c r="E569" s="4">
        <v>227</v>
      </c>
      <c r="F569" s="4">
        <f>ROUND(Source!AX562,O569)</f>
        <v>0</v>
      </c>
      <c r="G569" s="4" t="s">
        <v>53</v>
      </c>
      <c r="H569" s="4" t="s">
        <v>54</v>
      </c>
      <c r="I569" s="4"/>
      <c r="J569" s="4"/>
      <c r="K569" s="4">
        <v>-227</v>
      </c>
      <c r="L569" s="4">
        <v>6</v>
      </c>
      <c r="M569" s="4">
        <v>3</v>
      </c>
      <c r="N569" s="4" t="s">
        <v>3</v>
      </c>
      <c r="O569" s="4">
        <v>2</v>
      </c>
      <c r="P569" s="4"/>
      <c r="Q569" s="4"/>
      <c r="R569" s="4"/>
      <c r="S569" s="4"/>
      <c r="T569" s="4"/>
      <c r="U569" s="4"/>
      <c r="V569" s="4"/>
      <c r="W569" s="4"/>
    </row>
    <row r="570" spans="1:206" x14ac:dyDescent="0.2">
      <c r="A570" s="4">
        <v>50</v>
      </c>
      <c r="B570" s="4">
        <v>0</v>
      </c>
      <c r="C570" s="4">
        <v>0</v>
      </c>
      <c r="D570" s="4">
        <v>1</v>
      </c>
      <c r="E570" s="4">
        <v>228</v>
      </c>
      <c r="F570" s="4">
        <f>ROUND(Source!AY562,O570)</f>
        <v>956411.2</v>
      </c>
      <c r="G570" s="4" t="s">
        <v>55</v>
      </c>
      <c r="H570" s="4" t="s">
        <v>56</v>
      </c>
      <c r="I570" s="4"/>
      <c r="J570" s="4"/>
      <c r="K570" s="4">
        <v>-228</v>
      </c>
      <c r="L570" s="4">
        <v>7</v>
      </c>
      <c r="M570" s="4">
        <v>3</v>
      </c>
      <c r="N570" s="4" t="s">
        <v>3</v>
      </c>
      <c r="O570" s="4">
        <v>2</v>
      </c>
      <c r="P570" s="4"/>
      <c r="Q570" s="4"/>
      <c r="R570" s="4"/>
      <c r="S570" s="4"/>
      <c r="T570" s="4"/>
      <c r="U570" s="4"/>
      <c r="V570" s="4"/>
      <c r="W570" s="4"/>
    </row>
    <row r="571" spans="1:206" x14ac:dyDescent="0.2">
      <c r="A571" s="4">
        <v>50</v>
      </c>
      <c r="B571" s="4">
        <v>0</v>
      </c>
      <c r="C571" s="4">
        <v>0</v>
      </c>
      <c r="D571" s="4">
        <v>1</v>
      </c>
      <c r="E571" s="4">
        <v>216</v>
      </c>
      <c r="F571" s="4">
        <f>ROUND(Source!AP562,O571)</f>
        <v>0</v>
      </c>
      <c r="G571" s="4" t="s">
        <v>57</v>
      </c>
      <c r="H571" s="4" t="s">
        <v>58</v>
      </c>
      <c r="I571" s="4"/>
      <c r="J571" s="4"/>
      <c r="K571" s="4">
        <v>-216</v>
      </c>
      <c r="L571" s="4">
        <v>8</v>
      </c>
      <c r="M571" s="4">
        <v>3</v>
      </c>
      <c r="N571" s="4" t="s">
        <v>3</v>
      </c>
      <c r="O571" s="4">
        <v>2</v>
      </c>
      <c r="P571" s="4"/>
      <c r="Q571" s="4"/>
      <c r="R571" s="4"/>
      <c r="S571" s="4"/>
      <c r="T571" s="4"/>
      <c r="U571" s="4"/>
      <c r="V571" s="4"/>
      <c r="W571" s="4"/>
    </row>
    <row r="572" spans="1:206" x14ac:dyDescent="0.2">
      <c r="A572" s="4">
        <v>50</v>
      </c>
      <c r="B572" s="4">
        <v>0</v>
      </c>
      <c r="C572" s="4">
        <v>0</v>
      </c>
      <c r="D572" s="4">
        <v>1</v>
      </c>
      <c r="E572" s="4">
        <v>223</v>
      </c>
      <c r="F572" s="4">
        <f>ROUND(Source!AQ562,O572)</f>
        <v>0</v>
      </c>
      <c r="G572" s="4" t="s">
        <v>59</v>
      </c>
      <c r="H572" s="4" t="s">
        <v>60</v>
      </c>
      <c r="I572" s="4"/>
      <c r="J572" s="4"/>
      <c r="K572" s="4">
        <v>-223</v>
      </c>
      <c r="L572" s="4">
        <v>9</v>
      </c>
      <c r="M572" s="4">
        <v>3</v>
      </c>
      <c r="N572" s="4" t="s">
        <v>3</v>
      </c>
      <c r="O572" s="4">
        <v>2</v>
      </c>
      <c r="P572" s="4"/>
      <c r="Q572" s="4"/>
      <c r="R572" s="4"/>
      <c r="S572" s="4"/>
      <c r="T572" s="4"/>
      <c r="U572" s="4"/>
      <c r="V572" s="4"/>
      <c r="W572" s="4"/>
    </row>
    <row r="573" spans="1:206" x14ac:dyDescent="0.2">
      <c r="A573" s="4">
        <v>50</v>
      </c>
      <c r="B573" s="4">
        <v>0</v>
      </c>
      <c r="C573" s="4">
        <v>0</v>
      </c>
      <c r="D573" s="4">
        <v>1</v>
      </c>
      <c r="E573" s="4">
        <v>229</v>
      </c>
      <c r="F573" s="4">
        <f>ROUND(Source!AZ562,O573)</f>
        <v>0</v>
      </c>
      <c r="G573" s="4" t="s">
        <v>61</v>
      </c>
      <c r="H573" s="4" t="s">
        <v>62</v>
      </c>
      <c r="I573" s="4"/>
      <c r="J573" s="4"/>
      <c r="K573" s="4">
        <v>-229</v>
      </c>
      <c r="L573" s="4">
        <v>10</v>
      </c>
      <c r="M573" s="4">
        <v>3</v>
      </c>
      <c r="N573" s="4" t="s">
        <v>3</v>
      </c>
      <c r="O573" s="4">
        <v>2</v>
      </c>
      <c r="P573" s="4"/>
      <c r="Q573" s="4"/>
      <c r="R573" s="4"/>
      <c r="S573" s="4"/>
      <c r="T573" s="4"/>
      <c r="U573" s="4"/>
      <c r="V573" s="4"/>
      <c r="W573" s="4"/>
    </row>
    <row r="574" spans="1:206" x14ac:dyDescent="0.2">
      <c r="A574" s="4">
        <v>50</v>
      </c>
      <c r="B574" s="4">
        <v>0</v>
      </c>
      <c r="C574" s="4">
        <v>0</v>
      </c>
      <c r="D574" s="4">
        <v>1</v>
      </c>
      <c r="E574" s="4">
        <v>203</v>
      </c>
      <c r="F574" s="4">
        <f>ROUND(Source!Q562,O574)</f>
        <v>449357.7</v>
      </c>
      <c r="G574" s="4" t="s">
        <v>63</v>
      </c>
      <c r="H574" s="4" t="s">
        <v>64</v>
      </c>
      <c r="I574" s="4"/>
      <c r="J574" s="4"/>
      <c r="K574" s="4">
        <v>-203</v>
      </c>
      <c r="L574" s="4">
        <v>11</v>
      </c>
      <c r="M574" s="4">
        <v>3</v>
      </c>
      <c r="N574" s="4" t="s">
        <v>3</v>
      </c>
      <c r="O574" s="4">
        <v>2</v>
      </c>
      <c r="P574" s="4"/>
      <c r="Q574" s="4"/>
      <c r="R574" s="4"/>
      <c r="S574" s="4"/>
      <c r="T574" s="4"/>
      <c r="U574" s="4"/>
      <c r="V574" s="4"/>
      <c r="W574" s="4"/>
    </row>
    <row r="575" spans="1:206" x14ac:dyDescent="0.2">
      <c r="A575" s="4">
        <v>50</v>
      </c>
      <c r="B575" s="4">
        <v>0</v>
      </c>
      <c r="C575" s="4">
        <v>0</v>
      </c>
      <c r="D575" s="4">
        <v>1</v>
      </c>
      <c r="E575" s="4">
        <v>231</v>
      </c>
      <c r="F575" s="4">
        <f>ROUND(Source!BB562,O575)</f>
        <v>0</v>
      </c>
      <c r="G575" s="4" t="s">
        <v>65</v>
      </c>
      <c r="H575" s="4" t="s">
        <v>66</v>
      </c>
      <c r="I575" s="4"/>
      <c r="J575" s="4"/>
      <c r="K575" s="4">
        <v>-231</v>
      </c>
      <c r="L575" s="4">
        <v>12</v>
      </c>
      <c r="M575" s="4">
        <v>3</v>
      </c>
      <c r="N575" s="4" t="s">
        <v>3</v>
      </c>
      <c r="O575" s="4">
        <v>2</v>
      </c>
      <c r="P575" s="4"/>
      <c r="Q575" s="4"/>
      <c r="R575" s="4"/>
      <c r="S575" s="4"/>
      <c r="T575" s="4"/>
      <c r="U575" s="4"/>
      <c r="V575" s="4"/>
      <c r="W575" s="4"/>
    </row>
    <row r="576" spans="1:206" x14ac:dyDescent="0.2">
      <c r="A576" s="4">
        <v>50</v>
      </c>
      <c r="B576" s="4">
        <v>0</v>
      </c>
      <c r="C576" s="4">
        <v>0</v>
      </c>
      <c r="D576" s="4">
        <v>1</v>
      </c>
      <c r="E576" s="4">
        <v>204</v>
      </c>
      <c r="F576" s="4">
        <f>ROUND(Source!R562,O576)</f>
        <v>204798.6</v>
      </c>
      <c r="G576" s="4" t="s">
        <v>67</v>
      </c>
      <c r="H576" s="4" t="s">
        <v>68</v>
      </c>
      <c r="I576" s="4"/>
      <c r="J576" s="4"/>
      <c r="K576" s="4">
        <v>-204</v>
      </c>
      <c r="L576" s="4">
        <v>13</v>
      </c>
      <c r="M576" s="4">
        <v>3</v>
      </c>
      <c r="N576" s="4" t="s">
        <v>3</v>
      </c>
      <c r="O576" s="4">
        <v>2</v>
      </c>
      <c r="P576" s="4"/>
      <c r="Q576" s="4"/>
      <c r="R576" s="4"/>
      <c r="S576" s="4"/>
      <c r="T576" s="4"/>
      <c r="U576" s="4"/>
      <c r="V576" s="4"/>
      <c r="W576" s="4"/>
    </row>
    <row r="577" spans="1:23" x14ac:dyDescent="0.2">
      <c r="A577" s="4">
        <v>50</v>
      </c>
      <c r="B577" s="4">
        <v>0</v>
      </c>
      <c r="C577" s="4">
        <v>0</v>
      </c>
      <c r="D577" s="4">
        <v>1</v>
      </c>
      <c r="E577" s="4">
        <v>205</v>
      </c>
      <c r="F577" s="4">
        <f>ROUND(Source!S562,O577)</f>
        <v>108964.4</v>
      </c>
      <c r="G577" s="4" t="s">
        <v>69</v>
      </c>
      <c r="H577" s="4" t="s">
        <v>70</v>
      </c>
      <c r="I577" s="4"/>
      <c r="J577" s="4"/>
      <c r="K577" s="4">
        <v>-205</v>
      </c>
      <c r="L577" s="4">
        <v>14</v>
      </c>
      <c r="M577" s="4">
        <v>3</v>
      </c>
      <c r="N577" s="4" t="s">
        <v>3</v>
      </c>
      <c r="O577" s="4">
        <v>2</v>
      </c>
      <c r="P577" s="4"/>
      <c r="Q577" s="4"/>
      <c r="R577" s="4"/>
      <c r="S577" s="4"/>
      <c r="T577" s="4"/>
      <c r="U577" s="4"/>
      <c r="V577" s="4"/>
      <c r="W577" s="4"/>
    </row>
    <row r="578" spans="1:23" x14ac:dyDescent="0.2">
      <c r="A578" s="4">
        <v>50</v>
      </c>
      <c r="B578" s="4">
        <v>0</v>
      </c>
      <c r="C578" s="4">
        <v>0</v>
      </c>
      <c r="D578" s="4">
        <v>1</v>
      </c>
      <c r="E578" s="4">
        <v>232</v>
      </c>
      <c r="F578" s="4">
        <f>ROUND(Source!BC562,O578)</f>
        <v>0</v>
      </c>
      <c r="G578" s="4" t="s">
        <v>71</v>
      </c>
      <c r="H578" s="4" t="s">
        <v>72</v>
      </c>
      <c r="I578" s="4"/>
      <c r="J578" s="4"/>
      <c r="K578" s="4">
        <v>-232</v>
      </c>
      <c r="L578" s="4">
        <v>15</v>
      </c>
      <c r="M578" s="4">
        <v>3</v>
      </c>
      <c r="N578" s="4" t="s">
        <v>3</v>
      </c>
      <c r="O578" s="4">
        <v>2</v>
      </c>
      <c r="P578" s="4"/>
      <c r="Q578" s="4"/>
      <c r="R578" s="4"/>
      <c r="S578" s="4"/>
      <c r="T578" s="4"/>
      <c r="U578" s="4"/>
      <c r="V578" s="4"/>
      <c r="W578" s="4"/>
    </row>
    <row r="579" spans="1:23" x14ac:dyDescent="0.2">
      <c r="A579" s="4">
        <v>50</v>
      </c>
      <c r="B579" s="4">
        <v>0</v>
      </c>
      <c r="C579" s="4">
        <v>0</v>
      </c>
      <c r="D579" s="4">
        <v>1</v>
      </c>
      <c r="E579" s="4">
        <v>214</v>
      </c>
      <c r="F579" s="4">
        <f>ROUND(Source!AS562,O579)</f>
        <v>0</v>
      </c>
      <c r="G579" s="4" t="s">
        <v>73</v>
      </c>
      <c r="H579" s="4" t="s">
        <v>74</v>
      </c>
      <c r="I579" s="4"/>
      <c r="J579" s="4"/>
      <c r="K579" s="4">
        <v>-214</v>
      </c>
      <c r="L579" s="4">
        <v>16</v>
      </c>
      <c r="M579" s="4">
        <v>3</v>
      </c>
      <c r="N579" s="4" t="s">
        <v>3</v>
      </c>
      <c r="O579" s="4">
        <v>2</v>
      </c>
      <c r="P579" s="4"/>
      <c r="Q579" s="4"/>
      <c r="R579" s="4"/>
      <c r="S579" s="4"/>
      <c r="T579" s="4"/>
      <c r="U579" s="4"/>
      <c r="V579" s="4"/>
      <c r="W579" s="4"/>
    </row>
    <row r="580" spans="1:23" x14ac:dyDescent="0.2">
      <c r="A580" s="4">
        <v>50</v>
      </c>
      <c r="B580" s="4">
        <v>0</v>
      </c>
      <c r="C580" s="4">
        <v>0</v>
      </c>
      <c r="D580" s="4">
        <v>1</v>
      </c>
      <c r="E580" s="4">
        <v>215</v>
      </c>
      <c r="F580" s="4">
        <f>ROUND(Source!AT562,O580)</f>
        <v>0</v>
      </c>
      <c r="G580" s="4" t="s">
        <v>75</v>
      </c>
      <c r="H580" s="4" t="s">
        <v>76</v>
      </c>
      <c r="I580" s="4"/>
      <c r="J580" s="4"/>
      <c r="K580" s="4">
        <v>-215</v>
      </c>
      <c r="L580" s="4">
        <v>17</v>
      </c>
      <c r="M580" s="4">
        <v>3</v>
      </c>
      <c r="N580" s="4" t="s">
        <v>3</v>
      </c>
      <c r="O580" s="4">
        <v>2</v>
      </c>
      <c r="P580" s="4"/>
      <c r="Q580" s="4"/>
      <c r="R580" s="4"/>
      <c r="S580" s="4"/>
      <c r="T580" s="4"/>
      <c r="U580" s="4"/>
      <c r="V580" s="4"/>
      <c r="W580" s="4"/>
    </row>
    <row r="581" spans="1:23" x14ac:dyDescent="0.2">
      <c r="A581" s="4">
        <v>50</v>
      </c>
      <c r="B581" s="4">
        <v>0</v>
      </c>
      <c r="C581" s="4">
        <v>0</v>
      </c>
      <c r="D581" s="4">
        <v>1</v>
      </c>
      <c r="E581" s="4">
        <v>217</v>
      </c>
      <c r="F581" s="4">
        <f>ROUND(Source!AU562,O581)</f>
        <v>1773948.82</v>
      </c>
      <c r="G581" s="4" t="s">
        <v>77</v>
      </c>
      <c r="H581" s="4" t="s">
        <v>78</v>
      </c>
      <c r="I581" s="4"/>
      <c r="J581" s="4"/>
      <c r="K581" s="4">
        <v>-217</v>
      </c>
      <c r="L581" s="4">
        <v>18</v>
      </c>
      <c r="M581" s="4">
        <v>3</v>
      </c>
      <c r="N581" s="4" t="s">
        <v>3</v>
      </c>
      <c r="O581" s="4">
        <v>2</v>
      </c>
      <c r="P581" s="4"/>
      <c r="Q581" s="4"/>
      <c r="R581" s="4"/>
      <c r="S581" s="4"/>
      <c r="T581" s="4"/>
      <c r="U581" s="4"/>
      <c r="V581" s="4"/>
      <c r="W581" s="4"/>
    </row>
    <row r="582" spans="1:23" x14ac:dyDescent="0.2">
      <c r="A582" s="4">
        <v>50</v>
      </c>
      <c r="B582" s="4">
        <v>0</v>
      </c>
      <c r="C582" s="4">
        <v>0</v>
      </c>
      <c r="D582" s="4">
        <v>1</v>
      </c>
      <c r="E582" s="4">
        <v>230</v>
      </c>
      <c r="F582" s="4">
        <f>ROUND(Source!BA562,O582)</f>
        <v>0</v>
      </c>
      <c r="G582" s="4" t="s">
        <v>79</v>
      </c>
      <c r="H582" s="4" t="s">
        <v>80</v>
      </c>
      <c r="I582" s="4"/>
      <c r="J582" s="4"/>
      <c r="K582" s="4">
        <v>-230</v>
      </c>
      <c r="L582" s="4">
        <v>19</v>
      </c>
      <c r="M582" s="4">
        <v>3</v>
      </c>
      <c r="N582" s="4" t="s">
        <v>3</v>
      </c>
      <c r="O582" s="4">
        <v>2</v>
      </c>
      <c r="P582" s="4"/>
      <c r="Q582" s="4"/>
      <c r="R582" s="4"/>
      <c r="S582" s="4"/>
      <c r="T582" s="4"/>
      <c r="U582" s="4"/>
      <c r="V582" s="4"/>
      <c r="W582" s="4"/>
    </row>
    <row r="583" spans="1:23" x14ac:dyDescent="0.2">
      <c r="A583" s="4">
        <v>50</v>
      </c>
      <c r="B583" s="4">
        <v>0</v>
      </c>
      <c r="C583" s="4">
        <v>0</v>
      </c>
      <c r="D583" s="4">
        <v>1</v>
      </c>
      <c r="E583" s="4">
        <v>206</v>
      </c>
      <c r="F583" s="4">
        <f>ROUND(Source!T562,O583)</f>
        <v>0</v>
      </c>
      <c r="G583" s="4" t="s">
        <v>81</v>
      </c>
      <c r="H583" s="4" t="s">
        <v>82</v>
      </c>
      <c r="I583" s="4"/>
      <c r="J583" s="4"/>
      <c r="K583" s="4">
        <v>-206</v>
      </c>
      <c r="L583" s="4">
        <v>20</v>
      </c>
      <c r="M583" s="4">
        <v>3</v>
      </c>
      <c r="N583" s="4" t="s">
        <v>3</v>
      </c>
      <c r="O583" s="4">
        <v>2</v>
      </c>
      <c r="P583" s="4"/>
      <c r="Q583" s="4"/>
      <c r="R583" s="4"/>
      <c r="S583" s="4"/>
      <c r="T583" s="4"/>
      <c r="U583" s="4"/>
      <c r="V583" s="4"/>
      <c r="W583" s="4"/>
    </row>
    <row r="584" spans="1:23" x14ac:dyDescent="0.2">
      <c r="A584" s="4">
        <v>50</v>
      </c>
      <c r="B584" s="4">
        <v>0</v>
      </c>
      <c r="C584" s="4">
        <v>0</v>
      </c>
      <c r="D584" s="4">
        <v>1</v>
      </c>
      <c r="E584" s="4">
        <v>207</v>
      </c>
      <c r="F584" s="4">
        <f>Source!U562</f>
        <v>516.79999999999995</v>
      </c>
      <c r="G584" s="4" t="s">
        <v>83</v>
      </c>
      <c r="H584" s="4" t="s">
        <v>84</v>
      </c>
      <c r="I584" s="4"/>
      <c r="J584" s="4"/>
      <c r="K584" s="4">
        <v>-207</v>
      </c>
      <c r="L584" s="4">
        <v>21</v>
      </c>
      <c r="M584" s="4">
        <v>3</v>
      </c>
      <c r="N584" s="4" t="s">
        <v>3</v>
      </c>
      <c r="O584" s="4">
        <v>-1</v>
      </c>
      <c r="P584" s="4"/>
      <c r="Q584" s="4"/>
      <c r="R584" s="4"/>
      <c r="S584" s="4"/>
      <c r="T584" s="4"/>
      <c r="U584" s="4"/>
      <c r="V584" s="4"/>
      <c r="W584" s="4"/>
    </row>
    <row r="585" spans="1:23" x14ac:dyDescent="0.2">
      <c r="A585" s="4">
        <v>50</v>
      </c>
      <c r="B585" s="4">
        <v>0</v>
      </c>
      <c r="C585" s="4">
        <v>0</v>
      </c>
      <c r="D585" s="4">
        <v>1</v>
      </c>
      <c r="E585" s="4">
        <v>208</v>
      </c>
      <c r="F585" s="4">
        <f>Source!V562</f>
        <v>0</v>
      </c>
      <c r="G585" s="4" t="s">
        <v>85</v>
      </c>
      <c r="H585" s="4" t="s">
        <v>86</v>
      </c>
      <c r="I585" s="4"/>
      <c r="J585" s="4"/>
      <c r="K585" s="4">
        <v>-208</v>
      </c>
      <c r="L585" s="4">
        <v>22</v>
      </c>
      <c r="M585" s="4">
        <v>3</v>
      </c>
      <c r="N585" s="4" t="s">
        <v>3</v>
      </c>
      <c r="O585" s="4">
        <v>-1</v>
      </c>
      <c r="P585" s="4"/>
      <c r="Q585" s="4"/>
      <c r="R585" s="4"/>
      <c r="S585" s="4"/>
      <c r="T585" s="4"/>
      <c r="U585" s="4"/>
      <c r="V585" s="4"/>
      <c r="W585" s="4"/>
    </row>
    <row r="586" spans="1:23" x14ac:dyDescent="0.2">
      <c r="A586" s="4">
        <v>50</v>
      </c>
      <c r="B586" s="4">
        <v>0</v>
      </c>
      <c r="C586" s="4">
        <v>0</v>
      </c>
      <c r="D586" s="4">
        <v>1</v>
      </c>
      <c r="E586" s="4">
        <v>209</v>
      </c>
      <c r="F586" s="4">
        <f>ROUND(Source!W562,O586)</f>
        <v>0</v>
      </c>
      <c r="G586" s="4" t="s">
        <v>87</v>
      </c>
      <c r="H586" s="4" t="s">
        <v>88</v>
      </c>
      <c r="I586" s="4"/>
      <c r="J586" s="4"/>
      <c r="K586" s="4">
        <v>-209</v>
      </c>
      <c r="L586" s="4">
        <v>23</v>
      </c>
      <c r="M586" s="4">
        <v>3</v>
      </c>
      <c r="N586" s="4" t="s">
        <v>3</v>
      </c>
      <c r="O586" s="4">
        <v>2</v>
      </c>
      <c r="P586" s="4"/>
      <c r="Q586" s="4"/>
      <c r="R586" s="4"/>
      <c r="S586" s="4"/>
      <c r="T586" s="4"/>
      <c r="U586" s="4"/>
      <c r="V586" s="4"/>
      <c r="W586" s="4"/>
    </row>
    <row r="587" spans="1:23" x14ac:dyDescent="0.2">
      <c r="A587" s="4">
        <v>50</v>
      </c>
      <c r="B587" s="4">
        <v>0</v>
      </c>
      <c r="C587" s="4">
        <v>0</v>
      </c>
      <c r="D587" s="4">
        <v>1</v>
      </c>
      <c r="E587" s="4">
        <v>210</v>
      </c>
      <c r="F587" s="4">
        <f>ROUND(Source!X562,O587)</f>
        <v>76275.08</v>
      </c>
      <c r="G587" s="4" t="s">
        <v>89</v>
      </c>
      <c r="H587" s="4" t="s">
        <v>90</v>
      </c>
      <c r="I587" s="4"/>
      <c r="J587" s="4"/>
      <c r="K587" s="4">
        <v>-210</v>
      </c>
      <c r="L587" s="4">
        <v>24</v>
      </c>
      <c r="M587" s="4">
        <v>3</v>
      </c>
      <c r="N587" s="4" t="s">
        <v>3</v>
      </c>
      <c r="O587" s="4">
        <v>2</v>
      </c>
      <c r="P587" s="4"/>
      <c r="Q587" s="4"/>
      <c r="R587" s="4"/>
      <c r="S587" s="4"/>
      <c r="T587" s="4"/>
      <c r="U587" s="4"/>
      <c r="V587" s="4"/>
      <c r="W587" s="4"/>
    </row>
    <row r="588" spans="1:23" x14ac:dyDescent="0.2">
      <c r="A588" s="4">
        <v>50</v>
      </c>
      <c r="B588" s="4">
        <v>0</v>
      </c>
      <c r="C588" s="4">
        <v>0</v>
      </c>
      <c r="D588" s="4">
        <v>1</v>
      </c>
      <c r="E588" s="4">
        <v>211</v>
      </c>
      <c r="F588" s="4">
        <f>ROUND(Source!Y562,O588)</f>
        <v>10896.44</v>
      </c>
      <c r="G588" s="4" t="s">
        <v>91</v>
      </c>
      <c r="H588" s="4" t="s">
        <v>92</v>
      </c>
      <c r="I588" s="4"/>
      <c r="J588" s="4"/>
      <c r="K588" s="4">
        <v>-211</v>
      </c>
      <c r="L588" s="4">
        <v>25</v>
      </c>
      <c r="M588" s="4">
        <v>3</v>
      </c>
      <c r="N588" s="4" t="s">
        <v>3</v>
      </c>
      <c r="O588" s="4">
        <v>2</v>
      </c>
      <c r="P588" s="4"/>
      <c r="Q588" s="4"/>
      <c r="R588" s="4"/>
      <c r="S588" s="4"/>
      <c r="T588" s="4"/>
      <c r="U588" s="4"/>
      <c r="V588" s="4"/>
      <c r="W588" s="4"/>
    </row>
    <row r="589" spans="1:23" x14ac:dyDescent="0.2">
      <c r="A589" s="4">
        <v>50</v>
      </c>
      <c r="B589" s="4">
        <v>0</v>
      </c>
      <c r="C589" s="4">
        <v>0</v>
      </c>
      <c r="D589" s="4">
        <v>1</v>
      </c>
      <c r="E589" s="4">
        <v>0</v>
      </c>
      <c r="F589" s="4">
        <f>ROUND(Source!AR562,O589)</f>
        <v>1773948.82</v>
      </c>
      <c r="G589" s="4" t="s">
        <v>93</v>
      </c>
      <c r="H589" s="4" t="s">
        <v>94</v>
      </c>
      <c r="I589" s="4"/>
      <c r="J589" s="4"/>
      <c r="K589" s="4">
        <v>-224</v>
      </c>
      <c r="L589" s="4">
        <v>26</v>
      </c>
      <c r="M589" s="4">
        <v>3</v>
      </c>
      <c r="N589" s="4" t="s">
        <v>3</v>
      </c>
      <c r="O589" s="4">
        <v>2</v>
      </c>
      <c r="P589" s="4"/>
      <c r="Q589" s="4"/>
      <c r="R589" s="4"/>
      <c r="S589" s="4"/>
      <c r="T589" s="4"/>
      <c r="U589" s="4"/>
      <c r="V589" s="4"/>
      <c r="W589" s="4"/>
    </row>
    <row r="590" spans="1:23" x14ac:dyDescent="0.2">
      <c r="A590" s="4">
        <v>50</v>
      </c>
      <c r="B590" s="4">
        <v>0</v>
      </c>
      <c r="C590" s="4">
        <v>0</v>
      </c>
      <c r="D590" s="4">
        <v>2</v>
      </c>
      <c r="E590" s="4">
        <v>0</v>
      </c>
      <c r="F590" s="4">
        <f>ROUND(F589,O590)</f>
        <v>1773948.82</v>
      </c>
      <c r="G590" s="4" t="s">
        <v>95</v>
      </c>
      <c r="H590" s="4" t="s">
        <v>96</v>
      </c>
      <c r="I590" s="4"/>
      <c r="J590" s="4"/>
      <c r="K590" s="4">
        <v>212</v>
      </c>
      <c r="L590" s="4">
        <v>27</v>
      </c>
      <c r="M590" s="4">
        <v>0</v>
      </c>
      <c r="N590" s="4" t="s">
        <v>3</v>
      </c>
      <c r="O590" s="4">
        <v>2</v>
      </c>
      <c r="P590" s="4"/>
      <c r="Q590" s="4"/>
      <c r="R590" s="4"/>
      <c r="S590" s="4"/>
      <c r="T590" s="4"/>
      <c r="U590" s="4"/>
      <c r="V590" s="4"/>
      <c r="W590" s="4"/>
    </row>
    <row r="591" spans="1:23" x14ac:dyDescent="0.2">
      <c r="A591" s="4">
        <v>50</v>
      </c>
      <c r="B591" s="4">
        <v>0</v>
      </c>
      <c r="C591" s="4">
        <v>0</v>
      </c>
      <c r="D591" s="4">
        <v>2</v>
      </c>
      <c r="E591" s="4">
        <v>0</v>
      </c>
      <c r="F591" s="4">
        <f>ROUND(F590*0.18,O591)</f>
        <v>319310.78999999998</v>
      </c>
      <c r="G591" s="4" t="s">
        <v>97</v>
      </c>
      <c r="H591" s="4" t="s">
        <v>98</v>
      </c>
      <c r="I591" s="4"/>
      <c r="J591" s="4"/>
      <c r="K591" s="4">
        <v>212</v>
      </c>
      <c r="L591" s="4">
        <v>28</v>
      </c>
      <c r="M591" s="4">
        <v>0</v>
      </c>
      <c r="N591" s="4" t="s">
        <v>3</v>
      </c>
      <c r="O591" s="4">
        <v>2</v>
      </c>
      <c r="P591" s="4"/>
      <c r="Q591" s="4"/>
      <c r="R591" s="4"/>
      <c r="S591" s="4"/>
      <c r="T591" s="4"/>
      <c r="U591" s="4"/>
      <c r="V591" s="4"/>
      <c r="W591" s="4"/>
    </row>
    <row r="592" spans="1:23" x14ac:dyDescent="0.2">
      <c r="A592" s="4">
        <v>50</v>
      </c>
      <c r="B592" s="4">
        <v>0</v>
      </c>
      <c r="C592" s="4">
        <v>0</v>
      </c>
      <c r="D592" s="4">
        <v>2</v>
      </c>
      <c r="E592" s="4">
        <v>0</v>
      </c>
      <c r="F592" s="4">
        <f>ROUND(F590+F591,O592)</f>
        <v>2093259.61</v>
      </c>
      <c r="G592" s="4" t="s">
        <v>99</v>
      </c>
      <c r="H592" s="4" t="s">
        <v>100</v>
      </c>
      <c r="I592" s="4"/>
      <c r="J592" s="4"/>
      <c r="K592" s="4">
        <v>212</v>
      </c>
      <c r="L592" s="4">
        <v>29</v>
      </c>
      <c r="M592" s="4">
        <v>0</v>
      </c>
      <c r="N592" s="4" t="s">
        <v>3</v>
      </c>
      <c r="O592" s="4">
        <v>2</v>
      </c>
      <c r="P592" s="4"/>
      <c r="Q592" s="4"/>
      <c r="R592" s="4"/>
      <c r="S592" s="4"/>
      <c r="T592" s="4"/>
      <c r="U592" s="4"/>
      <c r="V592" s="4"/>
      <c r="W592" s="4"/>
    </row>
    <row r="593" spans="1:206" x14ac:dyDescent="0.2">
      <c r="A593" s="4">
        <v>50</v>
      </c>
      <c r="B593" s="4">
        <v>0</v>
      </c>
      <c r="C593" s="4">
        <v>0</v>
      </c>
      <c r="D593" s="4">
        <v>2</v>
      </c>
      <c r="E593" s="4">
        <v>0</v>
      </c>
      <c r="F593" s="4">
        <f>ROUND(F592*0.95,O593)</f>
        <v>1988596.63</v>
      </c>
      <c r="G593" s="4" t="s">
        <v>101</v>
      </c>
      <c r="H593" s="4" t="s">
        <v>102</v>
      </c>
      <c r="I593" s="4"/>
      <c r="J593" s="4"/>
      <c r="K593" s="4">
        <v>212</v>
      </c>
      <c r="L593" s="4">
        <v>30</v>
      </c>
      <c r="M593" s="4">
        <v>0</v>
      </c>
      <c r="N593" s="4" t="s">
        <v>3</v>
      </c>
      <c r="O593" s="4">
        <v>2</v>
      </c>
      <c r="P593" s="4"/>
      <c r="Q593" s="4"/>
      <c r="R593" s="4"/>
      <c r="S593" s="4"/>
      <c r="T593" s="4"/>
      <c r="U593" s="4"/>
      <c r="V593" s="4"/>
      <c r="W593" s="4"/>
    </row>
    <row r="594" spans="1:206" x14ac:dyDescent="0.2">
      <c r="A594" s="4">
        <v>50</v>
      </c>
      <c r="B594" s="4">
        <v>0</v>
      </c>
      <c r="C594" s="4">
        <v>0</v>
      </c>
      <c r="D594" s="4">
        <v>2</v>
      </c>
      <c r="E594" s="4">
        <v>0</v>
      </c>
      <c r="F594" s="4">
        <f>ROUND(F589,O594)</f>
        <v>1773948.82</v>
      </c>
      <c r="G594" s="4" t="s">
        <v>95</v>
      </c>
      <c r="H594" s="4" t="s">
        <v>96</v>
      </c>
      <c r="I594" s="4"/>
      <c r="J594" s="4"/>
      <c r="K594" s="4">
        <v>212</v>
      </c>
      <c r="L594" s="4">
        <v>31</v>
      </c>
      <c r="M594" s="4">
        <v>0</v>
      </c>
      <c r="N594" s="4" t="s">
        <v>3</v>
      </c>
      <c r="O594" s="4">
        <v>2</v>
      </c>
      <c r="P594" s="4"/>
      <c r="Q594" s="4"/>
      <c r="R594" s="4"/>
      <c r="S594" s="4"/>
      <c r="T594" s="4"/>
      <c r="U594" s="4"/>
      <c r="V594" s="4"/>
      <c r="W594" s="4"/>
    </row>
    <row r="595" spans="1:206" x14ac:dyDescent="0.2">
      <c r="A595" s="4">
        <v>50</v>
      </c>
      <c r="B595" s="4">
        <v>0</v>
      </c>
      <c r="C595" s="4">
        <v>0</v>
      </c>
      <c r="D595" s="4">
        <v>2</v>
      </c>
      <c r="E595" s="4">
        <v>0</v>
      </c>
      <c r="F595" s="4">
        <f>ROUND(F594*0.18,O595)</f>
        <v>319310.78999999998</v>
      </c>
      <c r="G595" s="4" t="s">
        <v>97</v>
      </c>
      <c r="H595" s="4" t="s">
        <v>98</v>
      </c>
      <c r="I595" s="4"/>
      <c r="J595" s="4"/>
      <c r="K595" s="4">
        <v>212</v>
      </c>
      <c r="L595" s="4">
        <v>32</v>
      </c>
      <c r="M595" s="4">
        <v>0</v>
      </c>
      <c r="N595" s="4" t="s">
        <v>3</v>
      </c>
      <c r="O595" s="4">
        <v>2</v>
      </c>
      <c r="P595" s="4"/>
      <c r="Q595" s="4"/>
      <c r="R595" s="4"/>
      <c r="S595" s="4"/>
      <c r="T595" s="4"/>
      <c r="U595" s="4"/>
      <c r="V595" s="4"/>
      <c r="W595" s="4"/>
    </row>
    <row r="596" spans="1:206" x14ac:dyDescent="0.2">
      <c r="A596" s="4">
        <v>50</v>
      </c>
      <c r="B596" s="4">
        <v>0</v>
      </c>
      <c r="C596" s="4">
        <v>0</v>
      </c>
      <c r="D596" s="4">
        <v>2</v>
      </c>
      <c r="E596" s="4">
        <v>224</v>
      </c>
      <c r="F596" s="4">
        <f>ROUND(F594+F595,O596)</f>
        <v>2093259.61</v>
      </c>
      <c r="G596" s="4" t="s">
        <v>99</v>
      </c>
      <c r="H596" s="4" t="s">
        <v>100</v>
      </c>
      <c r="I596" s="4"/>
      <c r="J596" s="4"/>
      <c r="K596" s="4">
        <v>212</v>
      </c>
      <c r="L596" s="4">
        <v>33</v>
      </c>
      <c r="M596" s="4">
        <v>0</v>
      </c>
      <c r="N596" s="4" t="s">
        <v>3</v>
      </c>
      <c r="O596" s="4">
        <v>2</v>
      </c>
      <c r="P596" s="4"/>
      <c r="Q596" s="4"/>
      <c r="R596" s="4"/>
      <c r="S596" s="4"/>
      <c r="T596" s="4"/>
      <c r="U596" s="4"/>
      <c r="V596" s="4"/>
      <c r="W596" s="4"/>
    </row>
    <row r="597" spans="1:206" x14ac:dyDescent="0.2">
      <c r="A597" s="4">
        <v>50</v>
      </c>
      <c r="B597" s="4">
        <v>0</v>
      </c>
      <c r="C597" s="4">
        <v>0</v>
      </c>
      <c r="D597" s="4">
        <v>2</v>
      </c>
      <c r="E597" s="4">
        <v>213</v>
      </c>
      <c r="F597" s="4">
        <f>ROUND(F596*0.95,O597)</f>
        <v>1988596.63</v>
      </c>
      <c r="G597" s="4" t="s">
        <v>101</v>
      </c>
      <c r="H597" s="4" t="s">
        <v>102</v>
      </c>
      <c r="I597" s="4"/>
      <c r="J597" s="4"/>
      <c r="K597" s="4">
        <v>212</v>
      </c>
      <c r="L597" s="4">
        <v>34</v>
      </c>
      <c r="M597" s="4">
        <v>0</v>
      </c>
      <c r="N597" s="4" t="s">
        <v>3</v>
      </c>
      <c r="O597" s="4">
        <v>2</v>
      </c>
      <c r="P597" s="4"/>
      <c r="Q597" s="4"/>
      <c r="R597" s="4"/>
      <c r="S597" s="4"/>
      <c r="T597" s="4"/>
      <c r="U597" s="4"/>
      <c r="V597" s="4"/>
      <c r="W597" s="4"/>
    </row>
    <row r="599" spans="1:206" x14ac:dyDescent="0.2">
      <c r="A599" s="2">
        <v>51</v>
      </c>
      <c r="B599" s="2">
        <f>B12</f>
        <v>635</v>
      </c>
      <c r="C599" s="2">
        <f>A12</f>
        <v>1</v>
      </c>
      <c r="D599" s="2">
        <f>ROW(A12)</f>
        <v>12</v>
      </c>
      <c r="E599" s="2"/>
      <c r="F599" s="2" t="str">
        <f>IF(F12&lt;&gt;"",F12,"")</f>
        <v/>
      </c>
      <c r="G599" s="2" t="str">
        <f>IF(G12&lt;&gt;"",G12,"")</f>
        <v>Благоустройство дворовой территории район Черемушки_(95 вар 2</v>
      </c>
      <c r="H599" s="2">
        <v>0</v>
      </c>
      <c r="I599" s="2"/>
      <c r="J599" s="2"/>
      <c r="K599" s="2"/>
      <c r="L599" s="2"/>
      <c r="M599" s="2"/>
      <c r="N599" s="2"/>
      <c r="O599" s="2">
        <f t="shared" ref="O599:T599" si="340">ROUND(O519+O562,2)</f>
        <v>7589507.1100000003</v>
      </c>
      <c r="P599" s="2">
        <f t="shared" si="340"/>
        <v>5768910.4000000004</v>
      </c>
      <c r="Q599" s="2">
        <f t="shared" si="340"/>
        <v>830698.14</v>
      </c>
      <c r="R599" s="2">
        <f t="shared" si="340"/>
        <v>411237.76</v>
      </c>
      <c r="S599" s="2">
        <f t="shared" si="340"/>
        <v>989898.57</v>
      </c>
      <c r="T599" s="2">
        <f t="shared" si="340"/>
        <v>0</v>
      </c>
      <c r="U599" s="2">
        <f>U519+U562</f>
        <v>5077.7674400000005</v>
      </c>
      <c r="V599" s="2">
        <f>V519+V562</f>
        <v>0</v>
      </c>
      <c r="W599" s="2">
        <f>ROUND(W519+W562,2)</f>
        <v>0</v>
      </c>
      <c r="X599" s="2">
        <f>ROUND(X519+X562,2)</f>
        <v>692929.01</v>
      </c>
      <c r="Y599" s="2">
        <f>ROUND(Y519+Y562,2)</f>
        <v>98989.86</v>
      </c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>
        <f t="shared" ref="AO599:BC599" si="341">ROUND(AO519+AO562,2)</f>
        <v>0</v>
      </c>
      <c r="AP599" s="2">
        <f t="shared" si="341"/>
        <v>0</v>
      </c>
      <c r="AQ599" s="2">
        <f t="shared" si="341"/>
        <v>0</v>
      </c>
      <c r="AR599" s="2">
        <f t="shared" si="341"/>
        <v>8661637.5399999991</v>
      </c>
      <c r="AS599" s="2">
        <f t="shared" si="341"/>
        <v>106086.86</v>
      </c>
      <c r="AT599" s="2">
        <f t="shared" si="341"/>
        <v>0</v>
      </c>
      <c r="AU599" s="2">
        <f t="shared" si="341"/>
        <v>8555550.6799999997</v>
      </c>
      <c r="AV599" s="2">
        <f t="shared" si="341"/>
        <v>5768910.4000000004</v>
      </c>
      <c r="AW599" s="2">
        <f t="shared" si="341"/>
        <v>5768910.4000000004</v>
      </c>
      <c r="AX599" s="2">
        <f t="shared" si="341"/>
        <v>0</v>
      </c>
      <c r="AY599" s="2">
        <f t="shared" si="341"/>
        <v>5768910.4000000004</v>
      </c>
      <c r="AZ599" s="2">
        <f t="shared" si="341"/>
        <v>0</v>
      </c>
      <c r="BA599" s="2">
        <f t="shared" si="341"/>
        <v>0</v>
      </c>
      <c r="BB599" s="2">
        <f t="shared" si="341"/>
        <v>0</v>
      </c>
      <c r="BC599" s="2">
        <f t="shared" si="341"/>
        <v>0</v>
      </c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>
        <v>0</v>
      </c>
    </row>
    <row r="601" spans="1:206" x14ac:dyDescent="0.2">
      <c r="A601" s="4">
        <v>50</v>
      </c>
      <c r="B601" s="4">
        <v>0</v>
      </c>
      <c r="C601" s="4">
        <v>0</v>
      </c>
      <c r="D601" s="4">
        <v>1</v>
      </c>
      <c r="E601" s="4">
        <v>201</v>
      </c>
      <c r="F601" s="4">
        <f>ROUND(Source!O599,O601)</f>
        <v>7589507.1100000003</v>
      </c>
      <c r="G601" s="4" t="s">
        <v>43</v>
      </c>
      <c r="H601" s="4" t="s">
        <v>44</v>
      </c>
      <c r="I601" s="4"/>
      <c r="J601" s="4"/>
      <c r="K601" s="4">
        <v>201</v>
      </c>
      <c r="L601" s="4">
        <v>1</v>
      </c>
      <c r="M601" s="4">
        <v>3</v>
      </c>
      <c r="N601" s="4" t="s">
        <v>3</v>
      </c>
      <c r="O601" s="4">
        <v>2</v>
      </c>
      <c r="P601" s="4"/>
      <c r="Q601" s="4"/>
      <c r="R601" s="4"/>
      <c r="S601" s="4"/>
      <c r="T601" s="4"/>
      <c r="U601" s="4"/>
      <c r="V601" s="4"/>
      <c r="W601" s="4"/>
    </row>
    <row r="602" spans="1:206" x14ac:dyDescent="0.2">
      <c r="A602" s="4">
        <v>50</v>
      </c>
      <c r="B602" s="4">
        <v>0</v>
      </c>
      <c r="C602" s="4">
        <v>0</v>
      </c>
      <c r="D602" s="4">
        <v>1</v>
      </c>
      <c r="E602" s="4">
        <v>202</v>
      </c>
      <c r="F602" s="4">
        <f>ROUND(Source!P599,O602)</f>
        <v>5768910.4000000004</v>
      </c>
      <c r="G602" s="4" t="s">
        <v>45</v>
      </c>
      <c r="H602" s="4" t="s">
        <v>46</v>
      </c>
      <c r="I602" s="4"/>
      <c r="J602" s="4"/>
      <c r="K602" s="4">
        <v>202</v>
      </c>
      <c r="L602" s="4">
        <v>2</v>
      </c>
      <c r="M602" s="4">
        <v>3</v>
      </c>
      <c r="N602" s="4" t="s">
        <v>3</v>
      </c>
      <c r="O602" s="4">
        <v>2</v>
      </c>
      <c r="P602" s="4"/>
      <c r="Q602" s="4"/>
      <c r="R602" s="4"/>
      <c r="S602" s="4"/>
      <c r="T602" s="4"/>
      <c r="U602" s="4"/>
      <c r="V602" s="4"/>
      <c r="W602" s="4"/>
    </row>
    <row r="603" spans="1:206" x14ac:dyDescent="0.2">
      <c r="A603" s="4">
        <v>50</v>
      </c>
      <c r="B603" s="4">
        <v>0</v>
      </c>
      <c r="C603" s="4">
        <v>0</v>
      </c>
      <c r="D603" s="4">
        <v>1</v>
      </c>
      <c r="E603" s="4">
        <v>222</v>
      </c>
      <c r="F603" s="4">
        <f>ROUND(Source!AO599,O603)</f>
        <v>0</v>
      </c>
      <c r="G603" s="4" t="s">
        <v>47</v>
      </c>
      <c r="H603" s="4" t="s">
        <v>48</v>
      </c>
      <c r="I603" s="4"/>
      <c r="J603" s="4"/>
      <c r="K603" s="4">
        <v>222</v>
      </c>
      <c r="L603" s="4">
        <v>3</v>
      </c>
      <c r="M603" s="4">
        <v>3</v>
      </c>
      <c r="N603" s="4" t="s">
        <v>3</v>
      </c>
      <c r="O603" s="4">
        <v>2</v>
      </c>
      <c r="P603" s="4"/>
      <c r="Q603" s="4"/>
      <c r="R603" s="4"/>
      <c r="S603" s="4"/>
      <c r="T603" s="4"/>
      <c r="U603" s="4"/>
      <c r="V603" s="4"/>
      <c r="W603" s="4"/>
    </row>
    <row r="604" spans="1:206" x14ac:dyDescent="0.2">
      <c r="A604" s="4">
        <v>50</v>
      </c>
      <c r="B604" s="4">
        <v>0</v>
      </c>
      <c r="C604" s="4">
        <v>0</v>
      </c>
      <c r="D604" s="4">
        <v>1</v>
      </c>
      <c r="E604" s="4">
        <v>225</v>
      </c>
      <c r="F604" s="4">
        <f>ROUND(Source!AV599,O604)</f>
        <v>5768910.4000000004</v>
      </c>
      <c r="G604" s="4" t="s">
        <v>49</v>
      </c>
      <c r="H604" s="4" t="s">
        <v>50</v>
      </c>
      <c r="I604" s="4"/>
      <c r="J604" s="4"/>
      <c r="K604" s="4">
        <v>225</v>
      </c>
      <c r="L604" s="4">
        <v>4</v>
      </c>
      <c r="M604" s="4">
        <v>3</v>
      </c>
      <c r="N604" s="4" t="s">
        <v>3</v>
      </c>
      <c r="O604" s="4">
        <v>2</v>
      </c>
      <c r="P604" s="4"/>
      <c r="Q604" s="4"/>
      <c r="R604" s="4"/>
      <c r="S604" s="4"/>
      <c r="T604" s="4"/>
      <c r="U604" s="4"/>
      <c r="V604" s="4"/>
      <c r="W604" s="4"/>
    </row>
    <row r="605" spans="1:206" x14ac:dyDescent="0.2">
      <c r="A605" s="4">
        <v>50</v>
      </c>
      <c r="B605" s="4">
        <v>0</v>
      </c>
      <c r="C605" s="4">
        <v>0</v>
      </c>
      <c r="D605" s="4">
        <v>1</v>
      </c>
      <c r="E605" s="4">
        <v>226</v>
      </c>
      <c r="F605" s="4">
        <f>ROUND(Source!AW599,O605)</f>
        <v>5768910.4000000004</v>
      </c>
      <c r="G605" s="4" t="s">
        <v>51</v>
      </c>
      <c r="H605" s="4" t="s">
        <v>52</v>
      </c>
      <c r="I605" s="4"/>
      <c r="J605" s="4"/>
      <c r="K605" s="4">
        <v>226</v>
      </c>
      <c r="L605" s="4">
        <v>5</v>
      </c>
      <c r="M605" s="4">
        <v>3</v>
      </c>
      <c r="N605" s="4" t="s">
        <v>3</v>
      </c>
      <c r="O605" s="4">
        <v>2</v>
      </c>
      <c r="P605" s="4"/>
      <c r="Q605" s="4"/>
      <c r="R605" s="4"/>
      <c r="S605" s="4"/>
      <c r="T605" s="4"/>
      <c r="U605" s="4"/>
      <c r="V605" s="4"/>
      <c r="W605" s="4"/>
    </row>
    <row r="606" spans="1:206" x14ac:dyDescent="0.2">
      <c r="A606" s="4">
        <v>50</v>
      </c>
      <c r="B606" s="4">
        <v>0</v>
      </c>
      <c r="C606" s="4">
        <v>0</v>
      </c>
      <c r="D606" s="4">
        <v>1</v>
      </c>
      <c r="E606" s="4">
        <v>227</v>
      </c>
      <c r="F606" s="4">
        <f>ROUND(Source!AX599,O606)</f>
        <v>0</v>
      </c>
      <c r="G606" s="4" t="s">
        <v>53</v>
      </c>
      <c r="H606" s="4" t="s">
        <v>54</v>
      </c>
      <c r="I606" s="4"/>
      <c r="J606" s="4"/>
      <c r="K606" s="4">
        <v>227</v>
      </c>
      <c r="L606" s="4">
        <v>6</v>
      </c>
      <c r="M606" s="4">
        <v>3</v>
      </c>
      <c r="N606" s="4" t="s">
        <v>3</v>
      </c>
      <c r="O606" s="4">
        <v>2</v>
      </c>
      <c r="P606" s="4"/>
      <c r="Q606" s="4"/>
      <c r="R606" s="4"/>
      <c r="S606" s="4"/>
      <c r="T606" s="4"/>
      <c r="U606" s="4"/>
      <c r="V606" s="4"/>
      <c r="W606" s="4"/>
    </row>
    <row r="607" spans="1:206" x14ac:dyDescent="0.2">
      <c r="A607" s="4">
        <v>50</v>
      </c>
      <c r="B607" s="4">
        <v>0</v>
      </c>
      <c r="C607" s="4">
        <v>0</v>
      </c>
      <c r="D607" s="4">
        <v>1</v>
      </c>
      <c r="E607" s="4">
        <v>228</v>
      </c>
      <c r="F607" s="4">
        <f>ROUND(Source!AY599,O607)</f>
        <v>5768910.4000000004</v>
      </c>
      <c r="G607" s="4" t="s">
        <v>55</v>
      </c>
      <c r="H607" s="4" t="s">
        <v>56</v>
      </c>
      <c r="I607" s="4"/>
      <c r="J607" s="4"/>
      <c r="K607" s="4">
        <v>228</v>
      </c>
      <c r="L607" s="4">
        <v>7</v>
      </c>
      <c r="M607" s="4">
        <v>3</v>
      </c>
      <c r="N607" s="4" t="s">
        <v>3</v>
      </c>
      <c r="O607" s="4">
        <v>2</v>
      </c>
      <c r="P607" s="4"/>
      <c r="Q607" s="4"/>
      <c r="R607" s="4"/>
      <c r="S607" s="4"/>
      <c r="T607" s="4"/>
      <c r="U607" s="4"/>
      <c r="V607" s="4"/>
      <c r="W607" s="4"/>
    </row>
    <row r="608" spans="1:206" x14ac:dyDescent="0.2">
      <c r="A608" s="4">
        <v>50</v>
      </c>
      <c r="B608" s="4">
        <v>0</v>
      </c>
      <c r="C608" s="4">
        <v>0</v>
      </c>
      <c r="D608" s="4">
        <v>1</v>
      </c>
      <c r="E608" s="4">
        <v>216</v>
      </c>
      <c r="F608" s="4">
        <f>ROUND(Source!AP599,O608)</f>
        <v>0</v>
      </c>
      <c r="G608" s="4" t="s">
        <v>57</v>
      </c>
      <c r="H608" s="4" t="s">
        <v>58</v>
      </c>
      <c r="I608" s="4"/>
      <c r="J608" s="4"/>
      <c r="K608" s="4">
        <v>216</v>
      </c>
      <c r="L608" s="4">
        <v>8</v>
      </c>
      <c r="M608" s="4">
        <v>3</v>
      </c>
      <c r="N608" s="4" t="s">
        <v>3</v>
      </c>
      <c r="O608" s="4">
        <v>2</v>
      </c>
      <c r="P608" s="4"/>
      <c r="Q608" s="4"/>
      <c r="R608" s="4"/>
      <c r="S608" s="4"/>
      <c r="T608" s="4"/>
      <c r="U608" s="4"/>
      <c r="V608" s="4"/>
      <c r="W608" s="4"/>
    </row>
    <row r="609" spans="1:23" x14ac:dyDescent="0.2">
      <c r="A609" s="4">
        <v>50</v>
      </c>
      <c r="B609" s="4">
        <v>0</v>
      </c>
      <c r="C609" s="4">
        <v>0</v>
      </c>
      <c r="D609" s="4">
        <v>1</v>
      </c>
      <c r="E609" s="4">
        <v>223</v>
      </c>
      <c r="F609" s="4">
        <f>ROUND(Source!AQ599,O609)</f>
        <v>0</v>
      </c>
      <c r="G609" s="4" t="s">
        <v>59</v>
      </c>
      <c r="H609" s="4" t="s">
        <v>60</v>
      </c>
      <c r="I609" s="4"/>
      <c r="J609" s="4"/>
      <c r="K609" s="4">
        <v>223</v>
      </c>
      <c r="L609" s="4">
        <v>9</v>
      </c>
      <c r="M609" s="4">
        <v>3</v>
      </c>
      <c r="N609" s="4" t="s">
        <v>3</v>
      </c>
      <c r="O609" s="4">
        <v>2</v>
      </c>
      <c r="P609" s="4"/>
      <c r="Q609" s="4"/>
      <c r="R609" s="4"/>
      <c r="S609" s="4"/>
      <c r="T609" s="4"/>
      <c r="U609" s="4"/>
      <c r="V609" s="4"/>
      <c r="W609" s="4"/>
    </row>
    <row r="610" spans="1:23" x14ac:dyDescent="0.2">
      <c r="A610" s="4">
        <v>50</v>
      </c>
      <c r="B610" s="4">
        <v>0</v>
      </c>
      <c r="C610" s="4">
        <v>0</v>
      </c>
      <c r="D610" s="4">
        <v>1</v>
      </c>
      <c r="E610" s="4">
        <v>229</v>
      </c>
      <c r="F610" s="4">
        <f>ROUND(Source!AZ599,O610)</f>
        <v>0</v>
      </c>
      <c r="G610" s="4" t="s">
        <v>61</v>
      </c>
      <c r="H610" s="4" t="s">
        <v>62</v>
      </c>
      <c r="I610" s="4"/>
      <c r="J610" s="4"/>
      <c r="K610" s="4">
        <v>229</v>
      </c>
      <c r="L610" s="4">
        <v>10</v>
      </c>
      <c r="M610" s="4">
        <v>3</v>
      </c>
      <c r="N610" s="4" t="s">
        <v>3</v>
      </c>
      <c r="O610" s="4">
        <v>2</v>
      </c>
      <c r="P610" s="4"/>
      <c r="Q610" s="4"/>
      <c r="R610" s="4"/>
      <c r="S610" s="4"/>
      <c r="T610" s="4"/>
      <c r="U610" s="4"/>
      <c r="V610" s="4"/>
      <c r="W610" s="4"/>
    </row>
    <row r="611" spans="1:23" x14ac:dyDescent="0.2">
      <c r="A611" s="4">
        <v>50</v>
      </c>
      <c r="B611" s="4">
        <v>0</v>
      </c>
      <c r="C611" s="4">
        <v>0</v>
      </c>
      <c r="D611" s="4">
        <v>1</v>
      </c>
      <c r="E611" s="4">
        <v>203</v>
      </c>
      <c r="F611" s="4">
        <f>ROUND(Source!Q599,O611)</f>
        <v>830698.14</v>
      </c>
      <c r="G611" s="4" t="s">
        <v>63</v>
      </c>
      <c r="H611" s="4" t="s">
        <v>64</v>
      </c>
      <c r="I611" s="4"/>
      <c r="J611" s="4"/>
      <c r="K611" s="4">
        <v>203</v>
      </c>
      <c r="L611" s="4">
        <v>11</v>
      </c>
      <c r="M611" s="4">
        <v>3</v>
      </c>
      <c r="N611" s="4" t="s">
        <v>3</v>
      </c>
      <c r="O611" s="4">
        <v>2</v>
      </c>
      <c r="P611" s="4"/>
      <c r="Q611" s="4"/>
      <c r="R611" s="4"/>
      <c r="S611" s="4"/>
      <c r="T611" s="4"/>
      <c r="U611" s="4"/>
      <c r="V611" s="4"/>
      <c r="W611" s="4"/>
    </row>
    <row r="612" spans="1:23" x14ac:dyDescent="0.2">
      <c r="A612" s="4">
        <v>50</v>
      </c>
      <c r="B612" s="4">
        <v>0</v>
      </c>
      <c r="C612" s="4">
        <v>0</v>
      </c>
      <c r="D612" s="4">
        <v>1</v>
      </c>
      <c r="E612" s="4">
        <v>231</v>
      </c>
      <c r="F612" s="4">
        <f>ROUND(Source!BB599,O612)</f>
        <v>0</v>
      </c>
      <c r="G612" s="4" t="s">
        <v>65</v>
      </c>
      <c r="H612" s="4" t="s">
        <v>66</v>
      </c>
      <c r="I612" s="4"/>
      <c r="J612" s="4"/>
      <c r="K612" s="4">
        <v>231</v>
      </c>
      <c r="L612" s="4">
        <v>12</v>
      </c>
      <c r="M612" s="4">
        <v>3</v>
      </c>
      <c r="N612" s="4" t="s">
        <v>3</v>
      </c>
      <c r="O612" s="4">
        <v>2</v>
      </c>
      <c r="P612" s="4"/>
      <c r="Q612" s="4"/>
      <c r="R612" s="4"/>
      <c r="S612" s="4"/>
      <c r="T612" s="4"/>
      <c r="U612" s="4"/>
      <c r="V612" s="4"/>
      <c r="W612" s="4"/>
    </row>
    <row r="613" spans="1:23" x14ac:dyDescent="0.2">
      <c r="A613" s="4">
        <v>50</v>
      </c>
      <c r="B613" s="4">
        <v>0</v>
      </c>
      <c r="C613" s="4">
        <v>0</v>
      </c>
      <c r="D613" s="4">
        <v>1</v>
      </c>
      <c r="E613" s="4">
        <v>204</v>
      </c>
      <c r="F613" s="4">
        <f>ROUND(Source!R599,O613)</f>
        <v>411237.76</v>
      </c>
      <c r="G613" s="4" t="s">
        <v>67</v>
      </c>
      <c r="H613" s="4" t="s">
        <v>68</v>
      </c>
      <c r="I613" s="4"/>
      <c r="J613" s="4"/>
      <c r="K613" s="4">
        <v>204</v>
      </c>
      <c r="L613" s="4">
        <v>13</v>
      </c>
      <c r="M613" s="4">
        <v>3</v>
      </c>
      <c r="N613" s="4" t="s">
        <v>3</v>
      </c>
      <c r="O613" s="4">
        <v>2</v>
      </c>
      <c r="P613" s="4"/>
      <c r="Q613" s="4"/>
      <c r="R613" s="4"/>
      <c r="S613" s="4"/>
      <c r="T613" s="4"/>
      <c r="U613" s="4"/>
      <c r="V613" s="4"/>
      <c r="W613" s="4"/>
    </row>
    <row r="614" spans="1:23" x14ac:dyDescent="0.2">
      <c r="A614" s="4">
        <v>50</v>
      </c>
      <c r="B614" s="4">
        <v>0</v>
      </c>
      <c r="C614" s="4">
        <v>0</v>
      </c>
      <c r="D614" s="4">
        <v>1</v>
      </c>
      <c r="E614" s="4">
        <v>205</v>
      </c>
      <c r="F614" s="4">
        <f>ROUND(Source!S599,O614)</f>
        <v>989898.57</v>
      </c>
      <c r="G614" s="4" t="s">
        <v>69</v>
      </c>
      <c r="H614" s="4" t="s">
        <v>70</v>
      </c>
      <c r="I614" s="4"/>
      <c r="J614" s="4"/>
      <c r="K614" s="4">
        <v>205</v>
      </c>
      <c r="L614" s="4">
        <v>14</v>
      </c>
      <c r="M614" s="4">
        <v>3</v>
      </c>
      <c r="N614" s="4" t="s">
        <v>3</v>
      </c>
      <c r="O614" s="4">
        <v>2</v>
      </c>
      <c r="P614" s="4"/>
      <c r="Q614" s="4"/>
      <c r="R614" s="4"/>
      <c r="S614" s="4"/>
      <c r="T614" s="4"/>
      <c r="U614" s="4"/>
      <c r="V614" s="4"/>
      <c r="W614" s="4"/>
    </row>
    <row r="615" spans="1:23" x14ac:dyDescent="0.2">
      <c r="A615" s="4">
        <v>50</v>
      </c>
      <c r="B615" s="4">
        <v>0</v>
      </c>
      <c r="C615" s="4">
        <v>0</v>
      </c>
      <c r="D615" s="4">
        <v>1</v>
      </c>
      <c r="E615" s="4">
        <v>232</v>
      </c>
      <c r="F615" s="4">
        <f>ROUND(Source!BC599,O615)</f>
        <v>0</v>
      </c>
      <c r="G615" s="4" t="s">
        <v>71</v>
      </c>
      <c r="H615" s="4" t="s">
        <v>72</v>
      </c>
      <c r="I615" s="4"/>
      <c r="J615" s="4"/>
      <c r="K615" s="4">
        <v>232</v>
      </c>
      <c r="L615" s="4">
        <v>15</v>
      </c>
      <c r="M615" s="4">
        <v>3</v>
      </c>
      <c r="N615" s="4" t="s">
        <v>3</v>
      </c>
      <c r="O615" s="4">
        <v>2</v>
      </c>
      <c r="P615" s="4"/>
      <c r="Q615" s="4"/>
      <c r="R615" s="4"/>
      <c r="S615" s="4"/>
      <c r="T615" s="4"/>
      <c r="U615" s="4"/>
      <c r="V615" s="4"/>
      <c r="W615" s="4"/>
    </row>
    <row r="616" spans="1:23" x14ac:dyDescent="0.2">
      <c r="A616" s="4">
        <v>50</v>
      </c>
      <c r="B616" s="4">
        <v>0</v>
      </c>
      <c r="C616" s="4">
        <v>0</v>
      </c>
      <c r="D616" s="4">
        <v>1</v>
      </c>
      <c r="E616" s="4">
        <v>214</v>
      </c>
      <c r="F616" s="4">
        <f>ROUND(Source!AS599,O616)</f>
        <v>106086.86</v>
      </c>
      <c r="G616" s="4" t="s">
        <v>73</v>
      </c>
      <c r="H616" s="4" t="s">
        <v>74</v>
      </c>
      <c r="I616" s="4"/>
      <c r="J616" s="4"/>
      <c r="K616" s="4">
        <v>214</v>
      </c>
      <c r="L616" s="4">
        <v>16</v>
      </c>
      <c r="M616" s="4">
        <v>3</v>
      </c>
      <c r="N616" s="4" t="s">
        <v>3</v>
      </c>
      <c r="O616" s="4">
        <v>2</v>
      </c>
      <c r="P616" s="4"/>
      <c r="Q616" s="4"/>
      <c r="R616" s="4"/>
      <c r="S616" s="4"/>
      <c r="T616" s="4"/>
      <c r="U616" s="4"/>
      <c r="V616" s="4"/>
      <c r="W616" s="4"/>
    </row>
    <row r="617" spans="1:23" x14ac:dyDescent="0.2">
      <c r="A617" s="4">
        <v>50</v>
      </c>
      <c r="B617" s="4">
        <v>0</v>
      </c>
      <c r="C617" s="4">
        <v>0</v>
      </c>
      <c r="D617" s="4">
        <v>1</v>
      </c>
      <c r="E617" s="4">
        <v>215</v>
      </c>
      <c r="F617" s="4">
        <f>ROUND(Source!AT599,O617)</f>
        <v>0</v>
      </c>
      <c r="G617" s="4" t="s">
        <v>75</v>
      </c>
      <c r="H617" s="4" t="s">
        <v>76</v>
      </c>
      <c r="I617" s="4"/>
      <c r="J617" s="4"/>
      <c r="K617" s="4">
        <v>215</v>
      </c>
      <c r="L617" s="4">
        <v>17</v>
      </c>
      <c r="M617" s="4">
        <v>3</v>
      </c>
      <c r="N617" s="4" t="s">
        <v>3</v>
      </c>
      <c r="O617" s="4">
        <v>2</v>
      </c>
      <c r="P617" s="4"/>
      <c r="Q617" s="4"/>
      <c r="R617" s="4"/>
      <c r="S617" s="4"/>
      <c r="T617" s="4"/>
      <c r="U617" s="4"/>
      <c r="V617" s="4"/>
      <c r="W617" s="4"/>
    </row>
    <row r="618" spans="1:23" x14ac:dyDescent="0.2">
      <c r="A618" s="4">
        <v>50</v>
      </c>
      <c r="B618" s="4">
        <v>0</v>
      </c>
      <c r="C618" s="4">
        <v>0</v>
      </c>
      <c r="D618" s="4">
        <v>1</v>
      </c>
      <c r="E618" s="4">
        <v>217</v>
      </c>
      <c r="F618" s="4">
        <f>ROUND(Source!AU599,O618)</f>
        <v>8555550.6799999997</v>
      </c>
      <c r="G618" s="4" t="s">
        <v>77</v>
      </c>
      <c r="H618" s="4" t="s">
        <v>78</v>
      </c>
      <c r="I618" s="4"/>
      <c r="J618" s="4"/>
      <c r="K618" s="4">
        <v>217</v>
      </c>
      <c r="L618" s="4">
        <v>18</v>
      </c>
      <c r="M618" s="4">
        <v>3</v>
      </c>
      <c r="N618" s="4" t="s">
        <v>3</v>
      </c>
      <c r="O618" s="4">
        <v>2</v>
      </c>
      <c r="P618" s="4"/>
      <c r="Q618" s="4"/>
      <c r="R618" s="4"/>
      <c r="S618" s="4"/>
      <c r="T618" s="4"/>
      <c r="U618" s="4"/>
      <c r="V618" s="4"/>
      <c r="W618" s="4"/>
    </row>
    <row r="619" spans="1:23" x14ac:dyDescent="0.2">
      <c r="A619" s="4">
        <v>50</v>
      </c>
      <c r="B619" s="4">
        <v>0</v>
      </c>
      <c r="C619" s="4">
        <v>0</v>
      </c>
      <c r="D619" s="4">
        <v>1</v>
      </c>
      <c r="E619" s="4">
        <v>230</v>
      </c>
      <c r="F619" s="4">
        <f>ROUND(Source!BA599,O619)</f>
        <v>0</v>
      </c>
      <c r="G619" s="4" t="s">
        <v>79</v>
      </c>
      <c r="H619" s="4" t="s">
        <v>80</v>
      </c>
      <c r="I619" s="4"/>
      <c r="J619" s="4"/>
      <c r="K619" s="4">
        <v>230</v>
      </c>
      <c r="L619" s="4">
        <v>19</v>
      </c>
      <c r="M619" s="4">
        <v>3</v>
      </c>
      <c r="N619" s="4" t="s">
        <v>3</v>
      </c>
      <c r="O619" s="4">
        <v>2</v>
      </c>
      <c r="P619" s="4"/>
      <c r="Q619" s="4"/>
      <c r="R619" s="4"/>
      <c r="S619" s="4"/>
      <c r="T619" s="4"/>
      <c r="U619" s="4"/>
      <c r="V619" s="4"/>
      <c r="W619" s="4"/>
    </row>
    <row r="620" spans="1:23" x14ac:dyDescent="0.2">
      <c r="A620" s="4">
        <v>50</v>
      </c>
      <c r="B620" s="4">
        <v>0</v>
      </c>
      <c r="C620" s="4">
        <v>0</v>
      </c>
      <c r="D620" s="4">
        <v>1</v>
      </c>
      <c r="E620" s="4">
        <v>206</v>
      </c>
      <c r="F620" s="4">
        <f>ROUND(Source!T599,O620)</f>
        <v>0</v>
      </c>
      <c r="G620" s="4" t="s">
        <v>81</v>
      </c>
      <c r="H620" s="4" t="s">
        <v>82</v>
      </c>
      <c r="I620" s="4"/>
      <c r="J620" s="4"/>
      <c r="K620" s="4">
        <v>206</v>
      </c>
      <c r="L620" s="4">
        <v>20</v>
      </c>
      <c r="M620" s="4">
        <v>3</v>
      </c>
      <c r="N620" s="4" t="s">
        <v>3</v>
      </c>
      <c r="O620" s="4">
        <v>2</v>
      </c>
      <c r="P620" s="4"/>
      <c r="Q620" s="4"/>
      <c r="R620" s="4"/>
      <c r="S620" s="4"/>
      <c r="T620" s="4"/>
      <c r="U620" s="4"/>
      <c r="V620" s="4"/>
      <c r="W620" s="4"/>
    </row>
    <row r="621" spans="1:23" x14ac:dyDescent="0.2">
      <c r="A621" s="4">
        <v>50</v>
      </c>
      <c r="B621" s="4">
        <v>0</v>
      </c>
      <c r="C621" s="4">
        <v>0</v>
      </c>
      <c r="D621" s="4">
        <v>1</v>
      </c>
      <c r="E621" s="4">
        <v>207</v>
      </c>
      <c r="F621" s="4">
        <f>Source!U599</f>
        <v>5077.7674400000005</v>
      </c>
      <c r="G621" s="4" t="s">
        <v>83</v>
      </c>
      <c r="H621" s="4" t="s">
        <v>84</v>
      </c>
      <c r="I621" s="4"/>
      <c r="J621" s="4"/>
      <c r="K621" s="4">
        <v>207</v>
      </c>
      <c r="L621" s="4">
        <v>21</v>
      </c>
      <c r="M621" s="4">
        <v>3</v>
      </c>
      <c r="N621" s="4" t="s">
        <v>3</v>
      </c>
      <c r="O621" s="4">
        <v>-1</v>
      </c>
      <c r="P621" s="4"/>
      <c r="Q621" s="4"/>
      <c r="R621" s="4"/>
      <c r="S621" s="4"/>
      <c r="T621" s="4"/>
      <c r="U621" s="4"/>
      <c r="V621" s="4"/>
      <c r="W621" s="4"/>
    </row>
    <row r="622" spans="1:23" x14ac:dyDescent="0.2">
      <c r="A622" s="4">
        <v>50</v>
      </c>
      <c r="B622" s="4">
        <v>0</v>
      </c>
      <c r="C622" s="4">
        <v>0</v>
      </c>
      <c r="D622" s="4">
        <v>1</v>
      </c>
      <c r="E622" s="4">
        <v>208</v>
      </c>
      <c r="F622" s="4">
        <f>Source!V599</f>
        <v>0</v>
      </c>
      <c r="G622" s="4" t="s">
        <v>85</v>
      </c>
      <c r="H622" s="4" t="s">
        <v>86</v>
      </c>
      <c r="I622" s="4"/>
      <c r="J622" s="4"/>
      <c r="K622" s="4">
        <v>208</v>
      </c>
      <c r="L622" s="4">
        <v>22</v>
      </c>
      <c r="M622" s="4">
        <v>3</v>
      </c>
      <c r="N622" s="4" t="s">
        <v>3</v>
      </c>
      <c r="O622" s="4">
        <v>-1</v>
      </c>
      <c r="P622" s="4"/>
      <c r="Q622" s="4"/>
      <c r="R622" s="4"/>
      <c r="S622" s="4"/>
      <c r="T622" s="4"/>
      <c r="U622" s="4"/>
      <c r="V622" s="4"/>
      <c r="W622" s="4"/>
    </row>
    <row r="623" spans="1:23" x14ac:dyDescent="0.2">
      <c r="A623" s="4">
        <v>50</v>
      </c>
      <c r="B623" s="4">
        <v>0</v>
      </c>
      <c r="C623" s="4">
        <v>0</v>
      </c>
      <c r="D623" s="4">
        <v>1</v>
      </c>
      <c r="E623" s="4">
        <v>209</v>
      </c>
      <c r="F623" s="4">
        <f>ROUND(Source!W599,O623)</f>
        <v>0</v>
      </c>
      <c r="G623" s="4" t="s">
        <v>87</v>
      </c>
      <c r="H623" s="4" t="s">
        <v>88</v>
      </c>
      <c r="I623" s="4"/>
      <c r="J623" s="4"/>
      <c r="K623" s="4">
        <v>209</v>
      </c>
      <c r="L623" s="4">
        <v>23</v>
      </c>
      <c r="M623" s="4">
        <v>3</v>
      </c>
      <c r="N623" s="4" t="s">
        <v>3</v>
      </c>
      <c r="O623" s="4">
        <v>2</v>
      </c>
      <c r="P623" s="4"/>
      <c r="Q623" s="4"/>
      <c r="R623" s="4"/>
      <c r="S623" s="4"/>
      <c r="T623" s="4"/>
      <c r="U623" s="4"/>
      <c r="V623" s="4"/>
      <c r="W623" s="4"/>
    </row>
    <row r="624" spans="1:23" x14ac:dyDescent="0.2">
      <c r="A624" s="4">
        <v>50</v>
      </c>
      <c r="B624" s="4">
        <v>0</v>
      </c>
      <c r="C624" s="4">
        <v>0</v>
      </c>
      <c r="D624" s="4">
        <v>1</v>
      </c>
      <c r="E624" s="4">
        <v>210</v>
      </c>
      <c r="F624" s="4">
        <f>ROUND(Source!X599,O624)</f>
        <v>692929.01</v>
      </c>
      <c r="G624" s="4" t="s">
        <v>89</v>
      </c>
      <c r="H624" s="4" t="s">
        <v>90</v>
      </c>
      <c r="I624" s="4"/>
      <c r="J624" s="4"/>
      <c r="K624" s="4">
        <v>210</v>
      </c>
      <c r="L624" s="4">
        <v>24</v>
      </c>
      <c r="M624" s="4">
        <v>3</v>
      </c>
      <c r="N624" s="4" t="s">
        <v>3</v>
      </c>
      <c r="O624" s="4">
        <v>2</v>
      </c>
      <c r="P624" s="4"/>
      <c r="Q624" s="4"/>
      <c r="R624" s="4"/>
      <c r="S624" s="4"/>
      <c r="T624" s="4"/>
      <c r="U624" s="4"/>
      <c r="V624" s="4"/>
      <c r="W624" s="4"/>
    </row>
    <row r="625" spans="1:23" x14ac:dyDescent="0.2">
      <c r="A625" s="4">
        <v>50</v>
      </c>
      <c r="B625" s="4">
        <v>0</v>
      </c>
      <c r="C625" s="4">
        <v>0</v>
      </c>
      <c r="D625" s="4">
        <v>1</v>
      </c>
      <c r="E625" s="4">
        <v>211</v>
      </c>
      <c r="F625" s="4">
        <f>ROUND(Source!Y599,O625)</f>
        <v>98989.86</v>
      </c>
      <c r="G625" s="4" t="s">
        <v>91</v>
      </c>
      <c r="H625" s="4" t="s">
        <v>92</v>
      </c>
      <c r="I625" s="4"/>
      <c r="J625" s="4"/>
      <c r="K625" s="4">
        <v>211</v>
      </c>
      <c r="L625" s="4">
        <v>25</v>
      </c>
      <c r="M625" s="4">
        <v>3</v>
      </c>
      <c r="N625" s="4" t="s">
        <v>3</v>
      </c>
      <c r="O625" s="4">
        <v>2</v>
      </c>
      <c r="P625" s="4"/>
      <c r="Q625" s="4"/>
      <c r="R625" s="4"/>
      <c r="S625" s="4"/>
      <c r="T625" s="4"/>
      <c r="U625" s="4"/>
      <c r="V625" s="4"/>
      <c r="W625" s="4"/>
    </row>
    <row r="626" spans="1:23" x14ac:dyDescent="0.2">
      <c r="A626" s="4">
        <v>50</v>
      </c>
      <c r="B626" s="4">
        <v>0</v>
      </c>
      <c r="C626" s="4">
        <v>0</v>
      </c>
      <c r="D626" s="4">
        <v>1</v>
      </c>
      <c r="E626" s="4">
        <v>0</v>
      </c>
      <c r="F626" s="4">
        <f>ROUND(Source!AR599,O626)</f>
        <v>8661637.5399999991</v>
      </c>
      <c r="G626" s="4" t="s">
        <v>93</v>
      </c>
      <c r="H626" s="4" t="s">
        <v>94</v>
      </c>
      <c r="I626" s="4"/>
      <c r="J626" s="4"/>
      <c r="K626" s="4">
        <v>224</v>
      </c>
      <c r="L626" s="4">
        <v>26</v>
      </c>
      <c r="M626" s="4">
        <v>3</v>
      </c>
      <c r="N626" s="4" t="s">
        <v>3</v>
      </c>
      <c r="O626" s="4">
        <v>2</v>
      </c>
      <c r="P626" s="4"/>
      <c r="Q626" s="4"/>
      <c r="R626" s="4"/>
      <c r="S626" s="4"/>
      <c r="T626" s="4"/>
      <c r="U626" s="4"/>
      <c r="V626" s="4"/>
      <c r="W626" s="4"/>
    </row>
    <row r="627" spans="1:23" x14ac:dyDescent="0.2">
      <c r="A627" s="4">
        <v>50</v>
      </c>
      <c r="B627" s="4">
        <v>1</v>
      </c>
      <c r="C627" s="4">
        <v>0</v>
      </c>
      <c r="D627" s="4">
        <v>2</v>
      </c>
      <c r="E627" s="4">
        <v>0</v>
      </c>
      <c r="F627" s="4">
        <f>ROUND(F626,O627)</f>
        <v>8661637.5399999991</v>
      </c>
      <c r="G627" s="4" t="s">
        <v>95</v>
      </c>
      <c r="H627" s="4" t="s">
        <v>96</v>
      </c>
      <c r="I627" s="4"/>
      <c r="J627" s="4"/>
      <c r="K627" s="4">
        <v>212</v>
      </c>
      <c r="L627" s="4">
        <v>27</v>
      </c>
      <c r="M627" s="4">
        <v>0</v>
      </c>
      <c r="N627" s="4" t="s">
        <v>3</v>
      </c>
      <c r="O627" s="4">
        <v>2</v>
      </c>
      <c r="P627" s="4"/>
      <c r="Q627" s="4"/>
      <c r="R627" s="4"/>
      <c r="S627" s="4"/>
      <c r="T627" s="4"/>
      <c r="U627" s="4"/>
      <c r="V627" s="4"/>
      <c r="W627" s="4"/>
    </row>
    <row r="628" spans="1:23" x14ac:dyDescent="0.2">
      <c r="A628" s="4">
        <v>50</v>
      </c>
      <c r="B628" s="4">
        <v>1</v>
      </c>
      <c r="C628" s="4">
        <v>0</v>
      </c>
      <c r="D628" s="4">
        <v>2</v>
      </c>
      <c r="E628" s="4">
        <v>0</v>
      </c>
      <c r="F628" s="4">
        <f>ROUND(F627*0.18,O628)</f>
        <v>1559094.76</v>
      </c>
      <c r="G628" s="4" t="s">
        <v>97</v>
      </c>
      <c r="H628" s="4" t="s">
        <v>98</v>
      </c>
      <c r="I628" s="4"/>
      <c r="J628" s="4"/>
      <c r="K628" s="4">
        <v>212</v>
      </c>
      <c r="L628" s="4">
        <v>28</v>
      </c>
      <c r="M628" s="4">
        <v>0</v>
      </c>
      <c r="N628" s="4" t="s">
        <v>3</v>
      </c>
      <c r="O628" s="4">
        <v>2</v>
      </c>
      <c r="P628" s="4"/>
      <c r="Q628" s="4"/>
      <c r="R628" s="4"/>
      <c r="S628" s="4"/>
      <c r="T628" s="4"/>
      <c r="U628" s="4"/>
      <c r="V628" s="4"/>
      <c r="W628" s="4"/>
    </row>
    <row r="629" spans="1:23" x14ac:dyDescent="0.2">
      <c r="A629" s="4">
        <v>50</v>
      </c>
      <c r="B629" s="4">
        <v>1</v>
      </c>
      <c r="C629" s="4">
        <v>0</v>
      </c>
      <c r="D629" s="4">
        <v>2</v>
      </c>
      <c r="E629" s="4">
        <v>224</v>
      </c>
      <c r="F629" s="4">
        <f>ROUND(F627+F628,O629)</f>
        <v>10220732.300000001</v>
      </c>
      <c r="G629" s="4" t="s">
        <v>99</v>
      </c>
      <c r="H629" s="4" t="s">
        <v>100</v>
      </c>
      <c r="I629" s="4"/>
      <c r="J629" s="4"/>
      <c r="K629" s="4">
        <v>212</v>
      </c>
      <c r="L629" s="4">
        <v>29</v>
      </c>
      <c r="M629" s="4">
        <v>0</v>
      </c>
      <c r="N629" s="4" t="s">
        <v>3</v>
      </c>
      <c r="O629" s="4">
        <v>2</v>
      </c>
      <c r="P629" s="4"/>
      <c r="Q629" s="4"/>
      <c r="R629" s="4"/>
      <c r="S629" s="4"/>
      <c r="T629" s="4"/>
      <c r="U629" s="4"/>
      <c r="V629" s="4"/>
      <c r="W629" s="4"/>
    </row>
    <row r="630" spans="1:23" x14ac:dyDescent="0.2">
      <c r="A630" s="4">
        <v>50</v>
      </c>
      <c r="B630" s="4">
        <v>1</v>
      </c>
      <c r="C630" s="4">
        <v>0</v>
      </c>
      <c r="D630" s="4">
        <v>2</v>
      </c>
      <c r="E630" s="4">
        <v>213</v>
      </c>
      <c r="F630" s="4">
        <f>ROUND(F629*0.95,O630)</f>
        <v>9709695.6899999995</v>
      </c>
      <c r="G630" s="4" t="s">
        <v>101</v>
      </c>
      <c r="H630" s="4" t="s">
        <v>102</v>
      </c>
      <c r="I630" s="4"/>
      <c r="J630" s="4"/>
      <c r="K630" s="4">
        <v>212</v>
      </c>
      <c r="L630" s="4">
        <v>30</v>
      </c>
      <c r="M630" s="4">
        <v>0</v>
      </c>
      <c r="N630" s="4" t="s">
        <v>3</v>
      </c>
      <c r="O630" s="4">
        <v>2</v>
      </c>
      <c r="P630" s="4"/>
      <c r="Q630" s="4"/>
      <c r="R630" s="4"/>
      <c r="S630" s="4"/>
      <c r="T630" s="4"/>
      <c r="U630" s="4"/>
      <c r="V630" s="4"/>
      <c r="W630" s="4"/>
    </row>
    <row r="633" spans="1:23" x14ac:dyDescent="0.2">
      <c r="A633">
        <v>-1</v>
      </c>
    </row>
    <row r="635" spans="1:23" x14ac:dyDescent="0.2">
      <c r="A635" s="3">
        <v>75</v>
      </c>
      <c r="B635" s="3" t="s">
        <v>360</v>
      </c>
      <c r="C635" s="3">
        <v>2018</v>
      </c>
      <c r="D635" s="3">
        <v>0</v>
      </c>
      <c r="E635" s="3">
        <v>1</v>
      </c>
      <c r="F635" s="3">
        <v>0</v>
      </c>
      <c r="G635" s="3">
        <v>0</v>
      </c>
      <c r="H635" s="3">
        <v>1</v>
      </c>
      <c r="I635" s="3">
        <v>0</v>
      </c>
      <c r="J635" s="3">
        <v>1</v>
      </c>
      <c r="K635" s="3">
        <v>78</v>
      </c>
      <c r="L635" s="3">
        <v>30</v>
      </c>
      <c r="M635" s="3">
        <v>0</v>
      </c>
      <c r="N635" s="3">
        <v>41650444</v>
      </c>
      <c r="O635" s="3">
        <v>1</v>
      </c>
    </row>
    <row r="639" spans="1:23" x14ac:dyDescent="0.2">
      <c r="A639">
        <v>65</v>
      </c>
      <c r="C639">
        <v>1</v>
      </c>
      <c r="D639">
        <v>0</v>
      </c>
      <c r="E639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361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58986</v>
      </c>
      <c r="M1">
        <v>11</v>
      </c>
    </row>
    <row r="12" spans="1:133" x14ac:dyDescent="0.2">
      <c r="A12" s="1">
        <v>1</v>
      </c>
      <c r="B12" s="1">
        <v>53</v>
      </c>
      <c r="C12" s="1">
        <v>0</v>
      </c>
      <c r="D12" s="1"/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3</v>
      </c>
      <c r="K12" s="1">
        <v>0</v>
      </c>
      <c r="L12" s="1"/>
      <c r="M12" s="1"/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/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5</v>
      </c>
      <c r="AI12" s="1" t="s">
        <v>6</v>
      </c>
      <c r="AJ12" s="1" t="s">
        <v>7</v>
      </c>
      <c r="AK12" s="1"/>
      <c r="AL12" s="1" t="s">
        <v>8</v>
      </c>
      <c r="AM12" s="1" t="s">
        <v>3</v>
      </c>
      <c r="AN12" s="1" t="s">
        <v>8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9</v>
      </c>
      <c r="AY12" s="1" t="s">
        <v>3</v>
      </c>
      <c r="AZ12" s="1" t="s">
        <v>3</v>
      </c>
      <c r="BA12" s="1"/>
      <c r="BB12" s="1"/>
      <c r="BC12" s="1"/>
      <c r="BD12" s="1"/>
      <c r="BE12" s="1"/>
      <c r="BF12" s="1"/>
      <c r="BG12" s="1"/>
      <c r="BH12" s="1" t="s">
        <v>10</v>
      </c>
      <c r="BI12" s="1" t="s">
        <v>11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2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12</v>
      </c>
      <c r="BZ12" s="1" t="s">
        <v>13</v>
      </c>
      <c r="CA12" s="1" t="s">
        <v>14</v>
      </c>
      <c r="CB12" s="1" t="s">
        <v>14</v>
      </c>
      <c r="CC12" s="1" t="s">
        <v>14</v>
      </c>
      <c r="CD12" s="1" t="s">
        <v>14</v>
      </c>
      <c r="CE12" s="1" t="s">
        <v>3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0</v>
      </c>
      <c r="C14" s="1">
        <v>0</v>
      </c>
      <c r="D14" s="1">
        <v>41650444</v>
      </c>
      <c r="E14" s="1">
        <v>0</v>
      </c>
      <c r="F14" s="1">
        <v>3</v>
      </c>
      <c r="G14" s="1"/>
      <c r="H14" s="1"/>
      <c r="I14" s="1"/>
      <c r="J14" s="1"/>
      <c r="K14" s="1"/>
      <c r="L14" s="1"/>
      <c r="M14" s="1"/>
      <c r="N14" s="1"/>
      <c r="O14" s="1"/>
    </row>
    <row r="17" spans="1:19" x14ac:dyDescent="0.2">
      <c r="A17">
        <v>51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/>
      <c r="L17" s="5"/>
      <c r="M17" s="5"/>
      <c r="N17" s="5"/>
      <c r="O17" s="5"/>
      <c r="P17" s="5"/>
      <c r="Q17" s="5"/>
      <c r="R17" s="5"/>
      <c r="S17" s="5"/>
    </row>
    <row r="19" spans="1:19" x14ac:dyDescent="0.2">
      <c r="A19" s="4">
        <v>50</v>
      </c>
      <c r="B19" s="4">
        <v>0</v>
      </c>
      <c r="C19" s="4">
        <v>0</v>
      </c>
      <c r="D19" s="4">
        <v>1</v>
      </c>
      <c r="E19" s="4">
        <v>201</v>
      </c>
      <c r="F19" s="4">
        <v>7589507.1100000003</v>
      </c>
      <c r="G19" s="4" t="s">
        <v>43</v>
      </c>
      <c r="H19" s="4" t="s">
        <v>44</v>
      </c>
      <c r="I19" s="4"/>
      <c r="J19" s="4"/>
      <c r="K19" s="4">
        <v>201</v>
      </c>
      <c r="L19" s="4">
        <v>1</v>
      </c>
      <c r="M19" s="4">
        <v>3</v>
      </c>
      <c r="N19" s="4" t="s">
        <v>3</v>
      </c>
      <c r="O19" s="4">
        <v>2</v>
      </c>
      <c r="P19" s="4"/>
    </row>
    <row r="20" spans="1:19" x14ac:dyDescent="0.2">
      <c r="A20" s="4">
        <v>50</v>
      </c>
      <c r="B20" s="4">
        <v>0</v>
      </c>
      <c r="C20" s="4">
        <v>0</v>
      </c>
      <c r="D20" s="4">
        <v>1</v>
      </c>
      <c r="E20" s="4">
        <v>202</v>
      </c>
      <c r="F20" s="4">
        <v>5768910.4000000004</v>
      </c>
      <c r="G20" s="4" t="s">
        <v>45</v>
      </c>
      <c r="H20" s="4" t="s">
        <v>46</v>
      </c>
      <c r="I20" s="4"/>
      <c r="J20" s="4"/>
      <c r="K20" s="4">
        <v>202</v>
      </c>
      <c r="L20" s="4">
        <v>2</v>
      </c>
      <c r="M20" s="4">
        <v>3</v>
      </c>
      <c r="N20" s="4" t="s">
        <v>3</v>
      </c>
      <c r="O20" s="4">
        <v>2</v>
      </c>
      <c r="P20" s="4"/>
    </row>
    <row r="21" spans="1:19" x14ac:dyDescent="0.2">
      <c r="A21" s="4">
        <v>50</v>
      </c>
      <c r="B21" s="4">
        <v>0</v>
      </c>
      <c r="C21" s="4">
        <v>0</v>
      </c>
      <c r="D21" s="4">
        <v>1</v>
      </c>
      <c r="E21" s="4">
        <v>222</v>
      </c>
      <c r="F21" s="4">
        <v>0</v>
      </c>
      <c r="G21" s="4" t="s">
        <v>47</v>
      </c>
      <c r="H21" s="4" t="s">
        <v>48</v>
      </c>
      <c r="I21" s="4"/>
      <c r="J21" s="4"/>
      <c r="K21" s="4">
        <v>222</v>
      </c>
      <c r="L21" s="4">
        <v>3</v>
      </c>
      <c r="M21" s="4">
        <v>3</v>
      </c>
      <c r="N21" s="4" t="s">
        <v>3</v>
      </c>
      <c r="O21" s="4">
        <v>2</v>
      </c>
      <c r="P21" s="4"/>
    </row>
    <row r="22" spans="1:19" x14ac:dyDescent="0.2">
      <c r="A22" s="4">
        <v>50</v>
      </c>
      <c r="B22" s="4">
        <v>0</v>
      </c>
      <c r="C22" s="4">
        <v>0</v>
      </c>
      <c r="D22" s="4">
        <v>1</v>
      </c>
      <c r="E22" s="4">
        <v>225</v>
      </c>
      <c r="F22" s="4">
        <v>5768910.4000000004</v>
      </c>
      <c r="G22" s="4" t="s">
        <v>49</v>
      </c>
      <c r="H22" s="4" t="s">
        <v>50</v>
      </c>
      <c r="I22" s="4"/>
      <c r="J22" s="4"/>
      <c r="K22" s="4">
        <v>225</v>
      </c>
      <c r="L22" s="4">
        <v>4</v>
      </c>
      <c r="M22" s="4">
        <v>3</v>
      </c>
      <c r="N22" s="4" t="s">
        <v>3</v>
      </c>
      <c r="O22" s="4">
        <v>2</v>
      </c>
      <c r="P22" s="4"/>
    </row>
    <row r="23" spans="1:19" x14ac:dyDescent="0.2">
      <c r="A23" s="4">
        <v>50</v>
      </c>
      <c r="B23" s="4">
        <v>0</v>
      </c>
      <c r="C23" s="4">
        <v>0</v>
      </c>
      <c r="D23" s="4">
        <v>1</v>
      </c>
      <c r="E23" s="4">
        <v>226</v>
      </c>
      <c r="F23" s="4">
        <v>5768910.4000000004</v>
      </c>
      <c r="G23" s="4" t="s">
        <v>51</v>
      </c>
      <c r="H23" s="4" t="s">
        <v>52</v>
      </c>
      <c r="I23" s="4"/>
      <c r="J23" s="4"/>
      <c r="K23" s="4">
        <v>226</v>
      </c>
      <c r="L23" s="4">
        <v>5</v>
      </c>
      <c r="M23" s="4">
        <v>3</v>
      </c>
      <c r="N23" s="4" t="s">
        <v>3</v>
      </c>
      <c r="O23" s="4">
        <v>2</v>
      </c>
      <c r="P23" s="4"/>
    </row>
    <row r="24" spans="1:19" x14ac:dyDescent="0.2">
      <c r="A24" s="4">
        <v>50</v>
      </c>
      <c r="B24" s="4">
        <v>0</v>
      </c>
      <c r="C24" s="4">
        <v>0</v>
      </c>
      <c r="D24" s="4">
        <v>1</v>
      </c>
      <c r="E24" s="4">
        <v>227</v>
      </c>
      <c r="F24" s="4">
        <v>0</v>
      </c>
      <c r="G24" s="4" t="s">
        <v>53</v>
      </c>
      <c r="H24" s="4" t="s">
        <v>54</v>
      </c>
      <c r="I24" s="4"/>
      <c r="J24" s="4"/>
      <c r="K24" s="4">
        <v>227</v>
      </c>
      <c r="L24" s="4">
        <v>6</v>
      </c>
      <c r="M24" s="4">
        <v>3</v>
      </c>
      <c r="N24" s="4" t="s">
        <v>3</v>
      </c>
      <c r="O24" s="4">
        <v>2</v>
      </c>
      <c r="P24" s="4"/>
    </row>
    <row r="25" spans="1:19" x14ac:dyDescent="0.2">
      <c r="A25" s="4">
        <v>50</v>
      </c>
      <c r="B25" s="4">
        <v>0</v>
      </c>
      <c r="C25" s="4">
        <v>0</v>
      </c>
      <c r="D25" s="4">
        <v>1</v>
      </c>
      <c r="E25" s="4">
        <v>228</v>
      </c>
      <c r="F25" s="4">
        <v>5768910.4000000004</v>
      </c>
      <c r="G25" s="4" t="s">
        <v>55</v>
      </c>
      <c r="H25" s="4" t="s">
        <v>56</v>
      </c>
      <c r="I25" s="4"/>
      <c r="J25" s="4"/>
      <c r="K25" s="4">
        <v>228</v>
      </c>
      <c r="L25" s="4">
        <v>7</v>
      </c>
      <c r="M25" s="4">
        <v>3</v>
      </c>
      <c r="N25" s="4" t="s">
        <v>3</v>
      </c>
      <c r="O25" s="4">
        <v>2</v>
      </c>
      <c r="P25" s="4"/>
    </row>
    <row r="26" spans="1:19" x14ac:dyDescent="0.2">
      <c r="A26" s="4">
        <v>50</v>
      </c>
      <c r="B26" s="4">
        <v>0</v>
      </c>
      <c r="C26" s="4">
        <v>0</v>
      </c>
      <c r="D26" s="4">
        <v>1</v>
      </c>
      <c r="E26" s="4">
        <v>216</v>
      </c>
      <c r="F26" s="4">
        <v>0</v>
      </c>
      <c r="G26" s="4" t="s">
        <v>57</v>
      </c>
      <c r="H26" s="4" t="s">
        <v>58</v>
      </c>
      <c r="I26" s="4"/>
      <c r="J26" s="4"/>
      <c r="K26" s="4">
        <v>216</v>
      </c>
      <c r="L26" s="4">
        <v>8</v>
      </c>
      <c r="M26" s="4">
        <v>3</v>
      </c>
      <c r="N26" s="4" t="s">
        <v>3</v>
      </c>
      <c r="O26" s="4">
        <v>2</v>
      </c>
      <c r="P26" s="4"/>
    </row>
    <row r="27" spans="1:19" x14ac:dyDescent="0.2">
      <c r="A27" s="4">
        <v>50</v>
      </c>
      <c r="B27" s="4">
        <v>0</v>
      </c>
      <c r="C27" s="4">
        <v>0</v>
      </c>
      <c r="D27" s="4">
        <v>1</v>
      </c>
      <c r="E27" s="4">
        <v>223</v>
      </c>
      <c r="F27" s="4">
        <v>0</v>
      </c>
      <c r="G27" s="4" t="s">
        <v>59</v>
      </c>
      <c r="H27" s="4" t="s">
        <v>60</v>
      </c>
      <c r="I27" s="4"/>
      <c r="J27" s="4"/>
      <c r="K27" s="4">
        <v>223</v>
      </c>
      <c r="L27" s="4">
        <v>9</v>
      </c>
      <c r="M27" s="4">
        <v>3</v>
      </c>
      <c r="N27" s="4" t="s">
        <v>3</v>
      </c>
      <c r="O27" s="4">
        <v>2</v>
      </c>
      <c r="P27" s="4"/>
    </row>
    <row r="28" spans="1:19" x14ac:dyDescent="0.2">
      <c r="A28" s="4">
        <v>50</v>
      </c>
      <c r="B28" s="4">
        <v>0</v>
      </c>
      <c r="C28" s="4">
        <v>0</v>
      </c>
      <c r="D28" s="4">
        <v>1</v>
      </c>
      <c r="E28" s="4">
        <v>229</v>
      </c>
      <c r="F28" s="4">
        <v>0</v>
      </c>
      <c r="G28" s="4" t="s">
        <v>61</v>
      </c>
      <c r="H28" s="4" t="s">
        <v>62</v>
      </c>
      <c r="I28" s="4"/>
      <c r="J28" s="4"/>
      <c r="K28" s="4">
        <v>229</v>
      </c>
      <c r="L28" s="4">
        <v>10</v>
      </c>
      <c r="M28" s="4">
        <v>3</v>
      </c>
      <c r="N28" s="4" t="s">
        <v>3</v>
      </c>
      <c r="O28" s="4">
        <v>2</v>
      </c>
      <c r="P28" s="4"/>
    </row>
    <row r="29" spans="1:19" x14ac:dyDescent="0.2">
      <c r="A29" s="4">
        <v>50</v>
      </c>
      <c r="B29" s="4">
        <v>0</v>
      </c>
      <c r="C29" s="4">
        <v>0</v>
      </c>
      <c r="D29" s="4">
        <v>1</v>
      </c>
      <c r="E29" s="4">
        <v>203</v>
      </c>
      <c r="F29" s="4">
        <v>830698.14</v>
      </c>
      <c r="G29" s="4" t="s">
        <v>63</v>
      </c>
      <c r="H29" s="4" t="s">
        <v>64</v>
      </c>
      <c r="I29" s="4"/>
      <c r="J29" s="4"/>
      <c r="K29" s="4">
        <v>203</v>
      </c>
      <c r="L29" s="4">
        <v>11</v>
      </c>
      <c r="M29" s="4">
        <v>3</v>
      </c>
      <c r="N29" s="4" t="s">
        <v>3</v>
      </c>
      <c r="O29" s="4">
        <v>2</v>
      </c>
      <c r="P29" s="4"/>
    </row>
    <row r="30" spans="1:19" x14ac:dyDescent="0.2">
      <c r="A30" s="4">
        <v>50</v>
      </c>
      <c r="B30" s="4">
        <v>0</v>
      </c>
      <c r="C30" s="4">
        <v>0</v>
      </c>
      <c r="D30" s="4">
        <v>1</v>
      </c>
      <c r="E30" s="4">
        <v>231</v>
      </c>
      <c r="F30" s="4">
        <v>0</v>
      </c>
      <c r="G30" s="4" t="s">
        <v>65</v>
      </c>
      <c r="H30" s="4" t="s">
        <v>66</v>
      </c>
      <c r="I30" s="4"/>
      <c r="J30" s="4"/>
      <c r="K30" s="4">
        <v>231</v>
      </c>
      <c r="L30" s="4">
        <v>12</v>
      </c>
      <c r="M30" s="4">
        <v>3</v>
      </c>
      <c r="N30" s="4" t="s">
        <v>3</v>
      </c>
      <c r="O30" s="4">
        <v>2</v>
      </c>
      <c r="P30" s="4"/>
    </row>
    <row r="31" spans="1:19" x14ac:dyDescent="0.2">
      <c r="A31" s="4">
        <v>50</v>
      </c>
      <c r="B31" s="4">
        <v>0</v>
      </c>
      <c r="C31" s="4">
        <v>0</v>
      </c>
      <c r="D31" s="4">
        <v>1</v>
      </c>
      <c r="E31" s="4">
        <v>204</v>
      </c>
      <c r="F31" s="4">
        <v>411237.76</v>
      </c>
      <c r="G31" s="4" t="s">
        <v>67</v>
      </c>
      <c r="H31" s="4" t="s">
        <v>68</v>
      </c>
      <c r="I31" s="4"/>
      <c r="J31" s="4"/>
      <c r="K31" s="4">
        <v>204</v>
      </c>
      <c r="L31" s="4">
        <v>13</v>
      </c>
      <c r="M31" s="4">
        <v>3</v>
      </c>
      <c r="N31" s="4" t="s">
        <v>3</v>
      </c>
      <c r="O31" s="4">
        <v>2</v>
      </c>
      <c r="P31" s="4"/>
    </row>
    <row r="32" spans="1:19" x14ac:dyDescent="0.2">
      <c r="A32" s="4">
        <v>50</v>
      </c>
      <c r="B32" s="4">
        <v>0</v>
      </c>
      <c r="C32" s="4">
        <v>0</v>
      </c>
      <c r="D32" s="4">
        <v>1</v>
      </c>
      <c r="E32" s="4">
        <v>205</v>
      </c>
      <c r="F32" s="4">
        <v>989898.57</v>
      </c>
      <c r="G32" s="4" t="s">
        <v>69</v>
      </c>
      <c r="H32" s="4" t="s">
        <v>70</v>
      </c>
      <c r="I32" s="4"/>
      <c r="J32" s="4"/>
      <c r="K32" s="4">
        <v>205</v>
      </c>
      <c r="L32" s="4">
        <v>14</v>
      </c>
      <c r="M32" s="4">
        <v>3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232</v>
      </c>
      <c r="F33" s="4">
        <v>0</v>
      </c>
      <c r="G33" s="4" t="s">
        <v>71</v>
      </c>
      <c r="H33" s="4" t="s">
        <v>72</v>
      </c>
      <c r="I33" s="4"/>
      <c r="J33" s="4"/>
      <c r="K33" s="4">
        <v>232</v>
      </c>
      <c r="L33" s="4">
        <v>15</v>
      </c>
      <c r="M33" s="4">
        <v>3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214</v>
      </c>
      <c r="F34" s="4">
        <v>106086.86</v>
      </c>
      <c r="G34" s="4" t="s">
        <v>73</v>
      </c>
      <c r="H34" s="4" t="s">
        <v>74</v>
      </c>
      <c r="I34" s="4"/>
      <c r="J34" s="4"/>
      <c r="K34" s="4">
        <v>214</v>
      </c>
      <c r="L34" s="4">
        <v>16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215</v>
      </c>
      <c r="F35" s="4">
        <v>0</v>
      </c>
      <c r="G35" s="4" t="s">
        <v>75</v>
      </c>
      <c r="H35" s="4" t="s">
        <v>76</v>
      </c>
      <c r="I35" s="4"/>
      <c r="J35" s="4"/>
      <c r="K35" s="4">
        <v>215</v>
      </c>
      <c r="L35" s="4">
        <v>17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217</v>
      </c>
      <c r="F36" s="4">
        <v>8555550.6799999997</v>
      </c>
      <c r="G36" s="4" t="s">
        <v>77</v>
      </c>
      <c r="H36" s="4" t="s">
        <v>78</v>
      </c>
      <c r="I36" s="4"/>
      <c r="J36" s="4"/>
      <c r="K36" s="4">
        <v>217</v>
      </c>
      <c r="L36" s="4">
        <v>18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230</v>
      </c>
      <c r="F37" s="4">
        <v>0</v>
      </c>
      <c r="G37" s="4" t="s">
        <v>79</v>
      </c>
      <c r="H37" s="4" t="s">
        <v>80</v>
      </c>
      <c r="I37" s="4"/>
      <c r="J37" s="4"/>
      <c r="K37" s="4">
        <v>230</v>
      </c>
      <c r="L37" s="4">
        <v>19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206</v>
      </c>
      <c r="F38" s="4">
        <v>0</v>
      </c>
      <c r="G38" s="4" t="s">
        <v>81</v>
      </c>
      <c r="H38" s="4" t="s">
        <v>82</v>
      </c>
      <c r="I38" s="4"/>
      <c r="J38" s="4"/>
      <c r="K38" s="4">
        <v>206</v>
      </c>
      <c r="L38" s="4">
        <v>20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207</v>
      </c>
      <c r="F39" s="4">
        <v>5077.7674399999987</v>
      </c>
      <c r="G39" s="4" t="s">
        <v>83</v>
      </c>
      <c r="H39" s="4" t="s">
        <v>84</v>
      </c>
      <c r="I39" s="4"/>
      <c r="J39" s="4"/>
      <c r="K39" s="4">
        <v>207</v>
      </c>
      <c r="L39" s="4">
        <v>21</v>
      </c>
      <c r="M39" s="4">
        <v>3</v>
      </c>
      <c r="N39" s="4" t="s">
        <v>3</v>
      </c>
      <c r="O39" s="4">
        <v>-1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208</v>
      </c>
      <c r="F40" s="4">
        <v>0</v>
      </c>
      <c r="G40" s="4" t="s">
        <v>85</v>
      </c>
      <c r="H40" s="4" t="s">
        <v>86</v>
      </c>
      <c r="I40" s="4"/>
      <c r="J40" s="4"/>
      <c r="K40" s="4">
        <v>208</v>
      </c>
      <c r="L40" s="4">
        <v>22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209</v>
      </c>
      <c r="F41" s="4">
        <v>0</v>
      </c>
      <c r="G41" s="4" t="s">
        <v>87</v>
      </c>
      <c r="H41" s="4" t="s">
        <v>88</v>
      </c>
      <c r="I41" s="4"/>
      <c r="J41" s="4"/>
      <c r="K41" s="4">
        <v>209</v>
      </c>
      <c r="L41" s="4">
        <v>23</v>
      </c>
      <c r="M41" s="4">
        <v>3</v>
      </c>
      <c r="N41" s="4" t="s">
        <v>3</v>
      </c>
      <c r="O41" s="4">
        <v>2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210</v>
      </c>
      <c r="F42" s="4">
        <v>692929.01</v>
      </c>
      <c r="G42" s="4" t="s">
        <v>89</v>
      </c>
      <c r="H42" s="4" t="s">
        <v>90</v>
      </c>
      <c r="I42" s="4"/>
      <c r="J42" s="4"/>
      <c r="K42" s="4">
        <v>210</v>
      </c>
      <c r="L42" s="4">
        <v>24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211</v>
      </c>
      <c r="F43" s="4">
        <v>98989.86</v>
      </c>
      <c r="G43" s="4" t="s">
        <v>91</v>
      </c>
      <c r="H43" s="4" t="s">
        <v>92</v>
      </c>
      <c r="I43" s="4"/>
      <c r="J43" s="4"/>
      <c r="K43" s="4">
        <v>211</v>
      </c>
      <c r="L43" s="4">
        <v>25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0</v>
      </c>
      <c r="F44" s="4">
        <v>8661637.5399999991</v>
      </c>
      <c r="G44" s="4" t="s">
        <v>93</v>
      </c>
      <c r="H44" s="4" t="s">
        <v>94</v>
      </c>
      <c r="I44" s="4"/>
      <c r="J44" s="4"/>
      <c r="K44" s="4">
        <v>224</v>
      </c>
      <c r="L44" s="4">
        <v>26</v>
      </c>
      <c r="M44" s="4">
        <v>3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v>1</v>
      </c>
      <c r="C45" s="4">
        <v>0</v>
      </c>
      <c r="D45" s="4">
        <v>2</v>
      </c>
      <c r="E45" s="4">
        <v>0</v>
      </c>
      <c r="F45" s="4">
        <v>8661637.5399999991</v>
      </c>
      <c r="G45" s="4" t="s">
        <v>95</v>
      </c>
      <c r="H45" s="4" t="s">
        <v>96</v>
      </c>
      <c r="I45" s="4"/>
      <c r="J45" s="4"/>
      <c r="K45" s="4">
        <v>212</v>
      </c>
      <c r="L45" s="4">
        <v>27</v>
      </c>
      <c r="M45" s="4">
        <v>0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v>1</v>
      </c>
      <c r="C46" s="4">
        <v>0</v>
      </c>
      <c r="D46" s="4">
        <v>2</v>
      </c>
      <c r="E46" s="4">
        <v>0</v>
      </c>
      <c r="F46" s="4">
        <v>1559094.76</v>
      </c>
      <c r="G46" s="4" t="s">
        <v>97</v>
      </c>
      <c r="H46" s="4" t="s">
        <v>98</v>
      </c>
      <c r="I46" s="4"/>
      <c r="J46" s="4"/>
      <c r="K46" s="4">
        <v>212</v>
      </c>
      <c r="L46" s="4">
        <v>28</v>
      </c>
      <c r="M46" s="4">
        <v>0</v>
      </c>
      <c r="N46" s="4" t="s">
        <v>3</v>
      </c>
      <c r="O46" s="4">
        <v>2</v>
      </c>
      <c r="P46" s="4"/>
    </row>
    <row r="47" spans="1:16" x14ac:dyDescent="0.2">
      <c r="A47" s="4">
        <v>50</v>
      </c>
      <c r="B47" s="4">
        <v>1</v>
      </c>
      <c r="C47" s="4">
        <v>0</v>
      </c>
      <c r="D47" s="4">
        <v>2</v>
      </c>
      <c r="E47" s="4">
        <v>224</v>
      </c>
      <c r="F47" s="4">
        <v>10220732.300000001</v>
      </c>
      <c r="G47" s="4" t="s">
        <v>99</v>
      </c>
      <c r="H47" s="4" t="s">
        <v>100</v>
      </c>
      <c r="I47" s="4"/>
      <c r="J47" s="4"/>
      <c r="K47" s="4">
        <v>212</v>
      </c>
      <c r="L47" s="4">
        <v>29</v>
      </c>
      <c r="M47" s="4">
        <v>0</v>
      </c>
      <c r="N47" s="4" t="s">
        <v>3</v>
      </c>
      <c r="O47" s="4">
        <v>2</v>
      </c>
      <c r="P47" s="4"/>
    </row>
    <row r="48" spans="1:16" x14ac:dyDescent="0.2">
      <c r="A48" s="4">
        <v>50</v>
      </c>
      <c r="B48" s="4">
        <v>1</v>
      </c>
      <c r="C48" s="4">
        <v>0</v>
      </c>
      <c r="D48" s="4">
        <v>2</v>
      </c>
      <c r="E48" s="4">
        <v>213</v>
      </c>
      <c r="F48" s="4">
        <v>9709695.6899999995</v>
      </c>
      <c r="G48" s="4" t="s">
        <v>101</v>
      </c>
      <c r="H48" s="4" t="s">
        <v>102</v>
      </c>
      <c r="I48" s="4"/>
      <c r="J48" s="4"/>
      <c r="K48" s="4">
        <v>212</v>
      </c>
      <c r="L48" s="4">
        <v>30</v>
      </c>
      <c r="M48" s="4">
        <v>0</v>
      </c>
      <c r="N48" s="4" t="s">
        <v>3</v>
      </c>
      <c r="O48" s="4">
        <v>2</v>
      </c>
      <c r="P48" s="4"/>
    </row>
    <row r="50" spans="1:15" x14ac:dyDescent="0.2">
      <c r="A50">
        <v>-1</v>
      </c>
    </row>
    <row r="53" spans="1:15" x14ac:dyDescent="0.2">
      <c r="A53" s="3">
        <v>75</v>
      </c>
      <c r="B53" s="3" t="s">
        <v>360</v>
      </c>
      <c r="C53" s="3">
        <v>2018</v>
      </c>
      <c r="D53" s="3">
        <v>0</v>
      </c>
      <c r="E53" s="3">
        <v>1</v>
      </c>
      <c r="F53" s="3">
        <v>0</v>
      </c>
      <c r="G53" s="3">
        <v>0</v>
      </c>
      <c r="H53" s="3">
        <v>1</v>
      </c>
      <c r="I53" s="3">
        <v>0</v>
      </c>
      <c r="J53" s="3">
        <v>1</v>
      </c>
      <c r="K53" s="3">
        <v>78</v>
      </c>
      <c r="L53" s="3">
        <v>30</v>
      </c>
      <c r="M53" s="3">
        <v>0</v>
      </c>
      <c r="N53" s="3">
        <v>41650444</v>
      </c>
      <c r="O53" s="3">
        <v>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18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6" x14ac:dyDescent="0.2">
      <c r="A1">
        <f>ROW(Source!A29)</f>
        <v>29</v>
      </c>
      <c r="B1">
        <v>41650444</v>
      </c>
      <c r="C1">
        <v>41651179</v>
      </c>
      <c r="D1">
        <v>41386477</v>
      </c>
      <c r="E1">
        <v>19</v>
      </c>
      <c r="F1">
        <v>1</v>
      </c>
      <c r="G1">
        <v>19</v>
      </c>
      <c r="H1">
        <v>1</v>
      </c>
      <c r="I1" t="s">
        <v>362</v>
      </c>
      <c r="J1" t="s">
        <v>3</v>
      </c>
      <c r="K1" t="s">
        <v>363</v>
      </c>
      <c r="L1">
        <v>1191</v>
      </c>
      <c r="N1">
        <v>1013</v>
      </c>
      <c r="O1" t="s">
        <v>364</v>
      </c>
      <c r="P1" t="s">
        <v>364</v>
      </c>
      <c r="Q1">
        <v>1</v>
      </c>
      <c r="W1">
        <v>0</v>
      </c>
      <c r="X1">
        <v>476480486</v>
      </c>
      <c r="Y1">
        <v>0.15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N1">
        <v>0</v>
      </c>
      <c r="AO1">
        <v>1</v>
      </c>
      <c r="AP1">
        <v>0</v>
      </c>
      <c r="AQ1">
        <v>0</v>
      </c>
      <c r="AR1">
        <v>0</v>
      </c>
      <c r="AS1" t="s">
        <v>3</v>
      </c>
      <c r="AT1">
        <v>0.15</v>
      </c>
      <c r="AU1" t="s">
        <v>3</v>
      </c>
      <c r="AV1">
        <v>1</v>
      </c>
      <c r="AW1">
        <v>2</v>
      </c>
      <c r="AX1">
        <v>41651182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X1">
        <f>Y1*Source!I29</f>
        <v>112.5</v>
      </c>
      <c r="CY1">
        <f>AD1</f>
        <v>0</v>
      </c>
      <c r="CZ1">
        <f>AH1</f>
        <v>0</v>
      </c>
      <c r="DA1">
        <f>AL1</f>
        <v>1</v>
      </c>
      <c r="DB1">
        <v>0</v>
      </c>
    </row>
    <row r="2" spans="1:106" x14ac:dyDescent="0.2">
      <c r="A2">
        <f>ROW(Source!A29)</f>
        <v>29</v>
      </c>
      <c r="B2">
        <v>41650444</v>
      </c>
      <c r="C2">
        <v>41651179</v>
      </c>
      <c r="D2">
        <v>41404277</v>
      </c>
      <c r="E2">
        <v>1</v>
      </c>
      <c r="F2">
        <v>1</v>
      </c>
      <c r="G2">
        <v>19</v>
      </c>
      <c r="H2">
        <v>3</v>
      </c>
      <c r="I2" t="s">
        <v>365</v>
      </c>
      <c r="J2" t="s">
        <v>366</v>
      </c>
      <c r="K2" t="s">
        <v>367</v>
      </c>
      <c r="L2">
        <v>1348</v>
      </c>
      <c r="N2">
        <v>1009</v>
      </c>
      <c r="O2" t="s">
        <v>35</v>
      </c>
      <c r="P2" t="s">
        <v>35</v>
      </c>
      <c r="Q2">
        <v>1000</v>
      </c>
      <c r="W2">
        <v>0</v>
      </c>
      <c r="X2">
        <v>2106977320</v>
      </c>
      <c r="Y2">
        <v>0.1</v>
      </c>
      <c r="AA2">
        <v>2479.1799999999998</v>
      </c>
      <c r="AB2">
        <v>0</v>
      </c>
      <c r="AC2">
        <v>0</v>
      </c>
      <c r="AD2">
        <v>0</v>
      </c>
      <c r="AE2">
        <v>2479.1799999999998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N2">
        <v>0</v>
      </c>
      <c r="AO2">
        <v>1</v>
      </c>
      <c r="AP2">
        <v>0</v>
      </c>
      <c r="AQ2">
        <v>0</v>
      </c>
      <c r="AR2">
        <v>0</v>
      </c>
      <c r="AS2" t="s">
        <v>3</v>
      </c>
      <c r="AT2">
        <v>0.1</v>
      </c>
      <c r="AU2" t="s">
        <v>3</v>
      </c>
      <c r="AV2">
        <v>0</v>
      </c>
      <c r="AW2">
        <v>2</v>
      </c>
      <c r="AX2">
        <v>41651183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X2">
        <f>Y2*Source!I29</f>
        <v>75</v>
      </c>
      <c r="CY2">
        <f>AA2</f>
        <v>2479.1799999999998</v>
      </c>
      <c r="CZ2">
        <f>AE2</f>
        <v>2479.1799999999998</v>
      </c>
      <c r="DA2">
        <f>AI2</f>
        <v>1</v>
      </c>
      <c r="DB2">
        <v>0</v>
      </c>
    </row>
    <row r="3" spans="1:106" x14ac:dyDescent="0.2">
      <c r="A3">
        <f>ROW(Source!A30)</f>
        <v>30</v>
      </c>
      <c r="B3">
        <v>41650444</v>
      </c>
      <c r="C3">
        <v>41651184</v>
      </c>
      <c r="D3">
        <v>41386477</v>
      </c>
      <c r="E3">
        <v>19</v>
      </c>
      <c r="F3">
        <v>1</v>
      </c>
      <c r="G3">
        <v>19</v>
      </c>
      <c r="H3">
        <v>1</v>
      </c>
      <c r="I3" t="s">
        <v>362</v>
      </c>
      <c r="J3" t="s">
        <v>3</v>
      </c>
      <c r="K3" t="s">
        <v>363</v>
      </c>
      <c r="L3">
        <v>1191</v>
      </c>
      <c r="N3">
        <v>1013</v>
      </c>
      <c r="O3" t="s">
        <v>364</v>
      </c>
      <c r="P3" t="s">
        <v>364</v>
      </c>
      <c r="Q3">
        <v>1</v>
      </c>
      <c r="W3">
        <v>0</v>
      </c>
      <c r="X3">
        <v>476480486</v>
      </c>
      <c r="Y3">
        <v>0.08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N3">
        <v>0</v>
      </c>
      <c r="AO3">
        <v>1</v>
      </c>
      <c r="AP3">
        <v>1</v>
      </c>
      <c r="AQ3">
        <v>0</v>
      </c>
      <c r="AR3">
        <v>0</v>
      </c>
      <c r="AS3" t="s">
        <v>3</v>
      </c>
      <c r="AT3">
        <v>0.02</v>
      </c>
      <c r="AU3" t="s">
        <v>31</v>
      </c>
      <c r="AV3">
        <v>1</v>
      </c>
      <c r="AW3">
        <v>2</v>
      </c>
      <c r="AX3">
        <v>41651187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X3">
        <f>Y3*Source!I30</f>
        <v>60</v>
      </c>
      <c r="CY3">
        <f>AD3</f>
        <v>0</v>
      </c>
      <c r="CZ3">
        <f>AH3</f>
        <v>0</v>
      </c>
      <c r="DA3">
        <f>AL3</f>
        <v>1</v>
      </c>
      <c r="DB3">
        <v>0</v>
      </c>
    </row>
    <row r="4" spans="1:106" x14ac:dyDescent="0.2">
      <c r="A4">
        <f>ROW(Source!A30)</f>
        <v>30</v>
      </c>
      <c r="B4">
        <v>41650444</v>
      </c>
      <c r="C4">
        <v>41651184</v>
      </c>
      <c r="D4">
        <v>41404277</v>
      </c>
      <c r="E4">
        <v>1</v>
      </c>
      <c r="F4">
        <v>1</v>
      </c>
      <c r="G4">
        <v>19</v>
      </c>
      <c r="H4">
        <v>3</v>
      </c>
      <c r="I4" t="s">
        <v>365</v>
      </c>
      <c r="J4" t="s">
        <v>366</v>
      </c>
      <c r="K4" t="s">
        <v>367</v>
      </c>
      <c r="L4">
        <v>1348</v>
      </c>
      <c r="N4">
        <v>1009</v>
      </c>
      <c r="O4" t="s">
        <v>35</v>
      </c>
      <c r="P4" t="s">
        <v>35</v>
      </c>
      <c r="Q4">
        <v>1000</v>
      </c>
      <c r="W4">
        <v>0</v>
      </c>
      <c r="X4">
        <v>2106977320</v>
      </c>
      <c r="Y4">
        <v>4.8000000000000001E-2</v>
      </c>
      <c r="AA4">
        <v>2479.1799999999998</v>
      </c>
      <c r="AB4">
        <v>0</v>
      </c>
      <c r="AC4">
        <v>0</v>
      </c>
      <c r="AD4">
        <v>0</v>
      </c>
      <c r="AE4">
        <v>2479.1799999999998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N4">
        <v>0</v>
      </c>
      <c r="AO4">
        <v>1</v>
      </c>
      <c r="AP4">
        <v>1</v>
      </c>
      <c r="AQ4">
        <v>0</v>
      </c>
      <c r="AR4">
        <v>0</v>
      </c>
      <c r="AS4" t="s">
        <v>3</v>
      </c>
      <c r="AT4">
        <v>1.2E-2</v>
      </c>
      <c r="AU4" t="s">
        <v>31</v>
      </c>
      <c r="AV4">
        <v>0</v>
      </c>
      <c r="AW4">
        <v>2</v>
      </c>
      <c r="AX4">
        <v>41651188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X4">
        <f>Y4*Source!I30</f>
        <v>36</v>
      </c>
      <c r="CY4">
        <f>AA4</f>
        <v>2479.1799999999998</v>
      </c>
      <c r="CZ4">
        <f>AE4</f>
        <v>2479.1799999999998</v>
      </c>
      <c r="DA4">
        <f>AI4</f>
        <v>1</v>
      </c>
      <c r="DB4">
        <v>0</v>
      </c>
    </row>
    <row r="5" spans="1:106" x14ac:dyDescent="0.2">
      <c r="A5">
        <f>ROW(Source!A31)</f>
        <v>31</v>
      </c>
      <c r="B5">
        <v>41650444</v>
      </c>
      <c r="C5">
        <v>41651189</v>
      </c>
      <c r="D5">
        <v>41401192</v>
      </c>
      <c r="E5">
        <v>1</v>
      </c>
      <c r="F5">
        <v>1</v>
      </c>
      <c r="G5">
        <v>19</v>
      </c>
      <c r="H5">
        <v>2</v>
      </c>
      <c r="I5" t="s">
        <v>368</v>
      </c>
      <c r="J5" t="s">
        <v>369</v>
      </c>
      <c r="K5" t="s">
        <v>370</v>
      </c>
      <c r="L5">
        <v>1368</v>
      </c>
      <c r="N5">
        <v>1011</v>
      </c>
      <c r="O5" t="s">
        <v>230</v>
      </c>
      <c r="P5" t="s">
        <v>230</v>
      </c>
      <c r="Q5">
        <v>1</v>
      </c>
      <c r="W5">
        <v>0</v>
      </c>
      <c r="X5">
        <v>1348080272</v>
      </c>
      <c r="Y5">
        <v>0.01</v>
      </c>
      <c r="AA5">
        <v>0</v>
      </c>
      <c r="AB5">
        <v>959.83</v>
      </c>
      <c r="AC5">
        <v>491.12</v>
      </c>
      <c r="AD5">
        <v>0</v>
      </c>
      <c r="AE5">
        <v>0</v>
      </c>
      <c r="AF5">
        <v>959.83</v>
      </c>
      <c r="AG5">
        <v>491.12</v>
      </c>
      <c r="AH5">
        <v>0</v>
      </c>
      <c r="AI5">
        <v>1</v>
      </c>
      <c r="AJ5">
        <v>1</v>
      </c>
      <c r="AK5">
        <v>1</v>
      </c>
      <c r="AL5">
        <v>1</v>
      </c>
      <c r="AN5">
        <v>0</v>
      </c>
      <c r="AO5">
        <v>1</v>
      </c>
      <c r="AP5">
        <v>0</v>
      </c>
      <c r="AQ5">
        <v>0</v>
      </c>
      <c r="AR5">
        <v>0</v>
      </c>
      <c r="AS5" t="s">
        <v>3</v>
      </c>
      <c r="AT5">
        <v>0.01</v>
      </c>
      <c r="AU5" t="s">
        <v>3</v>
      </c>
      <c r="AV5">
        <v>0</v>
      </c>
      <c r="AW5">
        <v>2</v>
      </c>
      <c r="AX5">
        <v>41651191</v>
      </c>
      <c r="AY5">
        <v>1</v>
      </c>
      <c r="AZ5">
        <v>0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X5">
        <f>Y5*Source!I31</f>
        <v>1.3425</v>
      </c>
      <c r="CY5">
        <f>AB5</f>
        <v>959.83</v>
      </c>
      <c r="CZ5">
        <f>AF5</f>
        <v>959.83</v>
      </c>
      <c r="DA5">
        <f>AJ5</f>
        <v>1</v>
      </c>
      <c r="DB5">
        <v>0</v>
      </c>
    </row>
    <row r="6" spans="1:106" x14ac:dyDescent="0.2">
      <c r="A6">
        <f>ROW(Source!A32)</f>
        <v>32</v>
      </c>
      <c r="B6">
        <v>41650444</v>
      </c>
      <c r="C6">
        <v>41651192</v>
      </c>
      <c r="D6">
        <v>41401192</v>
      </c>
      <c r="E6">
        <v>1</v>
      </c>
      <c r="F6">
        <v>1</v>
      </c>
      <c r="G6">
        <v>19</v>
      </c>
      <c r="H6">
        <v>2</v>
      </c>
      <c r="I6" t="s">
        <v>368</v>
      </c>
      <c r="J6" t="s">
        <v>369</v>
      </c>
      <c r="K6" t="s">
        <v>370</v>
      </c>
      <c r="L6">
        <v>1368</v>
      </c>
      <c r="N6">
        <v>1011</v>
      </c>
      <c r="O6" t="s">
        <v>230</v>
      </c>
      <c r="P6" t="s">
        <v>230</v>
      </c>
      <c r="Q6">
        <v>1</v>
      </c>
      <c r="W6">
        <v>0</v>
      </c>
      <c r="X6">
        <v>1348080272</v>
      </c>
      <c r="Y6">
        <v>0.16649999999999998</v>
      </c>
      <c r="AA6">
        <v>0</v>
      </c>
      <c r="AB6">
        <v>959.83</v>
      </c>
      <c r="AC6">
        <v>491.12</v>
      </c>
      <c r="AD6">
        <v>0</v>
      </c>
      <c r="AE6">
        <v>0</v>
      </c>
      <c r="AF6">
        <v>959.83</v>
      </c>
      <c r="AG6">
        <v>491.12</v>
      </c>
      <c r="AH6">
        <v>0</v>
      </c>
      <c r="AI6">
        <v>1</v>
      </c>
      <c r="AJ6">
        <v>1</v>
      </c>
      <c r="AK6">
        <v>1</v>
      </c>
      <c r="AL6">
        <v>1</v>
      </c>
      <c r="AN6">
        <v>0</v>
      </c>
      <c r="AO6">
        <v>1</v>
      </c>
      <c r="AP6">
        <v>1</v>
      </c>
      <c r="AQ6">
        <v>0</v>
      </c>
      <c r="AR6">
        <v>0</v>
      </c>
      <c r="AS6" t="s">
        <v>3</v>
      </c>
      <c r="AT6">
        <v>3.6999999999999998E-2</v>
      </c>
      <c r="AU6" t="s">
        <v>42</v>
      </c>
      <c r="AV6">
        <v>0</v>
      </c>
      <c r="AW6">
        <v>2</v>
      </c>
      <c r="AX6">
        <v>41651194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X6">
        <f>Y6*Source!I32</f>
        <v>22.352624999999996</v>
      </c>
      <c r="CY6">
        <f>AB6</f>
        <v>959.83</v>
      </c>
      <c r="CZ6">
        <f>AF6</f>
        <v>959.83</v>
      </c>
      <c r="DA6">
        <f>AJ6</f>
        <v>1</v>
      </c>
      <c r="DB6">
        <v>0</v>
      </c>
    </row>
    <row r="7" spans="1:106" x14ac:dyDescent="0.2">
      <c r="A7">
        <f>ROW(Source!A71)</f>
        <v>71</v>
      </c>
      <c r="B7">
        <v>41650444</v>
      </c>
      <c r="C7">
        <v>41651587</v>
      </c>
      <c r="D7">
        <v>41386477</v>
      </c>
      <c r="E7">
        <v>19</v>
      </c>
      <c r="F7">
        <v>1</v>
      </c>
      <c r="G7">
        <v>19</v>
      </c>
      <c r="H7">
        <v>1</v>
      </c>
      <c r="I7" t="s">
        <v>362</v>
      </c>
      <c r="J7" t="s">
        <v>3</v>
      </c>
      <c r="K7" t="s">
        <v>363</v>
      </c>
      <c r="L7">
        <v>1191</v>
      </c>
      <c r="N7">
        <v>1013</v>
      </c>
      <c r="O7" t="s">
        <v>364</v>
      </c>
      <c r="P7" t="s">
        <v>364</v>
      </c>
      <c r="Q7">
        <v>1</v>
      </c>
      <c r="W7">
        <v>0</v>
      </c>
      <c r="X7">
        <v>476480486</v>
      </c>
      <c r="Y7">
        <v>18.21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N7">
        <v>0</v>
      </c>
      <c r="AO7">
        <v>1</v>
      </c>
      <c r="AP7">
        <v>0</v>
      </c>
      <c r="AQ7">
        <v>0</v>
      </c>
      <c r="AR7">
        <v>0</v>
      </c>
      <c r="AS7" t="s">
        <v>3</v>
      </c>
      <c r="AT7">
        <v>18.21</v>
      </c>
      <c r="AU7" t="s">
        <v>3</v>
      </c>
      <c r="AV7">
        <v>1</v>
      </c>
      <c r="AW7">
        <v>2</v>
      </c>
      <c r="AX7">
        <v>41651595</v>
      </c>
      <c r="AY7">
        <v>1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X7">
        <f>Y7*Source!I71</f>
        <v>203.952</v>
      </c>
      <c r="CY7">
        <f>AD7</f>
        <v>0</v>
      </c>
      <c r="CZ7">
        <f>AH7</f>
        <v>0</v>
      </c>
      <c r="DA7">
        <f>AL7</f>
        <v>1</v>
      </c>
      <c r="DB7">
        <v>0</v>
      </c>
    </row>
    <row r="8" spans="1:106" x14ac:dyDescent="0.2">
      <c r="A8">
        <f>ROW(Source!A71)</f>
        <v>71</v>
      </c>
      <c r="B8">
        <v>41650444</v>
      </c>
      <c r="C8">
        <v>41651587</v>
      </c>
      <c r="D8">
        <v>41401298</v>
      </c>
      <c r="E8">
        <v>1</v>
      </c>
      <c r="F8">
        <v>1</v>
      </c>
      <c r="G8">
        <v>19</v>
      </c>
      <c r="H8">
        <v>2</v>
      </c>
      <c r="I8" t="s">
        <v>371</v>
      </c>
      <c r="J8" t="s">
        <v>372</v>
      </c>
      <c r="K8" t="s">
        <v>373</v>
      </c>
      <c r="L8">
        <v>1368</v>
      </c>
      <c r="N8">
        <v>1011</v>
      </c>
      <c r="O8" t="s">
        <v>230</v>
      </c>
      <c r="P8" t="s">
        <v>230</v>
      </c>
      <c r="Q8">
        <v>1</v>
      </c>
      <c r="W8">
        <v>0</v>
      </c>
      <c r="X8">
        <v>-1510745603</v>
      </c>
      <c r="Y8">
        <v>5.39</v>
      </c>
      <c r="AA8">
        <v>0</v>
      </c>
      <c r="AB8">
        <v>7.03</v>
      </c>
      <c r="AC8">
        <v>0.74</v>
      </c>
      <c r="AD8">
        <v>0</v>
      </c>
      <c r="AE8">
        <v>0</v>
      </c>
      <c r="AF8">
        <v>7.03</v>
      </c>
      <c r="AG8">
        <v>0.74</v>
      </c>
      <c r="AH8">
        <v>0</v>
      </c>
      <c r="AI8">
        <v>1</v>
      </c>
      <c r="AJ8">
        <v>1</v>
      </c>
      <c r="AK8">
        <v>1</v>
      </c>
      <c r="AL8">
        <v>1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3</v>
      </c>
      <c r="AT8">
        <v>5.39</v>
      </c>
      <c r="AU8" t="s">
        <v>3</v>
      </c>
      <c r="AV8">
        <v>0</v>
      </c>
      <c r="AW8">
        <v>2</v>
      </c>
      <c r="AX8">
        <v>41651596</v>
      </c>
      <c r="AY8">
        <v>1</v>
      </c>
      <c r="AZ8">
        <v>0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X8">
        <f>Y8*Source!I71</f>
        <v>60.367999999999995</v>
      </c>
      <c r="CY8">
        <f>AB8</f>
        <v>7.03</v>
      </c>
      <c r="CZ8">
        <f>AF8</f>
        <v>7.03</v>
      </c>
      <c r="DA8">
        <f>AJ8</f>
        <v>1</v>
      </c>
      <c r="DB8">
        <v>0</v>
      </c>
    </row>
    <row r="9" spans="1:106" x14ac:dyDescent="0.2">
      <c r="A9">
        <f>ROW(Source!A71)</f>
        <v>71</v>
      </c>
      <c r="B9">
        <v>41650444</v>
      </c>
      <c r="C9">
        <v>41651587</v>
      </c>
      <c r="D9">
        <v>41401259</v>
      </c>
      <c r="E9">
        <v>1</v>
      </c>
      <c r="F9">
        <v>1</v>
      </c>
      <c r="G9">
        <v>19</v>
      </c>
      <c r="H9">
        <v>2</v>
      </c>
      <c r="I9" t="s">
        <v>374</v>
      </c>
      <c r="J9" t="s">
        <v>375</v>
      </c>
      <c r="K9" t="s">
        <v>376</v>
      </c>
      <c r="L9">
        <v>1368</v>
      </c>
      <c r="N9">
        <v>1011</v>
      </c>
      <c r="O9" t="s">
        <v>230</v>
      </c>
      <c r="P9" t="s">
        <v>230</v>
      </c>
      <c r="Q9">
        <v>1</v>
      </c>
      <c r="W9">
        <v>0</v>
      </c>
      <c r="X9">
        <v>1449628503</v>
      </c>
      <c r="Y9">
        <v>1.35</v>
      </c>
      <c r="AA9">
        <v>0</v>
      </c>
      <c r="AB9">
        <v>5.25</v>
      </c>
      <c r="AC9">
        <v>0.85</v>
      </c>
      <c r="AD9">
        <v>0</v>
      </c>
      <c r="AE9">
        <v>0</v>
      </c>
      <c r="AF9">
        <v>5.25</v>
      </c>
      <c r="AG9">
        <v>0.85</v>
      </c>
      <c r="AH9">
        <v>0</v>
      </c>
      <c r="AI9">
        <v>1</v>
      </c>
      <c r="AJ9">
        <v>1</v>
      </c>
      <c r="AK9">
        <v>1</v>
      </c>
      <c r="AL9">
        <v>1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3</v>
      </c>
      <c r="AT9">
        <v>1.35</v>
      </c>
      <c r="AU9" t="s">
        <v>3</v>
      </c>
      <c r="AV9">
        <v>0</v>
      </c>
      <c r="AW9">
        <v>2</v>
      </c>
      <c r="AX9">
        <v>41651597</v>
      </c>
      <c r="AY9">
        <v>1</v>
      </c>
      <c r="AZ9">
        <v>0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X9">
        <f>Y9*Source!I71</f>
        <v>15.12</v>
      </c>
      <c r="CY9">
        <f>AB9</f>
        <v>5.25</v>
      </c>
      <c r="CZ9">
        <f>AF9</f>
        <v>5.25</v>
      </c>
      <c r="DA9">
        <f>AJ9</f>
        <v>1</v>
      </c>
      <c r="DB9">
        <v>0</v>
      </c>
    </row>
    <row r="10" spans="1:106" x14ac:dyDescent="0.2">
      <c r="A10">
        <f>ROW(Source!A71)</f>
        <v>71</v>
      </c>
      <c r="B10">
        <v>41650444</v>
      </c>
      <c r="C10">
        <v>41651587</v>
      </c>
      <c r="D10">
        <v>41403727</v>
      </c>
      <c r="E10">
        <v>1</v>
      </c>
      <c r="F10">
        <v>1</v>
      </c>
      <c r="G10">
        <v>19</v>
      </c>
      <c r="H10">
        <v>3</v>
      </c>
      <c r="I10" t="s">
        <v>377</v>
      </c>
      <c r="J10" t="s">
        <v>378</v>
      </c>
      <c r="K10" t="s">
        <v>379</v>
      </c>
      <c r="L10">
        <v>1346</v>
      </c>
      <c r="N10">
        <v>1009</v>
      </c>
      <c r="O10" t="s">
        <v>270</v>
      </c>
      <c r="P10" t="s">
        <v>270</v>
      </c>
      <c r="Q10">
        <v>1</v>
      </c>
      <c r="W10">
        <v>0</v>
      </c>
      <c r="X10">
        <v>438323493</v>
      </c>
      <c r="Y10">
        <v>3.9</v>
      </c>
      <c r="AA10">
        <v>549.66999999999996</v>
      </c>
      <c r="AB10">
        <v>0</v>
      </c>
      <c r="AC10">
        <v>0</v>
      </c>
      <c r="AD10">
        <v>0</v>
      </c>
      <c r="AE10">
        <v>549.66999999999996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3.9</v>
      </c>
      <c r="AU10" t="s">
        <v>3</v>
      </c>
      <c r="AV10">
        <v>0</v>
      </c>
      <c r="AW10">
        <v>2</v>
      </c>
      <c r="AX10">
        <v>41651598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X10">
        <f>Y10*Source!I71</f>
        <v>43.68</v>
      </c>
      <c r="CY10">
        <f>AA10</f>
        <v>549.66999999999996</v>
      </c>
      <c r="CZ10">
        <f>AE10</f>
        <v>549.66999999999996</v>
      </c>
      <c r="DA10">
        <f>AI10</f>
        <v>1</v>
      </c>
      <c r="DB10">
        <v>0</v>
      </c>
    </row>
    <row r="11" spans="1:106" x14ac:dyDescent="0.2">
      <c r="A11">
        <f>ROW(Source!A71)</f>
        <v>71</v>
      </c>
      <c r="B11">
        <v>41650444</v>
      </c>
      <c r="C11">
        <v>41651587</v>
      </c>
      <c r="D11">
        <v>41403912</v>
      </c>
      <c r="E11">
        <v>1</v>
      </c>
      <c r="F11">
        <v>1</v>
      </c>
      <c r="G11">
        <v>19</v>
      </c>
      <c r="H11">
        <v>3</v>
      </c>
      <c r="I11" t="s">
        <v>380</v>
      </c>
      <c r="J11" t="s">
        <v>381</v>
      </c>
      <c r="K11" t="s">
        <v>382</v>
      </c>
      <c r="L11">
        <v>1354</v>
      </c>
      <c r="N11">
        <v>1010</v>
      </c>
      <c r="O11" t="s">
        <v>122</v>
      </c>
      <c r="P11" t="s">
        <v>122</v>
      </c>
      <c r="Q11">
        <v>1</v>
      </c>
      <c r="W11">
        <v>0</v>
      </c>
      <c r="X11">
        <v>-153446946</v>
      </c>
      <c r="Y11">
        <v>10</v>
      </c>
      <c r="AA11">
        <v>2002.8</v>
      </c>
      <c r="AB11">
        <v>0</v>
      </c>
      <c r="AC11">
        <v>0</v>
      </c>
      <c r="AD11">
        <v>0</v>
      </c>
      <c r="AE11">
        <v>2002.8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10</v>
      </c>
      <c r="AU11" t="s">
        <v>3</v>
      </c>
      <c r="AV11">
        <v>0</v>
      </c>
      <c r="AW11">
        <v>2</v>
      </c>
      <c r="AX11">
        <v>41651599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X11">
        <f>Y11*Source!I71</f>
        <v>112</v>
      </c>
      <c r="CY11">
        <f>AA11</f>
        <v>2002.8</v>
      </c>
      <c r="CZ11">
        <f>AE11</f>
        <v>2002.8</v>
      </c>
      <c r="DA11">
        <f>AI11</f>
        <v>1</v>
      </c>
      <c r="DB11">
        <v>0</v>
      </c>
    </row>
    <row r="12" spans="1:106" x14ac:dyDescent="0.2">
      <c r="A12">
        <f>ROW(Source!A71)</f>
        <v>71</v>
      </c>
      <c r="B12">
        <v>41650444</v>
      </c>
      <c r="C12">
        <v>41651587</v>
      </c>
      <c r="D12">
        <v>41404940</v>
      </c>
      <c r="E12">
        <v>1</v>
      </c>
      <c r="F12">
        <v>1</v>
      </c>
      <c r="G12">
        <v>19</v>
      </c>
      <c r="H12">
        <v>3</v>
      </c>
      <c r="I12" t="s">
        <v>383</v>
      </c>
      <c r="J12" t="s">
        <v>384</v>
      </c>
      <c r="K12" t="s">
        <v>385</v>
      </c>
      <c r="L12">
        <v>1354</v>
      </c>
      <c r="N12">
        <v>1010</v>
      </c>
      <c r="O12" t="s">
        <v>122</v>
      </c>
      <c r="P12" t="s">
        <v>122</v>
      </c>
      <c r="Q12">
        <v>1</v>
      </c>
      <c r="W12">
        <v>0</v>
      </c>
      <c r="X12">
        <v>-669159271</v>
      </c>
      <c r="Y12">
        <v>4</v>
      </c>
      <c r="AA12">
        <v>1916.78</v>
      </c>
      <c r="AB12">
        <v>0</v>
      </c>
      <c r="AC12">
        <v>0</v>
      </c>
      <c r="AD12">
        <v>0</v>
      </c>
      <c r="AE12">
        <v>1916.78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3</v>
      </c>
      <c r="AT12">
        <v>4</v>
      </c>
      <c r="AU12" t="s">
        <v>3</v>
      </c>
      <c r="AV12">
        <v>0</v>
      </c>
      <c r="AW12">
        <v>2</v>
      </c>
      <c r="AX12">
        <v>41651600</v>
      </c>
      <c r="AY12">
        <v>1</v>
      </c>
      <c r="AZ12">
        <v>0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X12">
        <f>Y12*Source!I71</f>
        <v>44.8</v>
      </c>
      <c r="CY12">
        <f>AA12</f>
        <v>1916.78</v>
      </c>
      <c r="CZ12">
        <f>AE12</f>
        <v>1916.78</v>
      </c>
      <c r="DA12">
        <f>AI12</f>
        <v>1</v>
      </c>
      <c r="DB12">
        <v>0</v>
      </c>
    </row>
    <row r="13" spans="1:106" x14ac:dyDescent="0.2">
      <c r="A13">
        <f>ROW(Source!A71)</f>
        <v>71</v>
      </c>
      <c r="B13">
        <v>41650444</v>
      </c>
      <c r="C13">
        <v>41651587</v>
      </c>
      <c r="D13">
        <v>41405054</v>
      </c>
      <c r="E13">
        <v>1</v>
      </c>
      <c r="F13">
        <v>1</v>
      </c>
      <c r="G13">
        <v>19</v>
      </c>
      <c r="H13">
        <v>3</v>
      </c>
      <c r="I13" t="s">
        <v>386</v>
      </c>
      <c r="J13" t="s">
        <v>387</v>
      </c>
      <c r="K13" t="s">
        <v>388</v>
      </c>
      <c r="L13">
        <v>1354</v>
      </c>
      <c r="N13">
        <v>1010</v>
      </c>
      <c r="O13" t="s">
        <v>122</v>
      </c>
      <c r="P13" t="s">
        <v>122</v>
      </c>
      <c r="Q13">
        <v>1</v>
      </c>
      <c r="W13">
        <v>0</v>
      </c>
      <c r="X13">
        <v>-2065535696</v>
      </c>
      <c r="Y13">
        <v>60</v>
      </c>
      <c r="AA13">
        <v>24.32</v>
      </c>
      <c r="AB13">
        <v>0</v>
      </c>
      <c r="AC13">
        <v>0</v>
      </c>
      <c r="AD13">
        <v>0</v>
      </c>
      <c r="AE13">
        <v>24.32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3</v>
      </c>
      <c r="AT13">
        <v>60</v>
      </c>
      <c r="AU13" t="s">
        <v>3</v>
      </c>
      <c r="AV13">
        <v>0</v>
      </c>
      <c r="AW13">
        <v>2</v>
      </c>
      <c r="AX13">
        <v>41651601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X13">
        <f>Y13*Source!I71</f>
        <v>672</v>
      </c>
      <c r="CY13">
        <f>AA13</f>
        <v>24.32</v>
      </c>
      <c r="CZ13">
        <f>AE13</f>
        <v>24.32</v>
      </c>
      <c r="DA13">
        <f>AI13</f>
        <v>1</v>
      </c>
      <c r="DB13">
        <v>0</v>
      </c>
    </row>
    <row r="14" spans="1:106" x14ac:dyDescent="0.2">
      <c r="A14">
        <f>ROW(Source!A72)</f>
        <v>72</v>
      </c>
      <c r="B14">
        <v>41650444</v>
      </c>
      <c r="C14">
        <v>41651602</v>
      </c>
      <c r="D14">
        <v>41386477</v>
      </c>
      <c r="E14">
        <v>19</v>
      </c>
      <c r="F14">
        <v>1</v>
      </c>
      <c r="G14">
        <v>19</v>
      </c>
      <c r="H14">
        <v>1</v>
      </c>
      <c r="I14" t="s">
        <v>362</v>
      </c>
      <c r="J14" t="s">
        <v>3</v>
      </c>
      <c r="K14" t="s">
        <v>363</v>
      </c>
      <c r="L14">
        <v>1191</v>
      </c>
      <c r="N14">
        <v>1013</v>
      </c>
      <c r="O14" t="s">
        <v>364</v>
      </c>
      <c r="P14" t="s">
        <v>364</v>
      </c>
      <c r="Q14">
        <v>1</v>
      </c>
      <c r="W14">
        <v>0</v>
      </c>
      <c r="X14">
        <v>476480486</v>
      </c>
      <c r="Y14">
        <v>12.15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N14">
        <v>0</v>
      </c>
      <c r="AO14">
        <v>1</v>
      </c>
      <c r="AP14">
        <v>0</v>
      </c>
      <c r="AQ14">
        <v>0</v>
      </c>
      <c r="AR14">
        <v>0</v>
      </c>
      <c r="AS14" t="s">
        <v>3</v>
      </c>
      <c r="AT14">
        <v>12.15</v>
      </c>
      <c r="AU14" t="s">
        <v>3</v>
      </c>
      <c r="AV14">
        <v>1</v>
      </c>
      <c r="AW14">
        <v>2</v>
      </c>
      <c r="AX14">
        <v>41651610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X14">
        <f>Y14*Source!I72</f>
        <v>34.019999999999996</v>
      </c>
      <c r="CY14">
        <f>AD14</f>
        <v>0</v>
      </c>
      <c r="CZ14">
        <f>AH14</f>
        <v>0</v>
      </c>
      <c r="DA14">
        <f>AL14</f>
        <v>1</v>
      </c>
      <c r="DB14">
        <v>0</v>
      </c>
    </row>
    <row r="15" spans="1:106" x14ac:dyDescent="0.2">
      <c r="A15">
        <f>ROW(Source!A72)</f>
        <v>72</v>
      </c>
      <c r="B15">
        <v>41650444</v>
      </c>
      <c r="C15">
        <v>41651602</v>
      </c>
      <c r="D15">
        <v>41401298</v>
      </c>
      <c r="E15">
        <v>1</v>
      </c>
      <c r="F15">
        <v>1</v>
      </c>
      <c r="G15">
        <v>19</v>
      </c>
      <c r="H15">
        <v>2</v>
      </c>
      <c r="I15" t="s">
        <v>371</v>
      </c>
      <c r="J15" t="s">
        <v>372</v>
      </c>
      <c r="K15" t="s">
        <v>373</v>
      </c>
      <c r="L15">
        <v>1368</v>
      </c>
      <c r="N15">
        <v>1011</v>
      </c>
      <c r="O15" t="s">
        <v>230</v>
      </c>
      <c r="P15" t="s">
        <v>230</v>
      </c>
      <c r="Q15">
        <v>1</v>
      </c>
      <c r="W15">
        <v>0</v>
      </c>
      <c r="X15">
        <v>-1510745603</v>
      </c>
      <c r="Y15">
        <v>3.59</v>
      </c>
      <c r="AA15">
        <v>0</v>
      </c>
      <c r="AB15">
        <v>7.03</v>
      </c>
      <c r="AC15">
        <v>0.74</v>
      </c>
      <c r="AD15">
        <v>0</v>
      </c>
      <c r="AE15">
        <v>0</v>
      </c>
      <c r="AF15">
        <v>7.03</v>
      </c>
      <c r="AG15">
        <v>0.74</v>
      </c>
      <c r="AH15">
        <v>0</v>
      </c>
      <c r="AI15">
        <v>1</v>
      </c>
      <c r="AJ15">
        <v>1</v>
      </c>
      <c r="AK15">
        <v>1</v>
      </c>
      <c r="AL15">
        <v>1</v>
      </c>
      <c r="AN15">
        <v>0</v>
      </c>
      <c r="AO15">
        <v>1</v>
      </c>
      <c r="AP15">
        <v>0</v>
      </c>
      <c r="AQ15">
        <v>0</v>
      </c>
      <c r="AR15">
        <v>0</v>
      </c>
      <c r="AS15" t="s">
        <v>3</v>
      </c>
      <c r="AT15">
        <v>3.59</v>
      </c>
      <c r="AU15" t="s">
        <v>3</v>
      </c>
      <c r="AV15">
        <v>0</v>
      </c>
      <c r="AW15">
        <v>2</v>
      </c>
      <c r="AX15">
        <v>41651611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X15">
        <f>Y15*Source!I72</f>
        <v>10.052</v>
      </c>
      <c r="CY15">
        <f>AB15</f>
        <v>7.03</v>
      </c>
      <c r="CZ15">
        <f>AF15</f>
        <v>7.03</v>
      </c>
      <c r="DA15">
        <f>AJ15</f>
        <v>1</v>
      </c>
      <c r="DB15">
        <v>0</v>
      </c>
    </row>
    <row r="16" spans="1:106" x14ac:dyDescent="0.2">
      <c r="A16">
        <f>ROW(Source!A72)</f>
        <v>72</v>
      </c>
      <c r="B16">
        <v>41650444</v>
      </c>
      <c r="C16">
        <v>41651602</v>
      </c>
      <c r="D16">
        <v>41401259</v>
      </c>
      <c r="E16">
        <v>1</v>
      </c>
      <c r="F16">
        <v>1</v>
      </c>
      <c r="G16">
        <v>19</v>
      </c>
      <c r="H16">
        <v>2</v>
      </c>
      <c r="I16" t="s">
        <v>374</v>
      </c>
      <c r="J16" t="s">
        <v>375</v>
      </c>
      <c r="K16" t="s">
        <v>376</v>
      </c>
      <c r="L16">
        <v>1368</v>
      </c>
      <c r="N16">
        <v>1011</v>
      </c>
      <c r="O16" t="s">
        <v>230</v>
      </c>
      <c r="P16" t="s">
        <v>230</v>
      </c>
      <c r="Q16">
        <v>1</v>
      </c>
      <c r="W16">
        <v>0</v>
      </c>
      <c r="X16">
        <v>1449628503</v>
      </c>
      <c r="Y16">
        <v>0.9</v>
      </c>
      <c r="AA16">
        <v>0</v>
      </c>
      <c r="AB16">
        <v>5.25</v>
      </c>
      <c r="AC16">
        <v>0.85</v>
      </c>
      <c r="AD16">
        <v>0</v>
      </c>
      <c r="AE16">
        <v>0</v>
      </c>
      <c r="AF16">
        <v>5.25</v>
      </c>
      <c r="AG16">
        <v>0.85</v>
      </c>
      <c r="AH16">
        <v>0</v>
      </c>
      <c r="AI16">
        <v>1</v>
      </c>
      <c r="AJ16">
        <v>1</v>
      </c>
      <c r="AK16">
        <v>1</v>
      </c>
      <c r="AL16">
        <v>1</v>
      </c>
      <c r="AN16">
        <v>0</v>
      </c>
      <c r="AO16">
        <v>1</v>
      </c>
      <c r="AP16">
        <v>0</v>
      </c>
      <c r="AQ16">
        <v>0</v>
      </c>
      <c r="AR16">
        <v>0</v>
      </c>
      <c r="AS16" t="s">
        <v>3</v>
      </c>
      <c r="AT16">
        <v>0.9</v>
      </c>
      <c r="AU16" t="s">
        <v>3</v>
      </c>
      <c r="AV16">
        <v>0</v>
      </c>
      <c r="AW16">
        <v>2</v>
      </c>
      <c r="AX16">
        <v>41651612</v>
      </c>
      <c r="AY16">
        <v>1</v>
      </c>
      <c r="AZ16">
        <v>0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X16">
        <f>Y16*Source!I72</f>
        <v>2.52</v>
      </c>
      <c r="CY16">
        <f>AB16</f>
        <v>5.25</v>
      </c>
      <c r="CZ16">
        <f>AF16</f>
        <v>5.25</v>
      </c>
      <c r="DA16">
        <f>AJ16</f>
        <v>1</v>
      </c>
      <c r="DB16">
        <v>0</v>
      </c>
    </row>
    <row r="17" spans="1:106" x14ac:dyDescent="0.2">
      <c r="A17">
        <f>ROW(Source!A72)</f>
        <v>72</v>
      </c>
      <c r="B17">
        <v>41650444</v>
      </c>
      <c r="C17">
        <v>41651602</v>
      </c>
      <c r="D17">
        <v>41403727</v>
      </c>
      <c r="E17">
        <v>1</v>
      </c>
      <c r="F17">
        <v>1</v>
      </c>
      <c r="G17">
        <v>19</v>
      </c>
      <c r="H17">
        <v>3</v>
      </c>
      <c r="I17" t="s">
        <v>377</v>
      </c>
      <c r="J17" t="s">
        <v>378</v>
      </c>
      <c r="K17" t="s">
        <v>379</v>
      </c>
      <c r="L17">
        <v>1346</v>
      </c>
      <c r="N17">
        <v>1009</v>
      </c>
      <c r="O17" t="s">
        <v>270</v>
      </c>
      <c r="P17" t="s">
        <v>270</v>
      </c>
      <c r="Q17">
        <v>1</v>
      </c>
      <c r="W17">
        <v>0</v>
      </c>
      <c r="X17">
        <v>438323493</v>
      </c>
      <c r="Y17">
        <v>2.6</v>
      </c>
      <c r="AA17">
        <v>549.66999999999996</v>
      </c>
      <c r="AB17">
        <v>0</v>
      </c>
      <c r="AC17">
        <v>0</v>
      </c>
      <c r="AD17">
        <v>0</v>
      </c>
      <c r="AE17">
        <v>549.66999999999996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N17">
        <v>0</v>
      </c>
      <c r="AO17">
        <v>1</v>
      </c>
      <c r="AP17">
        <v>0</v>
      </c>
      <c r="AQ17">
        <v>0</v>
      </c>
      <c r="AR17">
        <v>0</v>
      </c>
      <c r="AS17" t="s">
        <v>3</v>
      </c>
      <c r="AT17">
        <v>2.6</v>
      </c>
      <c r="AU17" t="s">
        <v>3</v>
      </c>
      <c r="AV17">
        <v>0</v>
      </c>
      <c r="AW17">
        <v>2</v>
      </c>
      <c r="AX17">
        <v>41651613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X17">
        <f>Y17*Source!I72</f>
        <v>7.2799999999999994</v>
      </c>
      <c r="CY17">
        <f>AA17</f>
        <v>549.66999999999996</v>
      </c>
      <c r="CZ17">
        <f>AE17</f>
        <v>549.66999999999996</v>
      </c>
      <c r="DA17">
        <f>AI17</f>
        <v>1</v>
      </c>
      <c r="DB17">
        <v>0</v>
      </c>
    </row>
    <row r="18" spans="1:106" x14ac:dyDescent="0.2">
      <c r="A18">
        <f>ROW(Source!A72)</f>
        <v>72</v>
      </c>
      <c r="B18">
        <v>41650444</v>
      </c>
      <c r="C18">
        <v>41651602</v>
      </c>
      <c r="D18">
        <v>41403913</v>
      </c>
      <c r="E18">
        <v>1</v>
      </c>
      <c r="F18">
        <v>1</v>
      </c>
      <c r="G18">
        <v>19</v>
      </c>
      <c r="H18">
        <v>3</v>
      </c>
      <c r="I18" t="s">
        <v>389</v>
      </c>
      <c r="J18" t="s">
        <v>390</v>
      </c>
      <c r="K18" t="s">
        <v>391</v>
      </c>
      <c r="L18">
        <v>1354</v>
      </c>
      <c r="N18">
        <v>1010</v>
      </c>
      <c r="O18" t="s">
        <v>122</v>
      </c>
      <c r="P18" t="s">
        <v>122</v>
      </c>
      <c r="Q18">
        <v>1</v>
      </c>
      <c r="W18">
        <v>0</v>
      </c>
      <c r="X18">
        <v>-931760813</v>
      </c>
      <c r="Y18">
        <v>10</v>
      </c>
      <c r="AA18">
        <v>922.18</v>
      </c>
      <c r="AB18">
        <v>0</v>
      </c>
      <c r="AC18">
        <v>0</v>
      </c>
      <c r="AD18">
        <v>0</v>
      </c>
      <c r="AE18">
        <v>922.18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3</v>
      </c>
      <c r="AT18">
        <v>10</v>
      </c>
      <c r="AU18" t="s">
        <v>3</v>
      </c>
      <c r="AV18">
        <v>0</v>
      </c>
      <c r="AW18">
        <v>2</v>
      </c>
      <c r="AX18">
        <v>41651614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X18">
        <f>Y18*Source!I72</f>
        <v>28</v>
      </c>
      <c r="CY18">
        <f>AA18</f>
        <v>922.18</v>
      </c>
      <c r="CZ18">
        <f>AE18</f>
        <v>922.18</v>
      </c>
      <c r="DA18">
        <f>AI18</f>
        <v>1</v>
      </c>
      <c r="DB18">
        <v>0</v>
      </c>
    </row>
    <row r="19" spans="1:106" x14ac:dyDescent="0.2">
      <c r="A19">
        <f>ROW(Source!A72)</f>
        <v>72</v>
      </c>
      <c r="B19">
        <v>41650444</v>
      </c>
      <c r="C19">
        <v>41651602</v>
      </c>
      <c r="D19">
        <v>41404940</v>
      </c>
      <c r="E19">
        <v>1</v>
      </c>
      <c r="F19">
        <v>1</v>
      </c>
      <c r="G19">
        <v>19</v>
      </c>
      <c r="H19">
        <v>3</v>
      </c>
      <c r="I19" t="s">
        <v>383</v>
      </c>
      <c r="J19" t="s">
        <v>384</v>
      </c>
      <c r="K19" t="s">
        <v>385</v>
      </c>
      <c r="L19">
        <v>1354</v>
      </c>
      <c r="N19">
        <v>1010</v>
      </c>
      <c r="O19" t="s">
        <v>122</v>
      </c>
      <c r="P19" t="s">
        <v>122</v>
      </c>
      <c r="Q19">
        <v>1</v>
      </c>
      <c r="W19">
        <v>0</v>
      </c>
      <c r="X19">
        <v>-669159271</v>
      </c>
      <c r="Y19">
        <v>2.7</v>
      </c>
      <c r="AA19">
        <v>1916.78</v>
      </c>
      <c r="AB19">
        <v>0</v>
      </c>
      <c r="AC19">
        <v>0</v>
      </c>
      <c r="AD19">
        <v>0</v>
      </c>
      <c r="AE19">
        <v>1916.78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N19">
        <v>0</v>
      </c>
      <c r="AO19">
        <v>1</v>
      </c>
      <c r="AP19">
        <v>0</v>
      </c>
      <c r="AQ19">
        <v>0</v>
      </c>
      <c r="AR19">
        <v>0</v>
      </c>
      <c r="AS19" t="s">
        <v>3</v>
      </c>
      <c r="AT19">
        <v>2.7</v>
      </c>
      <c r="AU19" t="s">
        <v>3</v>
      </c>
      <c r="AV19">
        <v>0</v>
      </c>
      <c r="AW19">
        <v>2</v>
      </c>
      <c r="AX19">
        <v>41651615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X19">
        <f>Y19*Source!I72</f>
        <v>7.56</v>
      </c>
      <c r="CY19">
        <f>AA19</f>
        <v>1916.78</v>
      </c>
      <c r="CZ19">
        <f>AE19</f>
        <v>1916.78</v>
      </c>
      <c r="DA19">
        <f>AI19</f>
        <v>1</v>
      </c>
      <c r="DB19">
        <v>0</v>
      </c>
    </row>
    <row r="20" spans="1:106" x14ac:dyDescent="0.2">
      <c r="A20">
        <f>ROW(Source!A72)</f>
        <v>72</v>
      </c>
      <c r="B20">
        <v>41650444</v>
      </c>
      <c r="C20">
        <v>41651602</v>
      </c>
      <c r="D20">
        <v>41405054</v>
      </c>
      <c r="E20">
        <v>1</v>
      </c>
      <c r="F20">
        <v>1</v>
      </c>
      <c r="G20">
        <v>19</v>
      </c>
      <c r="H20">
        <v>3</v>
      </c>
      <c r="I20" t="s">
        <v>386</v>
      </c>
      <c r="J20" t="s">
        <v>387</v>
      </c>
      <c r="K20" t="s">
        <v>388</v>
      </c>
      <c r="L20">
        <v>1354</v>
      </c>
      <c r="N20">
        <v>1010</v>
      </c>
      <c r="O20" t="s">
        <v>122</v>
      </c>
      <c r="P20" t="s">
        <v>122</v>
      </c>
      <c r="Q20">
        <v>1</v>
      </c>
      <c r="W20">
        <v>0</v>
      </c>
      <c r="X20">
        <v>-2065535696</v>
      </c>
      <c r="Y20">
        <v>40</v>
      </c>
      <c r="AA20">
        <v>24.32</v>
      </c>
      <c r="AB20">
        <v>0</v>
      </c>
      <c r="AC20">
        <v>0</v>
      </c>
      <c r="AD20">
        <v>0</v>
      </c>
      <c r="AE20">
        <v>24.32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N20">
        <v>0</v>
      </c>
      <c r="AO20">
        <v>1</v>
      </c>
      <c r="AP20">
        <v>0</v>
      </c>
      <c r="AQ20">
        <v>0</v>
      </c>
      <c r="AR20">
        <v>0</v>
      </c>
      <c r="AS20" t="s">
        <v>3</v>
      </c>
      <c r="AT20">
        <v>40</v>
      </c>
      <c r="AU20" t="s">
        <v>3</v>
      </c>
      <c r="AV20">
        <v>0</v>
      </c>
      <c r="AW20">
        <v>2</v>
      </c>
      <c r="AX20">
        <v>41651616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X20">
        <f>Y20*Source!I72</f>
        <v>112</v>
      </c>
      <c r="CY20">
        <f>AA20</f>
        <v>24.32</v>
      </c>
      <c r="CZ20">
        <f>AE20</f>
        <v>24.32</v>
      </c>
      <c r="DA20">
        <f>AI20</f>
        <v>1</v>
      </c>
      <c r="DB20">
        <v>0</v>
      </c>
    </row>
    <row r="21" spans="1:106" x14ac:dyDescent="0.2">
      <c r="A21">
        <f>ROW(Source!A73)</f>
        <v>73</v>
      </c>
      <c r="B21">
        <v>41650444</v>
      </c>
      <c r="C21">
        <v>41651617</v>
      </c>
      <c r="D21">
        <v>41386477</v>
      </c>
      <c r="E21">
        <v>19</v>
      </c>
      <c r="F21">
        <v>1</v>
      </c>
      <c r="G21">
        <v>19</v>
      </c>
      <c r="H21">
        <v>1</v>
      </c>
      <c r="I21" t="s">
        <v>362</v>
      </c>
      <c r="J21" t="s">
        <v>3</v>
      </c>
      <c r="K21" t="s">
        <v>363</v>
      </c>
      <c r="L21">
        <v>1191</v>
      </c>
      <c r="N21">
        <v>1013</v>
      </c>
      <c r="O21" t="s">
        <v>364</v>
      </c>
      <c r="P21" t="s">
        <v>364</v>
      </c>
      <c r="Q21">
        <v>1</v>
      </c>
      <c r="W21">
        <v>0</v>
      </c>
      <c r="X21">
        <v>476480486</v>
      </c>
      <c r="Y21">
        <v>342.54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N21">
        <v>0</v>
      </c>
      <c r="AO21">
        <v>1</v>
      </c>
      <c r="AP21">
        <v>0</v>
      </c>
      <c r="AQ21">
        <v>0</v>
      </c>
      <c r="AR21">
        <v>0</v>
      </c>
      <c r="AS21" t="s">
        <v>3</v>
      </c>
      <c r="AT21">
        <v>342.54</v>
      </c>
      <c r="AU21" t="s">
        <v>3</v>
      </c>
      <c r="AV21">
        <v>1</v>
      </c>
      <c r="AW21">
        <v>2</v>
      </c>
      <c r="AX21">
        <v>41651623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X21">
        <f>Y21*Source!I73</f>
        <v>95.911200000000008</v>
      </c>
      <c r="CY21">
        <f>AD21</f>
        <v>0</v>
      </c>
      <c r="CZ21">
        <f>AH21</f>
        <v>0</v>
      </c>
      <c r="DA21">
        <f>AL21</f>
        <v>1</v>
      </c>
      <c r="DB21">
        <v>0</v>
      </c>
    </row>
    <row r="22" spans="1:106" x14ac:dyDescent="0.2">
      <c r="A22">
        <f>ROW(Source!A73)</f>
        <v>73</v>
      </c>
      <c r="B22">
        <v>41650444</v>
      </c>
      <c r="C22">
        <v>41651617</v>
      </c>
      <c r="D22">
        <v>41400793</v>
      </c>
      <c r="E22">
        <v>1</v>
      </c>
      <c r="F22">
        <v>1</v>
      </c>
      <c r="G22">
        <v>19</v>
      </c>
      <c r="H22">
        <v>2</v>
      </c>
      <c r="I22" t="s">
        <v>392</v>
      </c>
      <c r="J22" t="s">
        <v>393</v>
      </c>
      <c r="K22" t="s">
        <v>394</v>
      </c>
      <c r="L22">
        <v>1368</v>
      </c>
      <c r="N22">
        <v>1011</v>
      </c>
      <c r="O22" t="s">
        <v>230</v>
      </c>
      <c r="P22" t="s">
        <v>230</v>
      </c>
      <c r="Q22">
        <v>1</v>
      </c>
      <c r="W22">
        <v>0</v>
      </c>
      <c r="X22">
        <v>55888065</v>
      </c>
      <c r="Y22">
        <v>13.75</v>
      </c>
      <c r="AA22">
        <v>0</v>
      </c>
      <c r="AB22">
        <v>1038.99</v>
      </c>
      <c r="AC22">
        <v>482.74</v>
      </c>
      <c r="AD22">
        <v>0</v>
      </c>
      <c r="AE22">
        <v>0</v>
      </c>
      <c r="AF22">
        <v>1038.99</v>
      </c>
      <c r="AG22">
        <v>482.74</v>
      </c>
      <c r="AH22">
        <v>0</v>
      </c>
      <c r="AI22">
        <v>1</v>
      </c>
      <c r="AJ22">
        <v>1</v>
      </c>
      <c r="AK22">
        <v>1</v>
      </c>
      <c r="AL22">
        <v>1</v>
      </c>
      <c r="AN22">
        <v>0</v>
      </c>
      <c r="AO22">
        <v>1</v>
      </c>
      <c r="AP22">
        <v>0</v>
      </c>
      <c r="AQ22">
        <v>0</v>
      </c>
      <c r="AR22">
        <v>0</v>
      </c>
      <c r="AS22" t="s">
        <v>3</v>
      </c>
      <c r="AT22">
        <v>13.75</v>
      </c>
      <c r="AU22" t="s">
        <v>3</v>
      </c>
      <c r="AV22">
        <v>0</v>
      </c>
      <c r="AW22">
        <v>2</v>
      </c>
      <c r="AX22">
        <v>41651624</v>
      </c>
      <c r="AY22">
        <v>1</v>
      </c>
      <c r="AZ22">
        <v>0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X22">
        <f>Y22*Source!I73</f>
        <v>3.8500000000000005</v>
      </c>
      <c r="CY22">
        <f>AB22</f>
        <v>1038.99</v>
      </c>
      <c r="CZ22">
        <f>AF22</f>
        <v>1038.99</v>
      </c>
      <c r="DA22">
        <f>AJ22</f>
        <v>1</v>
      </c>
      <c r="DB22">
        <v>0</v>
      </c>
    </row>
    <row r="23" spans="1:106" x14ac:dyDescent="0.2">
      <c r="A23">
        <f>ROW(Source!A73)</f>
        <v>73</v>
      </c>
      <c r="B23">
        <v>41650444</v>
      </c>
      <c r="C23">
        <v>41651617</v>
      </c>
      <c r="D23">
        <v>41402283</v>
      </c>
      <c r="E23">
        <v>1</v>
      </c>
      <c r="F23">
        <v>1</v>
      </c>
      <c r="G23">
        <v>19</v>
      </c>
      <c r="H23">
        <v>3</v>
      </c>
      <c r="I23" t="s">
        <v>395</v>
      </c>
      <c r="J23" t="s">
        <v>396</v>
      </c>
      <c r="K23" t="s">
        <v>397</v>
      </c>
      <c r="L23">
        <v>1348</v>
      </c>
      <c r="N23">
        <v>1009</v>
      </c>
      <c r="O23" t="s">
        <v>35</v>
      </c>
      <c r="P23" t="s">
        <v>35</v>
      </c>
      <c r="Q23">
        <v>1000</v>
      </c>
      <c r="W23">
        <v>0</v>
      </c>
      <c r="X23">
        <v>-2013320754</v>
      </c>
      <c r="Y23">
        <v>4.8000000000000001E-2</v>
      </c>
      <c r="AA23">
        <v>103889.61</v>
      </c>
      <c r="AB23">
        <v>0</v>
      </c>
      <c r="AC23">
        <v>0</v>
      </c>
      <c r="AD23">
        <v>0</v>
      </c>
      <c r="AE23">
        <v>103889.61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N23">
        <v>0</v>
      </c>
      <c r="AO23">
        <v>1</v>
      </c>
      <c r="AP23">
        <v>0</v>
      </c>
      <c r="AQ23">
        <v>0</v>
      </c>
      <c r="AR23">
        <v>0</v>
      </c>
      <c r="AS23" t="s">
        <v>3</v>
      </c>
      <c r="AT23">
        <v>4.8000000000000001E-2</v>
      </c>
      <c r="AU23" t="s">
        <v>3</v>
      </c>
      <c r="AV23">
        <v>0</v>
      </c>
      <c r="AW23">
        <v>2</v>
      </c>
      <c r="AX23">
        <v>41651625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X23">
        <f>Y23*Source!I73</f>
        <v>1.3440000000000002E-2</v>
      </c>
      <c r="CY23">
        <f>AA23</f>
        <v>103889.61</v>
      </c>
      <c r="CZ23">
        <f>AE23</f>
        <v>103889.61</v>
      </c>
      <c r="DA23">
        <f>AI23</f>
        <v>1</v>
      </c>
      <c r="DB23">
        <v>0</v>
      </c>
    </row>
    <row r="24" spans="1:106" x14ac:dyDescent="0.2">
      <c r="A24">
        <f>ROW(Source!A73)</f>
        <v>73</v>
      </c>
      <c r="B24">
        <v>41650444</v>
      </c>
      <c r="C24">
        <v>41651617</v>
      </c>
      <c r="D24">
        <v>41405486</v>
      </c>
      <c r="E24">
        <v>1</v>
      </c>
      <c r="F24">
        <v>1</v>
      </c>
      <c r="G24">
        <v>19</v>
      </c>
      <c r="H24">
        <v>3</v>
      </c>
      <c r="I24" t="s">
        <v>120</v>
      </c>
      <c r="J24" t="s">
        <v>123</v>
      </c>
      <c r="K24" t="s">
        <v>121</v>
      </c>
      <c r="L24">
        <v>1354</v>
      </c>
      <c r="N24">
        <v>1010</v>
      </c>
      <c r="O24" t="s">
        <v>122</v>
      </c>
      <c r="P24" t="s">
        <v>122</v>
      </c>
      <c r="Q24">
        <v>1</v>
      </c>
      <c r="W24">
        <v>0</v>
      </c>
      <c r="X24">
        <v>-910032670</v>
      </c>
      <c r="Y24">
        <v>100</v>
      </c>
      <c r="AA24">
        <v>1591.23</v>
      </c>
      <c r="AB24">
        <v>0</v>
      </c>
      <c r="AC24">
        <v>0</v>
      </c>
      <c r="AD24">
        <v>0</v>
      </c>
      <c r="AE24">
        <v>1591.23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 t="s">
        <v>3</v>
      </c>
      <c r="AT24">
        <v>100</v>
      </c>
      <c r="AU24" t="s">
        <v>3</v>
      </c>
      <c r="AV24">
        <v>0</v>
      </c>
      <c r="AW24">
        <v>2</v>
      </c>
      <c r="AX24">
        <v>41651626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X24">
        <f>Y24*Source!I73</f>
        <v>28.000000000000004</v>
      </c>
      <c r="CY24">
        <f>AA24</f>
        <v>1591.23</v>
      </c>
      <c r="CZ24">
        <f>AE24</f>
        <v>1591.23</v>
      </c>
      <c r="DA24">
        <f>AI24</f>
        <v>1</v>
      </c>
      <c r="DB24">
        <v>0</v>
      </c>
    </row>
    <row r="25" spans="1:106" x14ac:dyDescent="0.2">
      <c r="A25">
        <f>ROW(Source!A73)</f>
        <v>73</v>
      </c>
      <c r="B25">
        <v>41650444</v>
      </c>
      <c r="C25">
        <v>41651617</v>
      </c>
      <c r="D25">
        <v>41405486</v>
      </c>
      <c r="E25">
        <v>1</v>
      </c>
      <c r="F25">
        <v>1</v>
      </c>
      <c r="G25">
        <v>19</v>
      </c>
      <c r="H25">
        <v>3</v>
      </c>
      <c r="I25" t="s">
        <v>120</v>
      </c>
      <c r="J25" t="s">
        <v>123</v>
      </c>
      <c r="K25" t="s">
        <v>121</v>
      </c>
      <c r="L25">
        <v>1354</v>
      </c>
      <c r="N25">
        <v>1010</v>
      </c>
      <c r="O25" t="s">
        <v>122</v>
      </c>
      <c r="P25" t="s">
        <v>122</v>
      </c>
      <c r="Q25">
        <v>1</v>
      </c>
      <c r="W25">
        <v>0</v>
      </c>
      <c r="X25">
        <v>-910032670</v>
      </c>
      <c r="Y25">
        <v>100</v>
      </c>
      <c r="AA25">
        <v>1591.23</v>
      </c>
      <c r="AB25">
        <v>0</v>
      </c>
      <c r="AC25">
        <v>0</v>
      </c>
      <c r="AD25">
        <v>0</v>
      </c>
      <c r="AE25">
        <v>1591.23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N25">
        <v>0</v>
      </c>
      <c r="AO25">
        <v>1</v>
      </c>
      <c r="AP25">
        <v>0</v>
      </c>
      <c r="AQ25">
        <v>0</v>
      </c>
      <c r="AR25">
        <v>0</v>
      </c>
      <c r="AS25" t="s">
        <v>3</v>
      </c>
      <c r="AT25">
        <v>100</v>
      </c>
      <c r="AU25" t="s">
        <v>3</v>
      </c>
      <c r="AV25">
        <v>0</v>
      </c>
      <c r="AW25">
        <v>1</v>
      </c>
      <c r="AX25">
        <v>-1</v>
      </c>
      <c r="AY25">
        <v>0</v>
      </c>
      <c r="AZ25">
        <v>0</v>
      </c>
      <c r="BA25" t="s">
        <v>3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X25">
        <f>Y25*Source!I73</f>
        <v>28.000000000000004</v>
      </c>
      <c r="CY25">
        <f>AA25</f>
        <v>1591.23</v>
      </c>
      <c r="CZ25">
        <f>AE25</f>
        <v>1591.23</v>
      </c>
      <c r="DA25">
        <f>AI25</f>
        <v>1</v>
      </c>
      <c r="DB25">
        <v>0</v>
      </c>
    </row>
    <row r="26" spans="1:106" x14ac:dyDescent="0.2">
      <c r="A26">
        <f>ROW(Source!A115)</f>
        <v>115</v>
      </c>
      <c r="B26">
        <v>41650444</v>
      </c>
      <c r="C26">
        <v>41651196</v>
      </c>
      <c r="D26">
        <v>41386477</v>
      </c>
      <c r="E26">
        <v>19</v>
      </c>
      <c r="F26">
        <v>1</v>
      </c>
      <c r="G26">
        <v>19</v>
      </c>
      <c r="H26">
        <v>1</v>
      </c>
      <c r="I26" t="s">
        <v>362</v>
      </c>
      <c r="J26" t="s">
        <v>3</v>
      </c>
      <c r="K26" t="s">
        <v>363</v>
      </c>
      <c r="L26">
        <v>1191</v>
      </c>
      <c r="N26">
        <v>1013</v>
      </c>
      <c r="O26" t="s">
        <v>364</v>
      </c>
      <c r="P26" t="s">
        <v>364</v>
      </c>
      <c r="Q26">
        <v>1</v>
      </c>
      <c r="W26">
        <v>0</v>
      </c>
      <c r="X26">
        <v>476480486</v>
      </c>
      <c r="Y26">
        <v>0.23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N26">
        <v>0</v>
      </c>
      <c r="AO26">
        <v>1</v>
      </c>
      <c r="AP26">
        <v>0</v>
      </c>
      <c r="AQ26">
        <v>0</v>
      </c>
      <c r="AR26">
        <v>0</v>
      </c>
      <c r="AS26" t="s">
        <v>3</v>
      </c>
      <c r="AT26">
        <v>0.23</v>
      </c>
      <c r="AU26" t="s">
        <v>3</v>
      </c>
      <c r="AV26">
        <v>1</v>
      </c>
      <c r="AW26">
        <v>2</v>
      </c>
      <c r="AX26">
        <v>41651212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X26">
        <f>Y26*Source!I115</f>
        <v>57.5</v>
      </c>
      <c r="CY26">
        <f>AD26</f>
        <v>0</v>
      </c>
      <c r="CZ26">
        <f>AH26</f>
        <v>0</v>
      </c>
      <c r="DA26">
        <f>AL26</f>
        <v>1</v>
      </c>
      <c r="DB26">
        <v>0</v>
      </c>
    </row>
    <row r="27" spans="1:106" x14ac:dyDescent="0.2">
      <c r="A27">
        <f>ROW(Source!A115)</f>
        <v>115</v>
      </c>
      <c r="B27">
        <v>41650444</v>
      </c>
      <c r="C27">
        <v>41651196</v>
      </c>
      <c r="D27">
        <v>41400825</v>
      </c>
      <c r="E27">
        <v>1</v>
      </c>
      <c r="F27">
        <v>1</v>
      </c>
      <c r="G27">
        <v>19</v>
      </c>
      <c r="H27">
        <v>2</v>
      </c>
      <c r="I27" t="s">
        <v>398</v>
      </c>
      <c r="J27" t="s">
        <v>399</v>
      </c>
      <c r="K27" t="s">
        <v>400</v>
      </c>
      <c r="L27">
        <v>1368</v>
      </c>
      <c r="N27">
        <v>1011</v>
      </c>
      <c r="O27" t="s">
        <v>230</v>
      </c>
      <c r="P27" t="s">
        <v>230</v>
      </c>
      <c r="Q27">
        <v>1</v>
      </c>
      <c r="W27">
        <v>0</v>
      </c>
      <c r="X27">
        <v>760801254</v>
      </c>
      <c r="Y27">
        <v>3.6999999999999998E-2</v>
      </c>
      <c r="AA27">
        <v>0</v>
      </c>
      <c r="AB27">
        <v>372.31</v>
      </c>
      <c r="AC27">
        <v>272.58999999999997</v>
      </c>
      <c r="AD27">
        <v>0</v>
      </c>
      <c r="AE27">
        <v>0</v>
      </c>
      <c r="AF27">
        <v>372.31</v>
      </c>
      <c r="AG27">
        <v>272.58999999999997</v>
      </c>
      <c r="AH27">
        <v>0</v>
      </c>
      <c r="AI27">
        <v>1</v>
      </c>
      <c r="AJ27">
        <v>1</v>
      </c>
      <c r="AK27">
        <v>1</v>
      </c>
      <c r="AL27">
        <v>1</v>
      </c>
      <c r="AN27">
        <v>0</v>
      </c>
      <c r="AO27">
        <v>1</v>
      </c>
      <c r="AP27">
        <v>0</v>
      </c>
      <c r="AQ27">
        <v>0</v>
      </c>
      <c r="AR27">
        <v>0</v>
      </c>
      <c r="AS27" t="s">
        <v>3</v>
      </c>
      <c r="AT27">
        <v>3.6999999999999998E-2</v>
      </c>
      <c r="AU27" t="s">
        <v>3</v>
      </c>
      <c r="AV27">
        <v>0</v>
      </c>
      <c r="AW27">
        <v>2</v>
      </c>
      <c r="AX27">
        <v>41651213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X27">
        <f>Y27*Source!I115</f>
        <v>9.25</v>
      </c>
      <c r="CY27">
        <f>AB27</f>
        <v>372.31</v>
      </c>
      <c r="CZ27">
        <f>AF27</f>
        <v>372.31</v>
      </c>
      <c r="DA27">
        <f>AJ27</f>
        <v>1</v>
      </c>
      <c r="DB27">
        <v>0</v>
      </c>
    </row>
    <row r="28" spans="1:106" x14ac:dyDescent="0.2">
      <c r="A28">
        <f>ROW(Source!A115)</f>
        <v>115</v>
      </c>
      <c r="B28">
        <v>41650444</v>
      </c>
      <c r="C28">
        <v>41651196</v>
      </c>
      <c r="D28">
        <v>41401202</v>
      </c>
      <c r="E28">
        <v>1</v>
      </c>
      <c r="F28">
        <v>1</v>
      </c>
      <c r="G28">
        <v>19</v>
      </c>
      <c r="H28">
        <v>2</v>
      </c>
      <c r="I28" t="s">
        <v>401</v>
      </c>
      <c r="J28" t="s">
        <v>402</v>
      </c>
      <c r="K28" t="s">
        <v>403</v>
      </c>
      <c r="L28">
        <v>1368</v>
      </c>
      <c r="N28">
        <v>1011</v>
      </c>
      <c r="O28" t="s">
        <v>230</v>
      </c>
      <c r="P28" t="s">
        <v>230</v>
      </c>
      <c r="Q28">
        <v>1</v>
      </c>
      <c r="W28">
        <v>0</v>
      </c>
      <c r="X28">
        <v>-1437543794</v>
      </c>
      <c r="Y28">
        <v>0.01</v>
      </c>
      <c r="AA28">
        <v>0</v>
      </c>
      <c r="AB28">
        <v>912.1</v>
      </c>
      <c r="AC28">
        <v>294.93</v>
      </c>
      <c r="AD28">
        <v>0</v>
      </c>
      <c r="AE28">
        <v>0</v>
      </c>
      <c r="AF28">
        <v>912.1</v>
      </c>
      <c r="AG28">
        <v>294.93</v>
      </c>
      <c r="AH28">
        <v>0</v>
      </c>
      <c r="AI28">
        <v>1</v>
      </c>
      <c r="AJ28">
        <v>1</v>
      </c>
      <c r="AK28">
        <v>1</v>
      </c>
      <c r="AL28">
        <v>1</v>
      </c>
      <c r="AN28">
        <v>0</v>
      </c>
      <c r="AO28">
        <v>1</v>
      </c>
      <c r="AP28">
        <v>0</v>
      </c>
      <c r="AQ28">
        <v>0</v>
      </c>
      <c r="AR28">
        <v>0</v>
      </c>
      <c r="AS28" t="s">
        <v>3</v>
      </c>
      <c r="AT28">
        <v>0.01</v>
      </c>
      <c r="AU28" t="s">
        <v>3</v>
      </c>
      <c r="AV28">
        <v>0</v>
      </c>
      <c r="AW28">
        <v>2</v>
      </c>
      <c r="AX28">
        <v>41651214</v>
      </c>
      <c r="AY28">
        <v>1</v>
      </c>
      <c r="AZ28">
        <v>0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X28">
        <f>Y28*Source!I115</f>
        <v>2.5</v>
      </c>
      <c r="CY28">
        <f>AB28</f>
        <v>912.1</v>
      </c>
      <c r="CZ28">
        <f>AF28</f>
        <v>912.1</v>
      </c>
      <c r="DA28">
        <f>AJ28</f>
        <v>1</v>
      </c>
      <c r="DB28">
        <v>0</v>
      </c>
    </row>
    <row r="29" spans="1:106" x14ac:dyDescent="0.2">
      <c r="A29">
        <f>ROW(Source!A115)</f>
        <v>115</v>
      </c>
      <c r="B29">
        <v>41650444</v>
      </c>
      <c r="C29">
        <v>41651196</v>
      </c>
      <c r="D29">
        <v>41401257</v>
      </c>
      <c r="E29">
        <v>1</v>
      </c>
      <c r="F29">
        <v>1</v>
      </c>
      <c r="G29">
        <v>19</v>
      </c>
      <c r="H29">
        <v>2</v>
      </c>
      <c r="I29" t="s">
        <v>404</v>
      </c>
      <c r="J29" t="s">
        <v>405</v>
      </c>
      <c r="K29" t="s">
        <v>406</v>
      </c>
      <c r="L29">
        <v>1368</v>
      </c>
      <c r="N29">
        <v>1011</v>
      </c>
      <c r="O29" t="s">
        <v>230</v>
      </c>
      <c r="P29" t="s">
        <v>230</v>
      </c>
      <c r="Q29">
        <v>1</v>
      </c>
      <c r="W29">
        <v>0</v>
      </c>
      <c r="X29">
        <v>993435958</v>
      </c>
      <c r="Y29">
        <v>2.7E-2</v>
      </c>
      <c r="AA29">
        <v>0</v>
      </c>
      <c r="AB29">
        <v>4.97</v>
      </c>
      <c r="AC29">
        <v>0.85</v>
      </c>
      <c r="AD29">
        <v>0</v>
      </c>
      <c r="AE29">
        <v>0</v>
      </c>
      <c r="AF29">
        <v>4.97</v>
      </c>
      <c r="AG29">
        <v>0.85</v>
      </c>
      <c r="AH29">
        <v>0</v>
      </c>
      <c r="AI29">
        <v>1</v>
      </c>
      <c r="AJ29">
        <v>1</v>
      </c>
      <c r="AK29">
        <v>1</v>
      </c>
      <c r="AL29">
        <v>1</v>
      </c>
      <c r="AN29">
        <v>0</v>
      </c>
      <c r="AO29">
        <v>1</v>
      </c>
      <c r="AP29">
        <v>0</v>
      </c>
      <c r="AQ29">
        <v>0</v>
      </c>
      <c r="AR29">
        <v>0</v>
      </c>
      <c r="AS29" t="s">
        <v>3</v>
      </c>
      <c r="AT29">
        <v>2.7E-2</v>
      </c>
      <c r="AU29" t="s">
        <v>3</v>
      </c>
      <c r="AV29">
        <v>0</v>
      </c>
      <c r="AW29">
        <v>2</v>
      </c>
      <c r="AX29">
        <v>41651215</v>
      </c>
      <c r="AY29">
        <v>1</v>
      </c>
      <c r="AZ29">
        <v>0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X29">
        <f>Y29*Source!I115</f>
        <v>6.75</v>
      </c>
      <c r="CY29">
        <f>AB29</f>
        <v>4.97</v>
      </c>
      <c r="CZ29">
        <f>AF29</f>
        <v>4.97</v>
      </c>
      <c r="DA29">
        <f>AJ29</f>
        <v>1</v>
      </c>
      <c r="DB29">
        <v>0</v>
      </c>
    </row>
    <row r="30" spans="1:106" x14ac:dyDescent="0.2">
      <c r="A30">
        <f>ROW(Source!A115)</f>
        <v>115</v>
      </c>
      <c r="B30">
        <v>41650444</v>
      </c>
      <c r="C30">
        <v>41651196</v>
      </c>
      <c r="D30">
        <v>41400661</v>
      </c>
      <c r="E30">
        <v>1</v>
      </c>
      <c r="F30">
        <v>1</v>
      </c>
      <c r="G30">
        <v>19</v>
      </c>
      <c r="H30">
        <v>2</v>
      </c>
      <c r="I30" t="s">
        <v>407</v>
      </c>
      <c r="J30" t="s">
        <v>408</v>
      </c>
      <c r="K30" t="s">
        <v>409</v>
      </c>
      <c r="L30">
        <v>1368</v>
      </c>
      <c r="N30">
        <v>1011</v>
      </c>
      <c r="O30" t="s">
        <v>230</v>
      </c>
      <c r="P30" t="s">
        <v>230</v>
      </c>
      <c r="Q30">
        <v>1</v>
      </c>
      <c r="W30">
        <v>0</v>
      </c>
      <c r="X30">
        <v>1016436978</v>
      </c>
      <c r="Y30">
        <v>0.04</v>
      </c>
      <c r="AA30">
        <v>0</v>
      </c>
      <c r="AB30">
        <v>722.28</v>
      </c>
      <c r="AC30">
        <v>391.64</v>
      </c>
      <c r="AD30">
        <v>0</v>
      </c>
      <c r="AE30">
        <v>0</v>
      </c>
      <c r="AF30">
        <v>722.28</v>
      </c>
      <c r="AG30">
        <v>391.64</v>
      </c>
      <c r="AH30">
        <v>0</v>
      </c>
      <c r="AI30">
        <v>1</v>
      </c>
      <c r="AJ30">
        <v>1</v>
      </c>
      <c r="AK30">
        <v>1</v>
      </c>
      <c r="AL30">
        <v>1</v>
      </c>
      <c r="AN30">
        <v>0</v>
      </c>
      <c r="AO30">
        <v>1</v>
      </c>
      <c r="AP30">
        <v>0</v>
      </c>
      <c r="AQ30">
        <v>0</v>
      </c>
      <c r="AR30">
        <v>0</v>
      </c>
      <c r="AS30" t="s">
        <v>3</v>
      </c>
      <c r="AT30">
        <v>0.04</v>
      </c>
      <c r="AU30" t="s">
        <v>3</v>
      </c>
      <c r="AV30">
        <v>0</v>
      </c>
      <c r="AW30">
        <v>2</v>
      </c>
      <c r="AX30">
        <v>41651216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X30">
        <f>Y30*Source!I115</f>
        <v>10</v>
      </c>
      <c r="CY30">
        <f>AB30</f>
        <v>722.28</v>
      </c>
      <c r="CZ30">
        <f>AF30</f>
        <v>722.28</v>
      </c>
      <c r="DA30">
        <f>AJ30</f>
        <v>1</v>
      </c>
      <c r="DB30">
        <v>0</v>
      </c>
    </row>
    <row r="31" spans="1:106" x14ac:dyDescent="0.2">
      <c r="A31">
        <f>ROW(Source!A115)</f>
        <v>115</v>
      </c>
      <c r="B31">
        <v>41650444</v>
      </c>
      <c r="C31">
        <v>41651196</v>
      </c>
      <c r="D31">
        <v>41400714</v>
      </c>
      <c r="E31">
        <v>1</v>
      </c>
      <c r="F31">
        <v>1</v>
      </c>
      <c r="G31">
        <v>19</v>
      </c>
      <c r="H31">
        <v>2</v>
      </c>
      <c r="I31" t="s">
        <v>410</v>
      </c>
      <c r="J31" t="s">
        <v>411</v>
      </c>
      <c r="K31" t="s">
        <v>412</v>
      </c>
      <c r="L31">
        <v>1368</v>
      </c>
      <c r="N31">
        <v>1011</v>
      </c>
      <c r="O31" t="s">
        <v>230</v>
      </c>
      <c r="P31" t="s">
        <v>230</v>
      </c>
      <c r="Q31">
        <v>1</v>
      </c>
      <c r="W31">
        <v>0</v>
      </c>
      <c r="X31">
        <v>-1309489686</v>
      </c>
      <c r="Y31">
        <v>1.4E-2</v>
      </c>
      <c r="AA31">
        <v>0</v>
      </c>
      <c r="AB31">
        <v>1414.41</v>
      </c>
      <c r="AC31">
        <v>379.47</v>
      </c>
      <c r="AD31">
        <v>0</v>
      </c>
      <c r="AE31">
        <v>0</v>
      </c>
      <c r="AF31">
        <v>1414.41</v>
      </c>
      <c r="AG31">
        <v>379.47</v>
      </c>
      <c r="AH31">
        <v>0</v>
      </c>
      <c r="AI31">
        <v>1</v>
      </c>
      <c r="AJ31">
        <v>1</v>
      </c>
      <c r="AK31">
        <v>1</v>
      </c>
      <c r="AL31">
        <v>1</v>
      </c>
      <c r="AN31">
        <v>0</v>
      </c>
      <c r="AO31">
        <v>1</v>
      </c>
      <c r="AP31">
        <v>0</v>
      </c>
      <c r="AQ31">
        <v>0</v>
      </c>
      <c r="AR31">
        <v>0</v>
      </c>
      <c r="AS31" t="s">
        <v>3</v>
      </c>
      <c r="AT31">
        <v>1.4E-2</v>
      </c>
      <c r="AU31" t="s">
        <v>3</v>
      </c>
      <c r="AV31">
        <v>0</v>
      </c>
      <c r="AW31">
        <v>2</v>
      </c>
      <c r="AX31">
        <v>41651217</v>
      </c>
      <c r="AY31">
        <v>1</v>
      </c>
      <c r="AZ31">
        <v>0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X31">
        <f>Y31*Source!I115</f>
        <v>3.5</v>
      </c>
      <c r="CY31">
        <f>AB31</f>
        <v>1414.41</v>
      </c>
      <c r="CZ31">
        <f>AF31</f>
        <v>1414.41</v>
      </c>
      <c r="DA31">
        <f>AJ31</f>
        <v>1</v>
      </c>
      <c r="DB31">
        <v>0</v>
      </c>
    </row>
    <row r="32" spans="1:106" x14ac:dyDescent="0.2">
      <c r="A32">
        <f>ROW(Source!A115)</f>
        <v>115</v>
      </c>
      <c r="B32">
        <v>41650444</v>
      </c>
      <c r="C32">
        <v>41651196</v>
      </c>
      <c r="D32">
        <v>41401371</v>
      </c>
      <c r="E32">
        <v>1</v>
      </c>
      <c r="F32">
        <v>1</v>
      </c>
      <c r="G32">
        <v>19</v>
      </c>
      <c r="H32">
        <v>3</v>
      </c>
      <c r="I32" t="s">
        <v>413</v>
      </c>
      <c r="J32" t="s">
        <v>414</v>
      </c>
      <c r="K32" t="s">
        <v>415</v>
      </c>
      <c r="L32">
        <v>1348</v>
      </c>
      <c r="N32">
        <v>1009</v>
      </c>
      <c r="O32" t="s">
        <v>35</v>
      </c>
      <c r="P32" t="s">
        <v>35</v>
      </c>
      <c r="Q32">
        <v>1000</v>
      </c>
      <c r="W32">
        <v>0</v>
      </c>
      <c r="X32">
        <v>616930892</v>
      </c>
      <c r="Y32">
        <v>8.0000000000000004E-4</v>
      </c>
      <c r="AA32">
        <v>15617.94</v>
      </c>
      <c r="AB32">
        <v>0</v>
      </c>
      <c r="AC32">
        <v>0</v>
      </c>
      <c r="AD32">
        <v>0</v>
      </c>
      <c r="AE32">
        <v>15617.94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N32">
        <v>0</v>
      </c>
      <c r="AO32">
        <v>1</v>
      </c>
      <c r="AP32">
        <v>0</v>
      </c>
      <c r="AQ32">
        <v>0</v>
      </c>
      <c r="AR32">
        <v>0</v>
      </c>
      <c r="AS32" t="s">
        <v>3</v>
      </c>
      <c r="AT32">
        <v>8.0000000000000004E-4</v>
      </c>
      <c r="AU32" t="s">
        <v>3</v>
      </c>
      <c r="AV32">
        <v>0</v>
      </c>
      <c r="AW32">
        <v>2</v>
      </c>
      <c r="AX32">
        <v>41651218</v>
      </c>
      <c r="AY32">
        <v>1</v>
      </c>
      <c r="AZ32">
        <v>0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X32">
        <f>Y32*Source!I115</f>
        <v>0.2</v>
      </c>
      <c r="CY32">
        <f>AA32</f>
        <v>15617.94</v>
      </c>
      <c r="CZ32">
        <f>AE32</f>
        <v>15617.94</v>
      </c>
      <c r="DA32">
        <f>AI32</f>
        <v>1</v>
      </c>
      <c r="DB32">
        <v>0</v>
      </c>
    </row>
    <row r="33" spans="1:106" x14ac:dyDescent="0.2">
      <c r="A33">
        <f>ROW(Source!A115)</f>
        <v>115</v>
      </c>
      <c r="B33">
        <v>41650444</v>
      </c>
      <c r="C33">
        <v>41651196</v>
      </c>
      <c r="D33">
        <v>41403220</v>
      </c>
      <c r="E33">
        <v>1</v>
      </c>
      <c r="F33">
        <v>1</v>
      </c>
      <c r="G33">
        <v>19</v>
      </c>
      <c r="H33">
        <v>3</v>
      </c>
      <c r="I33" t="s">
        <v>416</v>
      </c>
      <c r="J33" t="s">
        <v>417</v>
      </c>
      <c r="K33" t="s">
        <v>418</v>
      </c>
      <c r="L33">
        <v>1339</v>
      </c>
      <c r="N33">
        <v>1007</v>
      </c>
      <c r="O33" t="s">
        <v>149</v>
      </c>
      <c r="P33" t="s">
        <v>149</v>
      </c>
      <c r="Q33">
        <v>1</v>
      </c>
      <c r="W33">
        <v>0</v>
      </c>
      <c r="X33">
        <v>1653821073</v>
      </c>
      <c r="Y33">
        <v>3.2000000000000002E-3</v>
      </c>
      <c r="AA33">
        <v>29.98</v>
      </c>
      <c r="AB33">
        <v>0</v>
      </c>
      <c r="AC33">
        <v>0</v>
      </c>
      <c r="AD33">
        <v>0</v>
      </c>
      <c r="AE33">
        <v>29.98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N33">
        <v>0</v>
      </c>
      <c r="AO33">
        <v>1</v>
      </c>
      <c r="AP33">
        <v>0</v>
      </c>
      <c r="AQ33">
        <v>0</v>
      </c>
      <c r="AR33">
        <v>0</v>
      </c>
      <c r="AS33" t="s">
        <v>3</v>
      </c>
      <c r="AT33">
        <v>3.2000000000000002E-3</v>
      </c>
      <c r="AU33" t="s">
        <v>3</v>
      </c>
      <c r="AV33">
        <v>0</v>
      </c>
      <c r="AW33">
        <v>2</v>
      </c>
      <c r="AX33">
        <v>41651208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X33">
        <f>Y33*Source!I115</f>
        <v>0.8</v>
      </c>
      <c r="CY33">
        <f>AA33</f>
        <v>29.98</v>
      </c>
      <c r="CZ33">
        <f>AE33</f>
        <v>29.98</v>
      </c>
      <c r="DA33">
        <f>AI33</f>
        <v>1</v>
      </c>
      <c r="DB33">
        <v>0</v>
      </c>
    </row>
    <row r="34" spans="1:106" x14ac:dyDescent="0.2">
      <c r="A34">
        <f>ROW(Source!A115)</f>
        <v>115</v>
      </c>
      <c r="B34">
        <v>41650444</v>
      </c>
      <c r="C34">
        <v>41651196</v>
      </c>
      <c r="D34">
        <v>41403492</v>
      </c>
      <c r="E34">
        <v>1</v>
      </c>
      <c r="F34">
        <v>1</v>
      </c>
      <c r="G34">
        <v>19</v>
      </c>
      <c r="H34">
        <v>3</v>
      </c>
      <c r="I34" t="s">
        <v>419</v>
      </c>
      <c r="J34" t="s">
        <v>420</v>
      </c>
      <c r="K34" t="s">
        <v>421</v>
      </c>
      <c r="L34">
        <v>1354</v>
      </c>
      <c r="N34">
        <v>1010</v>
      </c>
      <c r="O34" t="s">
        <v>122</v>
      </c>
      <c r="P34" t="s">
        <v>122</v>
      </c>
      <c r="Q34">
        <v>1</v>
      </c>
      <c r="W34">
        <v>0</v>
      </c>
      <c r="X34">
        <v>-1372540736</v>
      </c>
      <c r="Y34">
        <v>7.0000000000000007E-2</v>
      </c>
      <c r="AA34">
        <v>226.63</v>
      </c>
      <c r="AB34">
        <v>0</v>
      </c>
      <c r="AC34">
        <v>0</v>
      </c>
      <c r="AD34">
        <v>0</v>
      </c>
      <c r="AE34">
        <v>226.63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N34">
        <v>0</v>
      </c>
      <c r="AO34">
        <v>1</v>
      </c>
      <c r="AP34">
        <v>0</v>
      </c>
      <c r="AQ34">
        <v>0</v>
      </c>
      <c r="AR34">
        <v>0</v>
      </c>
      <c r="AS34" t="s">
        <v>3</v>
      </c>
      <c r="AT34">
        <v>7.0000000000000007E-2</v>
      </c>
      <c r="AU34" t="s">
        <v>3</v>
      </c>
      <c r="AV34">
        <v>0</v>
      </c>
      <c r="AW34">
        <v>2</v>
      </c>
      <c r="AX34">
        <v>41651209</v>
      </c>
      <c r="AY34">
        <v>1</v>
      </c>
      <c r="AZ34">
        <v>0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X34">
        <f>Y34*Source!I115</f>
        <v>17.5</v>
      </c>
      <c r="CY34">
        <f>AA34</f>
        <v>226.63</v>
      </c>
      <c r="CZ34">
        <f>AE34</f>
        <v>226.63</v>
      </c>
      <c r="DA34">
        <f>AI34</f>
        <v>1</v>
      </c>
      <c r="DB34">
        <v>0</v>
      </c>
    </row>
    <row r="35" spans="1:106" x14ac:dyDescent="0.2">
      <c r="A35">
        <f>ROW(Source!A115)</f>
        <v>115</v>
      </c>
      <c r="B35">
        <v>41650444</v>
      </c>
      <c r="C35">
        <v>41651196</v>
      </c>
      <c r="D35">
        <v>41404277</v>
      </c>
      <c r="E35">
        <v>1</v>
      </c>
      <c r="F35">
        <v>1</v>
      </c>
      <c r="G35">
        <v>19</v>
      </c>
      <c r="H35">
        <v>3</v>
      </c>
      <c r="I35" t="s">
        <v>365</v>
      </c>
      <c r="J35" t="s">
        <v>366</v>
      </c>
      <c r="K35" t="s">
        <v>367</v>
      </c>
      <c r="L35">
        <v>1348</v>
      </c>
      <c r="N35">
        <v>1009</v>
      </c>
      <c r="O35" t="s">
        <v>35</v>
      </c>
      <c r="P35" t="s">
        <v>35</v>
      </c>
      <c r="Q35">
        <v>1000</v>
      </c>
      <c r="W35">
        <v>0</v>
      </c>
      <c r="X35">
        <v>2106977320</v>
      </c>
      <c r="Y35">
        <v>0.105</v>
      </c>
      <c r="AA35">
        <v>2479.1799999999998</v>
      </c>
      <c r="AB35">
        <v>0</v>
      </c>
      <c r="AC35">
        <v>0</v>
      </c>
      <c r="AD35">
        <v>0</v>
      </c>
      <c r="AE35">
        <v>2479.1799999999998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N35">
        <v>0</v>
      </c>
      <c r="AO35">
        <v>1</v>
      </c>
      <c r="AP35">
        <v>0</v>
      </c>
      <c r="AQ35">
        <v>0</v>
      </c>
      <c r="AR35">
        <v>0</v>
      </c>
      <c r="AS35" t="s">
        <v>3</v>
      </c>
      <c r="AT35">
        <v>0.105</v>
      </c>
      <c r="AU35" t="s">
        <v>3</v>
      </c>
      <c r="AV35">
        <v>0</v>
      </c>
      <c r="AW35">
        <v>2</v>
      </c>
      <c r="AX35">
        <v>41651210</v>
      </c>
      <c r="AY35">
        <v>1</v>
      </c>
      <c r="AZ35">
        <v>0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X35">
        <f>Y35*Source!I115</f>
        <v>26.25</v>
      </c>
      <c r="CY35">
        <f>AA35</f>
        <v>2479.1799999999998</v>
      </c>
      <c r="CZ35">
        <f>AE35</f>
        <v>2479.1799999999998</v>
      </c>
      <c r="DA35">
        <f>AI35</f>
        <v>1</v>
      </c>
      <c r="DB35">
        <v>0</v>
      </c>
    </row>
    <row r="36" spans="1:106" x14ac:dyDescent="0.2">
      <c r="A36">
        <f>ROW(Source!A115)</f>
        <v>115</v>
      </c>
      <c r="B36">
        <v>41650444</v>
      </c>
      <c r="C36">
        <v>41651196</v>
      </c>
      <c r="D36">
        <v>41388342</v>
      </c>
      <c r="E36">
        <v>19</v>
      </c>
      <c r="F36">
        <v>1</v>
      </c>
      <c r="G36">
        <v>19</v>
      </c>
      <c r="H36">
        <v>3</v>
      </c>
      <c r="I36" t="s">
        <v>422</v>
      </c>
      <c r="J36" t="s">
        <v>3</v>
      </c>
      <c r="K36" t="s">
        <v>423</v>
      </c>
      <c r="L36">
        <v>1348</v>
      </c>
      <c r="N36">
        <v>1009</v>
      </c>
      <c r="O36" t="s">
        <v>35</v>
      </c>
      <c r="P36" t="s">
        <v>35</v>
      </c>
      <c r="Q36">
        <v>1000</v>
      </c>
      <c r="W36">
        <v>0</v>
      </c>
      <c r="X36">
        <v>1489638031</v>
      </c>
      <c r="Y36">
        <v>0.12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N36">
        <v>0</v>
      </c>
      <c r="AO36">
        <v>1</v>
      </c>
      <c r="AP36">
        <v>0</v>
      </c>
      <c r="AQ36">
        <v>0</v>
      </c>
      <c r="AR36">
        <v>0</v>
      </c>
      <c r="AS36" t="s">
        <v>3</v>
      </c>
      <c r="AT36">
        <v>0.12</v>
      </c>
      <c r="AU36" t="s">
        <v>3</v>
      </c>
      <c r="AV36">
        <v>0</v>
      </c>
      <c r="AW36">
        <v>2</v>
      </c>
      <c r="AX36">
        <v>41651211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X36">
        <f>Y36*Source!I115</f>
        <v>30</v>
      </c>
      <c r="CY36">
        <f>AA36</f>
        <v>0</v>
      </c>
      <c r="CZ36">
        <f>AE36</f>
        <v>0</v>
      </c>
      <c r="DA36">
        <f>AI36</f>
        <v>1</v>
      </c>
      <c r="DB36">
        <v>0</v>
      </c>
    </row>
    <row r="37" spans="1:106" x14ac:dyDescent="0.2">
      <c r="A37">
        <f>ROW(Source!A116)</f>
        <v>116</v>
      </c>
      <c r="B37">
        <v>41650444</v>
      </c>
      <c r="C37">
        <v>41651219</v>
      </c>
      <c r="D37">
        <v>41401192</v>
      </c>
      <c r="E37">
        <v>1</v>
      </c>
      <c r="F37">
        <v>1</v>
      </c>
      <c r="G37">
        <v>19</v>
      </c>
      <c r="H37">
        <v>2</v>
      </c>
      <c r="I37" t="s">
        <v>368</v>
      </c>
      <c r="J37" t="s">
        <v>369</v>
      </c>
      <c r="K37" t="s">
        <v>370</v>
      </c>
      <c r="L37">
        <v>1368</v>
      </c>
      <c r="N37">
        <v>1011</v>
      </c>
      <c r="O37" t="s">
        <v>230</v>
      </c>
      <c r="P37" t="s">
        <v>230</v>
      </c>
      <c r="Q37">
        <v>1</v>
      </c>
      <c r="W37">
        <v>0</v>
      </c>
      <c r="X37">
        <v>1348080272</v>
      </c>
      <c r="Y37">
        <v>3.6999999999999998E-2</v>
      </c>
      <c r="AA37">
        <v>0</v>
      </c>
      <c r="AB37">
        <v>959.83</v>
      </c>
      <c r="AC37">
        <v>491.12</v>
      </c>
      <c r="AD37">
        <v>0</v>
      </c>
      <c r="AE37">
        <v>0</v>
      </c>
      <c r="AF37">
        <v>959.83</v>
      </c>
      <c r="AG37">
        <v>491.12</v>
      </c>
      <c r="AH37">
        <v>0</v>
      </c>
      <c r="AI37">
        <v>1</v>
      </c>
      <c r="AJ37">
        <v>1</v>
      </c>
      <c r="AK37">
        <v>1</v>
      </c>
      <c r="AL37">
        <v>1</v>
      </c>
      <c r="AN37">
        <v>0</v>
      </c>
      <c r="AO37">
        <v>1</v>
      </c>
      <c r="AP37">
        <v>1</v>
      </c>
      <c r="AQ37">
        <v>0</v>
      </c>
      <c r="AR37">
        <v>0</v>
      </c>
      <c r="AS37" t="s">
        <v>3</v>
      </c>
      <c r="AT37">
        <v>3.6999999999999998E-2</v>
      </c>
      <c r="AU37" t="s">
        <v>3</v>
      </c>
      <c r="AV37">
        <v>0</v>
      </c>
      <c r="AW37">
        <v>2</v>
      </c>
      <c r="AX37">
        <v>41651221</v>
      </c>
      <c r="AY37">
        <v>1</v>
      </c>
      <c r="AZ37">
        <v>0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X37">
        <f>Y37*Source!I116</f>
        <v>0.999</v>
      </c>
      <c r="CY37">
        <f>AB37</f>
        <v>959.83</v>
      </c>
      <c r="CZ37">
        <f>AF37</f>
        <v>959.83</v>
      </c>
      <c r="DA37">
        <f>AJ37</f>
        <v>1</v>
      </c>
      <c r="DB37">
        <v>0</v>
      </c>
    </row>
    <row r="38" spans="1:106" x14ac:dyDescent="0.2">
      <c r="A38">
        <f>ROW(Source!A117)</f>
        <v>117</v>
      </c>
      <c r="B38">
        <v>41650444</v>
      </c>
      <c r="C38">
        <v>41651222</v>
      </c>
      <c r="D38">
        <v>41401192</v>
      </c>
      <c r="E38">
        <v>1</v>
      </c>
      <c r="F38">
        <v>1</v>
      </c>
      <c r="G38">
        <v>19</v>
      </c>
      <c r="H38">
        <v>2</v>
      </c>
      <c r="I38" t="s">
        <v>368</v>
      </c>
      <c r="J38" t="s">
        <v>369</v>
      </c>
      <c r="K38" t="s">
        <v>370</v>
      </c>
      <c r="L38">
        <v>1368</v>
      </c>
      <c r="N38">
        <v>1011</v>
      </c>
      <c r="O38" t="s">
        <v>230</v>
      </c>
      <c r="P38" t="s">
        <v>230</v>
      </c>
      <c r="Q38">
        <v>1</v>
      </c>
      <c r="W38">
        <v>0</v>
      </c>
      <c r="X38">
        <v>1348080272</v>
      </c>
      <c r="Y38">
        <v>0.28999999999999998</v>
      </c>
      <c r="AA38">
        <v>0</v>
      </c>
      <c r="AB38">
        <v>959.83</v>
      </c>
      <c r="AC38">
        <v>491.12</v>
      </c>
      <c r="AD38">
        <v>0</v>
      </c>
      <c r="AE38">
        <v>0</v>
      </c>
      <c r="AF38">
        <v>959.83</v>
      </c>
      <c r="AG38">
        <v>491.12</v>
      </c>
      <c r="AH38">
        <v>0</v>
      </c>
      <c r="AI38">
        <v>1</v>
      </c>
      <c r="AJ38">
        <v>1</v>
      </c>
      <c r="AK38">
        <v>1</v>
      </c>
      <c r="AL38">
        <v>1</v>
      </c>
      <c r="AN38">
        <v>0</v>
      </c>
      <c r="AO38">
        <v>1</v>
      </c>
      <c r="AP38">
        <v>1</v>
      </c>
      <c r="AQ38">
        <v>0</v>
      </c>
      <c r="AR38">
        <v>0</v>
      </c>
      <c r="AS38" t="s">
        <v>3</v>
      </c>
      <c r="AT38">
        <v>0.01</v>
      </c>
      <c r="AU38" t="s">
        <v>139</v>
      </c>
      <c r="AV38">
        <v>0</v>
      </c>
      <c r="AW38">
        <v>2</v>
      </c>
      <c r="AX38">
        <v>41651224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X38">
        <f>Y38*Source!I117</f>
        <v>7.8299999999999992</v>
      </c>
      <c r="CY38">
        <f>AB38</f>
        <v>959.83</v>
      </c>
      <c r="CZ38">
        <f>AF38</f>
        <v>959.83</v>
      </c>
      <c r="DA38">
        <f>AJ38</f>
        <v>1</v>
      </c>
      <c r="DB38">
        <v>0</v>
      </c>
    </row>
    <row r="39" spans="1:106" x14ac:dyDescent="0.2">
      <c r="A39">
        <f>ROW(Source!A118)</f>
        <v>118</v>
      </c>
      <c r="B39">
        <v>41650444</v>
      </c>
      <c r="C39">
        <v>41651225</v>
      </c>
      <c r="D39">
        <v>41386477</v>
      </c>
      <c r="E39">
        <v>19</v>
      </c>
      <c r="F39">
        <v>1</v>
      </c>
      <c r="G39">
        <v>19</v>
      </c>
      <c r="H39">
        <v>1</v>
      </c>
      <c r="I39" t="s">
        <v>362</v>
      </c>
      <c r="J39" t="s">
        <v>3</v>
      </c>
      <c r="K39" t="s">
        <v>363</v>
      </c>
      <c r="L39">
        <v>1191</v>
      </c>
      <c r="N39">
        <v>1013</v>
      </c>
      <c r="O39" t="s">
        <v>364</v>
      </c>
      <c r="P39" t="s">
        <v>364</v>
      </c>
      <c r="Q39">
        <v>1</v>
      </c>
      <c r="W39">
        <v>0</v>
      </c>
      <c r="X39">
        <v>476480486</v>
      </c>
      <c r="Y39">
        <v>80.27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N39">
        <v>0</v>
      </c>
      <c r="AO39">
        <v>1</v>
      </c>
      <c r="AP39">
        <v>0</v>
      </c>
      <c r="AQ39">
        <v>0</v>
      </c>
      <c r="AR39">
        <v>0</v>
      </c>
      <c r="AS39" t="s">
        <v>3</v>
      </c>
      <c r="AT39">
        <v>80.27</v>
      </c>
      <c r="AU39" t="s">
        <v>3</v>
      </c>
      <c r="AV39">
        <v>1</v>
      </c>
      <c r="AW39">
        <v>2</v>
      </c>
      <c r="AX39">
        <v>41651230</v>
      </c>
      <c r="AY39">
        <v>1</v>
      </c>
      <c r="AZ39">
        <v>0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X39">
        <f>Y39*Source!I118</f>
        <v>64.215999999999994</v>
      </c>
      <c r="CY39">
        <f>AD39</f>
        <v>0</v>
      </c>
      <c r="CZ39">
        <f>AH39</f>
        <v>0</v>
      </c>
      <c r="DA39">
        <f>AL39</f>
        <v>1</v>
      </c>
      <c r="DB39">
        <v>0</v>
      </c>
    </row>
    <row r="40" spans="1:106" x14ac:dyDescent="0.2">
      <c r="A40">
        <f>ROW(Source!A118)</f>
        <v>118</v>
      </c>
      <c r="B40">
        <v>41650444</v>
      </c>
      <c r="C40">
        <v>41651225</v>
      </c>
      <c r="D40">
        <v>41404075</v>
      </c>
      <c r="E40">
        <v>1</v>
      </c>
      <c r="F40">
        <v>1</v>
      </c>
      <c r="G40">
        <v>19</v>
      </c>
      <c r="H40">
        <v>3</v>
      </c>
      <c r="I40" t="s">
        <v>424</v>
      </c>
      <c r="J40" t="s">
        <v>425</v>
      </c>
      <c r="K40" t="s">
        <v>426</v>
      </c>
      <c r="L40">
        <v>1339</v>
      </c>
      <c r="N40">
        <v>1007</v>
      </c>
      <c r="O40" t="s">
        <v>149</v>
      </c>
      <c r="P40" t="s">
        <v>149</v>
      </c>
      <c r="Q40">
        <v>1</v>
      </c>
      <c r="W40">
        <v>0</v>
      </c>
      <c r="X40">
        <v>794414770</v>
      </c>
      <c r="Y40">
        <v>5.9</v>
      </c>
      <c r="AA40">
        <v>3660.27</v>
      </c>
      <c r="AB40">
        <v>0</v>
      </c>
      <c r="AC40">
        <v>0</v>
      </c>
      <c r="AD40">
        <v>0</v>
      </c>
      <c r="AE40">
        <v>3660.27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N40">
        <v>0</v>
      </c>
      <c r="AO40">
        <v>1</v>
      </c>
      <c r="AP40">
        <v>0</v>
      </c>
      <c r="AQ40">
        <v>0</v>
      </c>
      <c r="AR40">
        <v>0</v>
      </c>
      <c r="AS40" t="s">
        <v>3</v>
      </c>
      <c r="AT40">
        <v>5.9</v>
      </c>
      <c r="AU40" t="s">
        <v>3</v>
      </c>
      <c r="AV40">
        <v>0</v>
      </c>
      <c r="AW40">
        <v>2</v>
      </c>
      <c r="AX40">
        <v>41651231</v>
      </c>
      <c r="AY40">
        <v>1</v>
      </c>
      <c r="AZ40">
        <v>0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X40">
        <f>Y40*Source!I118</f>
        <v>4.7200000000000006</v>
      </c>
      <c r="CY40">
        <f>AA40</f>
        <v>3660.27</v>
      </c>
      <c r="CZ40">
        <f>AE40</f>
        <v>3660.27</v>
      </c>
      <c r="DA40">
        <f>AI40</f>
        <v>1</v>
      </c>
      <c r="DB40">
        <v>0</v>
      </c>
    </row>
    <row r="41" spans="1:106" x14ac:dyDescent="0.2">
      <c r="A41">
        <f>ROW(Source!A118)</f>
        <v>118</v>
      </c>
      <c r="B41">
        <v>41650444</v>
      </c>
      <c r="C41">
        <v>41651225</v>
      </c>
      <c r="D41">
        <v>41404151</v>
      </c>
      <c r="E41">
        <v>1</v>
      </c>
      <c r="F41">
        <v>1</v>
      </c>
      <c r="G41">
        <v>19</v>
      </c>
      <c r="H41">
        <v>3</v>
      </c>
      <c r="I41" t="s">
        <v>212</v>
      </c>
      <c r="J41" t="s">
        <v>214</v>
      </c>
      <c r="K41" t="s">
        <v>213</v>
      </c>
      <c r="L41">
        <v>1339</v>
      </c>
      <c r="N41">
        <v>1007</v>
      </c>
      <c r="O41" t="s">
        <v>149</v>
      </c>
      <c r="P41" t="s">
        <v>149</v>
      </c>
      <c r="Q41">
        <v>1</v>
      </c>
      <c r="W41">
        <v>0</v>
      </c>
      <c r="X41">
        <v>-2047463617</v>
      </c>
      <c r="Y41">
        <v>0.06</v>
      </c>
      <c r="AA41">
        <v>2954.97</v>
      </c>
      <c r="AB41">
        <v>0</v>
      </c>
      <c r="AC41">
        <v>0</v>
      </c>
      <c r="AD41">
        <v>0</v>
      </c>
      <c r="AE41">
        <v>2954.97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N41">
        <v>0</v>
      </c>
      <c r="AO41">
        <v>1</v>
      </c>
      <c r="AP41">
        <v>0</v>
      </c>
      <c r="AQ41">
        <v>0</v>
      </c>
      <c r="AR41">
        <v>0</v>
      </c>
      <c r="AS41" t="s">
        <v>3</v>
      </c>
      <c r="AT41">
        <v>0.06</v>
      </c>
      <c r="AU41" t="s">
        <v>3</v>
      </c>
      <c r="AV41">
        <v>0</v>
      </c>
      <c r="AW41">
        <v>2</v>
      </c>
      <c r="AX41">
        <v>41651232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X41">
        <f>Y41*Source!I118</f>
        <v>4.8000000000000001E-2</v>
      </c>
      <c r="CY41">
        <f>AA41</f>
        <v>2954.97</v>
      </c>
      <c r="CZ41">
        <f>AE41</f>
        <v>2954.97</v>
      </c>
      <c r="DA41">
        <f>AI41</f>
        <v>1</v>
      </c>
      <c r="DB41">
        <v>0</v>
      </c>
    </row>
    <row r="42" spans="1:106" x14ac:dyDescent="0.2">
      <c r="A42">
        <f>ROW(Source!A118)</f>
        <v>118</v>
      </c>
      <c r="B42">
        <v>41650444</v>
      </c>
      <c r="C42">
        <v>41651225</v>
      </c>
      <c r="D42">
        <v>41404520</v>
      </c>
      <c r="E42">
        <v>1</v>
      </c>
      <c r="F42">
        <v>1</v>
      </c>
      <c r="G42">
        <v>19</v>
      </c>
      <c r="H42">
        <v>3</v>
      </c>
      <c r="I42" t="s">
        <v>208</v>
      </c>
      <c r="J42" t="s">
        <v>210</v>
      </c>
      <c r="K42" t="s">
        <v>209</v>
      </c>
      <c r="L42">
        <v>1339</v>
      </c>
      <c r="N42">
        <v>1007</v>
      </c>
      <c r="O42" t="s">
        <v>149</v>
      </c>
      <c r="P42" t="s">
        <v>149</v>
      </c>
      <c r="Q42">
        <v>1</v>
      </c>
      <c r="W42">
        <v>0</v>
      </c>
      <c r="X42">
        <v>1245325798</v>
      </c>
      <c r="Y42">
        <v>4.3</v>
      </c>
      <c r="AA42">
        <v>6144.36</v>
      </c>
      <c r="AB42">
        <v>0</v>
      </c>
      <c r="AC42">
        <v>0</v>
      </c>
      <c r="AD42">
        <v>0</v>
      </c>
      <c r="AE42">
        <v>6144.36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N42">
        <v>0</v>
      </c>
      <c r="AO42">
        <v>1</v>
      </c>
      <c r="AP42">
        <v>0</v>
      </c>
      <c r="AQ42">
        <v>0</v>
      </c>
      <c r="AR42">
        <v>0</v>
      </c>
      <c r="AS42" t="s">
        <v>3</v>
      </c>
      <c r="AT42">
        <v>4.3</v>
      </c>
      <c r="AU42" t="s">
        <v>3</v>
      </c>
      <c r="AV42">
        <v>0</v>
      </c>
      <c r="AW42">
        <v>2</v>
      </c>
      <c r="AX42">
        <v>41651233</v>
      </c>
      <c r="AY42">
        <v>1</v>
      </c>
      <c r="AZ42">
        <v>0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X42">
        <f>Y42*Source!I118</f>
        <v>3.44</v>
      </c>
      <c r="CY42">
        <f>AA42</f>
        <v>6144.36</v>
      </c>
      <c r="CZ42">
        <f>AE42</f>
        <v>6144.36</v>
      </c>
      <c r="DA42">
        <f>AI42</f>
        <v>1</v>
      </c>
      <c r="DB42">
        <v>0</v>
      </c>
    </row>
    <row r="43" spans="1:106" x14ac:dyDescent="0.2">
      <c r="A43">
        <f>ROW(Source!A157)</f>
        <v>157</v>
      </c>
      <c r="B43">
        <v>41650444</v>
      </c>
      <c r="C43">
        <v>41651773</v>
      </c>
      <c r="D43">
        <v>41386477</v>
      </c>
      <c r="E43">
        <v>19</v>
      </c>
      <c r="F43">
        <v>1</v>
      </c>
      <c r="G43">
        <v>19</v>
      </c>
      <c r="H43">
        <v>1</v>
      </c>
      <c r="I43" t="s">
        <v>362</v>
      </c>
      <c r="J43" t="s">
        <v>3</v>
      </c>
      <c r="K43" t="s">
        <v>363</v>
      </c>
      <c r="L43">
        <v>1191</v>
      </c>
      <c r="N43">
        <v>1013</v>
      </c>
      <c r="O43" t="s">
        <v>364</v>
      </c>
      <c r="P43" t="s">
        <v>364</v>
      </c>
      <c r="Q43">
        <v>1</v>
      </c>
      <c r="W43">
        <v>0</v>
      </c>
      <c r="X43">
        <v>476480486</v>
      </c>
      <c r="Y43">
        <v>0.52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N43">
        <v>0</v>
      </c>
      <c r="AO43">
        <v>1</v>
      </c>
      <c r="AP43">
        <v>0</v>
      </c>
      <c r="AQ43">
        <v>0</v>
      </c>
      <c r="AR43">
        <v>0</v>
      </c>
      <c r="AS43" t="s">
        <v>3</v>
      </c>
      <c r="AT43">
        <v>0.52</v>
      </c>
      <c r="AU43" t="s">
        <v>3</v>
      </c>
      <c r="AV43">
        <v>1</v>
      </c>
      <c r="AW43">
        <v>2</v>
      </c>
      <c r="AX43">
        <v>41651777</v>
      </c>
      <c r="AY43">
        <v>1</v>
      </c>
      <c r="AZ43">
        <v>0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X43">
        <f>Y43*Source!I157</f>
        <v>42.9</v>
      </c>
      <c r="CY43">
        <f>AD43</f>
        <v>0</v>
      </c>
      <c r="CZ43">
        <f>AH43</f>
        <v>0</v>
      </c>
      <c r="DA43">
        <f>AL43</f>
        <v>1</v>
      </c>
      <c r="DB43">
        <v>0</v>
      </c>
    </row>
    <row r="44" spans="1:106" x14ac:dyDescent="0.2">
      <c r="A44">
        <f>ROW(Source!A157)</f>
        <v>157</v>
      </c>
      <c r="B44">
        <v>41650444</v>
      </c>
      <c r="C44">
        <v>41651773</v>
      </c>
      <c r="D44">
        <v>41400489</v>
      </c>
      <c r="E44">
        <v>1</v>
      </c>
      <c r="F44">
        <v>1</v>
      </c>
      <c r="G44">
        <v>19</v>
      </c>
      <c r="H44">
        <v>2</v>
      </c>
      <c r="I44" t="s">
        <v>427</v>
      </c>
      <c r="J44" t="s">
        <v>428</v>
      </c>
      <c r="K44" t="s">
        <v>429</v>
      </c>
      <c r="L44">
        <v>1368</v>
      </c>
      <c r="N44">
        <v>1011</v>
      </c>
      <c r="O44" t="s">
        <v>230</v>
      </c>
      <c r="P44" t="s">
        <v>230</v>
      </c>
      <c r="Q44">
        <v>1</v>
      </c>
      <c r="W44">
        <v>0</v>
      </c>
      <c r="X44">
        <v>1369448020</v>
      </c>
      <c r="Y44">
        <v>4.4999999999999998E-2</v>
      </c>
      <c r="AA44">
        <v>0</v>
      </c>
      <c r="AB44">
        <v>561.44000000000005</v>
      </c>
      <c r="AC44">
        <v>421.15</v>
      </c>
      <c r="AD44">
        <v>0</v>
      </c>
      <c r="AE44">
        <v>0</v>
      </c>
      <c r="AF44">
        <v>561.44000000000005</v>
      </c>
      <c r="AG44">
        <v>421.15</v>
      </c>
      <c r="AH44">
        <v>0</v>
      </c>
      <c r="AI44">
        <v>1</v>
      </c>
      <c r="AJ44">
        <v>1</v>
      </c>
      <c r="AK44">
        <v>1</v>
      </c>
      <c r="AL44">
        <v>1</v>
      </c>
      <c r="AN44">
        <v>0</v>
      </c>
      <c r="AO44">
        <v>1</v>
      </c>
      <c r="AP44">
        <v>0</v>
      </c>
      <c r="AQ44">
        <v>0</v>
      </c>
      <c r="AR44">
        <v>0</v>
      </c>
      <c r="AS44" t="s">
        <v>3</v>
      </c>
      <c r="AT44">
        <v>4.4999999999999998E-2</v>
      </c>
      <c r="AU44" t="s">
        <v>3</v>
      </c>
      <c r="AV44">
        <v>0</v>
      </c>
      <c r="AW44">
        <v>2</v>
      </c>
      <c r="AX44">
        <v>41651778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X44">
        <f>Y44*Source!I157</f>
        <v>3.7124999999999999</v>
      </c>
      <c r="CY44">
        <f>AB44</f>
        <v>561.44000000000005</v>
      </c>
      <c r="CZ44">
        <f>AF44</f>
        <v>561.44000000000005</v>
      </c>
      <c r="DA44">
        <f>AJ44</f>
        <v>1</v>
      </c>
      <c r="DB44">
        <v>0</v>
      </c>
    </row>
    <row r="45" spans="1:106" x14ac:dyDescent="0.2">
      <c r="A45">
        <f>ROW(Source!A157)</f>
        <v>157</v>
      </c>
      <c r="B45">
        <v>41650444</v>
      </c>
      <c r="C45">
        <v>41651773</v>
      </c>
      <c r="D45">
        <v>41400501</v>
      </c>
      <c r="E45">
        <v>1</v>
      </c>
      <c r="F45">
        <v>1</v>
      </c>
      <c r="G45">
        <v>19</v>
      </c>
      <c r="H45">
        <v>2</v>
      </c>
      <c r="I45" t="s">
        <v>430</v>
      </c>
      <c r="J45" t="s">
        <v>431</v>
      </c>
      <c r="K45" t="s">
        <v>432</v>
      </c>
      <c r="L45">
        <v>1368</v>
      </c>
      <c r="N45">
        <v>1011</v>
      </c>
      <c r="O45" t="s">
        <v>230</v>
      </c>
      <c r="P45" t="s">
        <v>230</v>
      </c>
      <c r="Q45">
        <v>1</v>
      </c>
      <c r="W45">
        <v>0</v>
      </c>
      <c r="X45">
        <v>-515271891</v>
      </c>
      <c r="Y45">
        <v>1.2E-2</v>
      </c>
      <c r="AA45">
        <v>0</v>
      </c>
      <c r="AB45">
        <v>741.47</v>
      </c>
      <c r="AC45">
        <v>377.09</v>
      </c>
      <c r="AD45">
        <v>0</v>
      </c>
      <c r="AE45">
        <v>0</v>
      </c>
      <c r="AF45">
        <v>741.47</v>
      </c>
      <c r="AG45">
        <v>377.09</v>
      </c>
      <c r="AH45">
        <v>0</v>
      </c>
      <c r="AI45">
        <v>1</v>
      </c>
      <c r="AJ45">
        <v>1</v>
      </c>
      <c r="AK45">
        <v>1</v>
      </c>
      <c r="AL45">
        <v>1</v>
      </c>
      <c r="AN45">
        <v>0</v>
      </c>
      <c r="AO45">
        <v>1</v>
      </c>
      <c r="AP45">
        <v>0</v>
      </c>
      <c r="AQ45">
        <v>0</v>
      </c>
      <c r="AR45">
        <v>0</v>
      </c>
      <c r="AS45" t="s">
        <v>3</v>
      </c>
      <c r="AT45">
        <v>1.2E-2</v>
      </c>
      <c r="AU45" t="s">
        <v>3</v>
      </c>
      <c r="AV45">
        <v>0</v>
      </c>
      <c r="AW45">
        <v>2</v>
      </c>
      <c r="AX45">
        <v>41651779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X45">
        <f>Y45*Source!I157</f>
        <v>0.99</v>
      </c>
      <c r="CY45">
        <f>AB45</f>
        <v>741.47</v>
      </c>
      <c r="CZ45">
        <f>AF45</f>
        <v>741.47</v>
      </c>
      <c r="DA45">
        <f>AJ45</f>
        <v>1</v>
      </c>
      <c r="DB45">
        <v>0</v>
      </c>
    </row>
    <row r="46" spans="1:106" x14ac:dyDescent="0.2">
      <c r="A46">
        <f>ROW(Source!A158)</f>
        <v>158</v>
      </c>
      <c r="B46">
        <v>41650444</v>
      </c>
      <c r="C46">
        <v>41651780</v>
      </c>
      <c r="D46">
        <v>41386477</v>
      </c>
      <c r="E46">
        <v>19</v>
      </c>
      <c r="F46">
        <v>1</v>
      </c>
      <c r="G46">
        <v>19</v>
      </c>
      <c r="H46">
        <v>1</v>
      </c>
      <c r="I46" t="s">
        <v>362</v>
      </c>
      <c r="J46" t="s">
        <v>3</v>
      </c>
      <c r="K46" t="s">
        <v>363</v>
      </c>
      <c r="L46">
        <v>1191</v>
      </c>
      <c r="N46">
        <v>1013</v>
      </c>
      <c r="O46" t="s">
        <v>364</v>
      </c>
      <c r="P46" t="s">
        <v>364</v>
      </c>
      <c r="Q46">
        <v>1</v>
      </c>
      <c r="W46">
        <v>0</v>
      </c>
      <c r="X46">
        <v>476480486</v>
      </c>
      <c r="Y46">
        <v>24.84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N46">
        <v>0</v>
      </c>
      <c r="AO46">
        <v>1</v>
      </c>
      <c r="AP46">
        <v>0</v>
      </c>
      <c r="AQ46">
        <v>0</v>
      </c>
      <c r="AR46">
        <v>0</v>
      </c>
      <c r="AS46" t="s">
        <v>3</v>
      </c>
      <c r="AT46">
        <v>24.84</v>
      </c>
      <c r="AU46" t="s">
        <v>3</v>
      </c>
      <c r="AV46">
        <v>1</v>
      </c>
      <c r="AW46">
        <v>2</v>
      </c>
      <c r="AX46">
        <v>41651790</v>
      </c>
      <c r="AY46">
        <v>1</v>
      </c>
      <c r="AZ46">
        <v>0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X46">
        <f>Y46*Source!I158</f>
        <v>10.4328</v>
      </c>
      <c r="CY46">
        <f>AD46</f>
        <v>0</v>
      </c>
      <c r="CZ46">
        <f>AH46</f>
        <v>0</v>
      </c>
      <c r="DA46">
        <f>AL46</f>
        <v>1</v>
      </c>
      <c r="DB46">
        <v>0</v>
      </c>
    </row>
    <row r="47" spans="1:106" x14ac:dyDescent="0.2">
      <c r="A47">
        <f>ROW(Source!A158)</f>
        <v>158</v>
      </c>
      <c r="B47">
        <v>41650444</v>
      </c>
      <c r="C47">
        <v>41651780</v>
      </c>
      <c r="D47">
        <v>41400501</v>
      </c>
      <c r="E47">
        <v>1</v>
      </c>
      <c r="F47">
        <v>1</v>
      </c>
      <c r="G47">
        <v>19</v>
      </c>
      <c r="H47">
        <v>2</v>
      </c>
      <c r="I47" t="s">
        <v>430</v>
      </c>
      <c r="J47" t="s">
        <v>431</v>
      </c>
      <c r="K47" t="s">
        <v>432</v>
      </c>
      <c r="L47">
        <v>1368</v>
      </c>
      <c r="N47">
        <v>1011</v>
      </c>
      <c r="O47" t="s">
        <v>230</v>
      </c>
      <c r="P47" t="s">
        <v>230</v>
      </c>
      <c r="Q47">
        <v>1</v>
      </c>
      <c r="W47">
        <v>0</v>
      </c>
      <c r="X47">
        <v>-515271891</v>
      </c>
      <c r="Y47">
        <v>2.94</v>
      </c>
      <c r="AA47">
        <v>0</v>
      </c>
      <c r="AB47">
        <v>741.47</v>
      </c>
      <c r="AC47">
        <v>377.09</v>
      </c>
      <c r="AD47">
        <v>0</v>
      </c>
      <c r="AE47">
        <v>0</v>
      </c>
      <c r="AF47">
        <v>741.47</v>
      </c>
      <c r="AG47">
        <v>377.09</v>
      </c>
      <c r="AH47">
        <v>0</v>
      </c>
      <c r="AI47">
        <v>1</v>
      </c>
      <c r="AJ47">
        <v>1</v>
      </c>
      <c r="AK47">
        <v>1</v>
      </c>
      <c r="AL47">
        <v>1</v>
      </c>
      <c r="AN47">
        <v>0</v>
      </c>
      <c r="AO47">
        <v>1</v>
      </c>
      <c r="AP47">
        <v>0</v>
      </c>
      <c r="AQ47">
        <v>0</v>
      </c>
      <c r="AR47">
        <v>0</v>
      </c>
      <c r="AS47" t="s">
        <v>3</v>
      </c>
      <c r="AT47">
        <v>2.94</v>
      </c>
      <c r="AU47" t="s">
        <v>3</v>
      </c>
      <c r="AV47">
        <v>0</v>
      </c>
      <c r="AW47">
        <v>2</v>
      </c>
      <c r="AX47">
        <v>41651791</v>
      </c>
      <c r="AY47">
        <v>1</v>
      </c>
      <c r="AZ47">
        <v>0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X47">
        <f>Y47*Source!I158</f>
        <v>1.2347999999999999</v>
      </c>
      <c r="CY47">
        <f t="shared" ref="CY47:CY52" si="0">AB47</f>
        <v>741.47</v>
      </c>
      <c r="CZ47">
        <f t="shared" ref="CZ47:CZ52" si="1">AF47</f>
        <v>741.47</v>
      </c>
      <c r="DA47">
        <f t="shared" ref="DA47:DA52" si="2">AJ47</f>
        <v>1</v>
      </c>
      <c r="DB47">
        <v>0</v>
      </c>
    </row>
    <row r="48" spans="1:106" x14ac:dyDescent="0.2">
      <c r="A48">
        <f>ROW(Source!A158)</f>
        <v>158</v>
      </c>
      <c r="B48">
        <v>41650444</v>
      </c>
      <c r="C48">
        <v>41651780</v>
      </c>
      <c r="D48">
        <v>41400674</v>
      </c>
      <c r="E48">
        <v>1</v>
      </c>
      <c r="F48">
        <v>1</v>
      </c>
      <c r="G48">
        <v>19</v>
      </c>
      <c r="H48">
        <v>2</v>
      </c>
      <c r="I48" t="s">
        <v>433</v>
      </c>
      <c r="J48" t="s">
        <v>434</v>
      </c>
      <c r="K48" t="s">
        <v>435</v>
      </c>
      <c r="L48">
        <v>1368</v>
      </c>
      <c r="N48">
        <v>1011</v>
      </c>
      <c r="O48" t="s">
        <v>230</v>
      </c>
      <c r="P48" t="s">
        <v>230</v>
      </c>
      <c r="Q48">
        <v>1</v>
      </c>
      <c r="W48">
        <v>0</v>
      </c>
      <c r="X48">
        <v>-811494606</v>
      </c>
      <c r="Y48">
        <v>1.1399999999999999</v>
      </c>
      <c r="AA48">
        <v>0</v>
      </c>
      <c r="AB48">
        <v>1635.52</v>
      </c>
      <c r="AC48">
        <v>347.42</v>
      </c>
      <c r="AD48">
        <v>0</v>
      </c>
      <c r="AE48">
        <v>0</v>
      </c>
      <c r="AF48">
        <v>1635.52</v>
      </c>
      <c r="AG48">
        <v>347.42</v>
      </c>
      <c r="AH48">
        <v>0</v>
      </c>
      <c r="AI48">
        <v>1</v>
      </c>
      <c r="AJ48">
        <v>1</v>
      </c>
      <c r="AK48">
        <v>1</v>
      </c>
      <c r="AL48">
        <v>1</v>
      </c>
      <c r="AN48">
        <v>0</v>
      </c>
      <c r="AO48">
        <v>1</v>
      </c>
      <c r="AP48">
        <v>0</v>
      </c>
      <c r="AQ48">
        <v>0</v>
      </c>
      <c r="AR48">
        <v>0</v>
      </c>
      <c r="AS48" t="s">
        <v>3</v>
      </c>
      <c r="AT48">
        <v>1.1399999999999999</v>
      </c>
      <c r="AU48" t="s">
        <v>3</v>
      </c>
      <c r="AV48">
        <v>0</v>
      </c>
      <c r="AW48">
        <v>2</v>
      </c>
      <c r="AX48">
        <v>41651792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X48">
        <f>Y48*Source!I158</f>
        <v>0.47879999999999995</v>
      </c>
      <c r="CY48">
        <f t="shared" si="0"/>
        <v>1635.52</v>
      </c>
      <c r="CZ48">
        <f t="shared" si="1"/>
        <v>1635.52</v>
      </c>
      <c r="DA48">
        <f t="shared" si="2"/>
        <v>1</v>
      </c>
      <c r="DB48">
        <v>0</v>
      </c>
    </row>
    <row r="49" spans="1:106" x14ac:dyDescent="0.2">
      <c r="A49">
        <f>ROW(Source!A158)</f>
        <v>158</v>
      </c>
      <c r="B49">
        <v>41650444</v>
      </c>
      <c r="C49">
        <v>41651780</v>
      </c>
      <c r="D49">
        <v>41400659</v>
      </c>
      <c r="E49">
        <v>1</v>
      </c>
      <c r="F49">
        <v>1</v>
      </c>
      <c r="G49">
        <v>19</v>
      </c>
      <c r="H49">
        <v>2</v>
      </c>
      <c r="I49" t="s">
        <v>436</v>
      </c>
      <c r="J49" t="s">
        <v>437</v>
      </c>
      <c r="K49" t="s">
        <v>438</v>
      </c>
      <c r="L49">
        <v>1368</v>
      </c>
      <c r="N49">
        <v>1011</v>
      </c>
      <c r="O49" t="s">
        <v>230</v>
      </c>
      <c r="P49" t="s">
        <v>230</v>
      </c>
      <c r="Q49">
        <v>1</v>
      </c>
      <c r="W49">
        <v>0</v>
      </c>
      <c r="X49">
        <v>403919208</v>
      </c>
      <c r="Y49">
        <v>8.9600000000000009</v>
      </c>
      <c r="AA49">
        <v>0</v>
      </c>
      <c r="AB49">
        <v>1030.96</v>
      </c>
      <c r="AC49">
        <v>401.56</v>
      </c>
      <c r="AD49">
        <v>0</v>
      </c>
      <c r="AE49">
        <v>0</v>
      </c>
      <c r="AF49">
        <v>1030.96</v>
      </c>
      <c r="AG49">
        <v>401.56</v>
      </c>
      <c r="AH49">
        <v>0</v>
      </c>
      <c r="AI49">
        <v>1</v>
      </c>
      <c r="AJ49">
        <v>1</v>
      </c>
      <c r="AK49">
        <v>1</v>
      </c>
      <c r="AL49">
        <v>1</v>
      </c>
      <c r="AN49">
        <v>0</v>
      </c>
      <c r="AO49">
        <v>1</v>
      </c>
      <c r="AP49">
        <v>0</v>
      </c>
      <c r="AQ49">
        <v>0</v>
      </c>
      <c r="AR49">
        <v>0</v>
      </c>
      <c r="AS49" t="s">
        <v>3</v>
      </c>
      <c r="AT49">
        <v>8.9600000000000009</v>
      </c>
      <c r="AU49" t="s">
        <v>3</v>
      </c>
      <c r="AV49">
        <v>0</v>
      </c>
      <c r="AW49">
        <v>2</v>
      </c>
      <c r="AX49">
        <v>41651793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X49">
        <f>Y49*Source!I158</f>
        <v>3.7632000000000003</v>
      </c>
      <c r="CY49">
        <f t="shared" si="0"/>
        <v>1030.96</v>
      </c>
      <c r="CZ49">
        <f t="shared" si="1"/>
        <v>1030.96</v>
      </c>
      <c r="DA49">
        <f t="shared" si="2"/>
        <v>1</v>
      </c>
      <c r="DB49">
        <v>0</v>
      </c>
    </row>
    <row r="50" spans="1:106" x14ac:dyDescent="0.2">
      <c r="A50">
        <f>ROW(Source!A158)</f>
        <v>158</v>
      </c>
      <c r="B50">
        <v>41650444</v>
      </c>
      <c r="C50">
        <v>41651780</v>
      </c>
      <c r="D50">
        <v>41400660</v>
      </c>
      <c r="E50">
        <v>1</v>
      </c>
      <c r="F50">
        <v>1</v>
      </c>
      <c r="G50">
        <v>19</v>
      </c>
      <c r="H50">
        <v>2</v>
      </c>
      <c r="I50" t="s">
        <v>439</v>
      </c>
      <c r="J50" t="s">
        <v>440</v>
      </c>
      <c r="K50" t="s">
        <v>441</v>
      </c>
      <c r="L50">
        <v>1368</v>
      </c>
      <c r="N50">
        <v>1011</v>
      </c>
      <c r="O50" t="s">
        <v>230</v>
      </c>
      <c r="P50" t="s">
        <v>230</v>
      </c>
      <c r="Q50">
        <v>1</v>
      </c>
      <c r="W50">
        <v>0</v>
      </c>
      <c r="X50">
        <v>874749164</v>
      </c>
      <c r="Y50">
        <v>18.25</v>
      </c>
      <c r="AA50">
        <v>0</v>
      </c>
      <c r="AB50">
        <v>1526.76</v>
      </c>
      <c r="AC50">
        <v>545.9</v>
      </c>
      <c r="AD50">
        <v>0</v>
      </c>
      <c r="AE50">
        <v>0</v>
      </c>
      <c r="AF50">
        <v>1526.76</v>
      </c>
      <c r="AG50">
        <v>545.9</v>
      </c>
      <c r="AH50">
        <v>0</v>
      </c>
      <c r="AI50">
        <v>1</v>
      </c>
      <c r="AJ50">
        <v>1</v>
      </c>
      <c r="AK50">
        <v>1</v>
      </c>
      <c r="AL50">
        <v>1</v>
      </c>
      <c r="AN50">
        <v>0</v>
      </c>
      <c r="AO50">
        <v>1</v>
      </c>
      <c r="AP50">
        <v>0</v>
      </c>
      <c r="AQ50">
        <v>0</v>
      </c>
      <c r="AR50">
        <v>0</v>
      </c>
      <c r="AS50" t="s">
        <v>3</v>
      </c>
      <c r="AT50">
        <v>18.25</v>
      </c>
      <c r="AU50" t="s">
        <v>3</v>
      </c>
      <c r="AV50">
        <v>0</v>
      </c>
      <c r="AW50">
        <v>2</v>
      </c>
      <c r="AX50">
        <v>41651794</v>
      </c>
      <c r="AY50">
        <v>1</v>
      </c>
      <c r="AZ50">
        <v>0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X50">
        <f>Y50*Source!I158</f>
        <v>7.665</v>
      </c>
      <c r="CY50">
        <f t="shared" si="0"/>
        <v>1526.76</v>
      </c>
      <c r="CZ50">
        <f t="shared" si="1"/>
        <v>1526.76</v>
      </c>
      <c r="DA50">
        <f t="shared" si="2"/>
        <v>1</v>
      </c>
      <c r="DB50">
        <v>0</v>
      </c>
    </row>
    <row r="51" spans="1:106" x14ac:dyDescent="0.2">
      <c r="A51">
        <f>ROW(Source!A158)</f>
        <v>158</v>
      </c>
      <c r="B51">
        <v>41650444</v>
      </c>
      <c r="C51">
        <v>41651780</v>
      </c>
      <c r="D51">
        <v>41400698</v>
      </c>
      <c r="E51">
        <v>1</v>
      </c>
      <c r="F51">
        <v>1</v>
      </c>
      <c r="G51">
        <v>19</v>
      </c>
      <c r="H51">
        <v>2</v>
      </c>
      <c r="I51" t="s">
        <v>442</v>
      </c>
      <c r="J51" t="s">
        <v>443</v>
      </c>
      <c r="K51" t="s">
        <v>444</v>
      </c>
      <c r="L51">
        <v>1368</v>
      </c>
      <c r="N51">
        <v>1011</v>
      </c>
      <c r="O51" t="s">
        <v>230</v>
      </c>
      <c r="P51" t="s">
        <v>230</v>
      </c>
      <c r="Q51">
        <v>1</v>
      </c>
      <c r="W51">
        <v>0</v>
      </c>
      <c r="X51">
        <v>-1714794677</v>
      </c>
      <c r="Y51">
        <v>2.2400000000000002</v>
      </c>
      <c r="AA51">
        <v>0</v>
      </c>
      <c r="AB51">
        <v>1179.55</v>
      </c>
      <c r="AC51">
        <v>485.88</v>
      </c>
      <c r="AD51">
        <v>0</v>
      </c>
      <c r="AE51">
        <v>0</v>
      </c>
      <c r="AF51">
        <v>1179.55</v>
      </c>
      <c r="AG51">
        <v>485.88</v>
      </c>
      <c r="AH51">
        <v>0</v>
      </c>
      <c r="AI51">
        <v>1</v>
      </c>
      <c r="AJ51">
        <v>1</v>
      </c>
      <c r="AK51">
        <v>1</v>
      </c>
      <c r="AL51">
        <v>1</v>
      </c>
      <c r="AN51">
        <v>0</v>
      </c>
      <c r="AO51">
        <v>1</v>
      </c>
      <c r="AP51">
        <v>0</v>
      </c>
      <c r="AQ51">
        <v>0</v>
      </c>
      <c r="AR51">
        <v>0</v>
      </c>
      <c r="AS51" t="s">
        <v>3</v>
      </c>
      <c r="AT51">
        <v>2.2400000000000002</v>
      </c>
      <c r="AU51" t="s">
        <v>3</v>
      </c>
      <c r="AV51">
        <v>0</v>
      </c>
      <c r="AW51">
        <v>2</v>
      </c>
      <c r="AX51">
        <v>41651795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X51">
        <f>Y51*Source!I158</f>
        <v>0.94080000000000008</v>
      </c>
      <c r="CY51">
        <f t="shared" si="0"/>
        <v>1179.55</v>
      </c>
      <c r="CZ51">
        <f t="shared" si="1"/>
        <v>1179.55</v>
      </c>
      <c r="DA51">
        <f t="shared" si="2"/>
        <v>1</v>
      </c>
      <c r="DB51">
        <v>0</v>
      </c>
    </row>
    <row r="52" spans="1:106" x14ac:dyDescent="0.2">
      <c r="A52">
        <f>ROW(Source!A158)</f>
        <v>158</v>
      </c>
      <c r="B52">
        <v>41650444</v>
      </c>
      <c r="C52">
        <v>41651780</v>
      </c>
      <c r="D52">
        <v>41400664</v>
      </c>
      <c r="E52">
        <v>1</v>
      </c>
      <c r="F52">
        <v>1</v>
      </c>
      <c r="G52">
        <v>19</v>
      </c>
      <c r="H52">
        <v>2</v>
      </c>
      <c r="I52" t="s">
        <v>445</v>
      </c>
      <c r="J52" t="s">
        <v>446</v>
      </c>
      <c r="K52" t="s">
        <v>447</v>
      </c>
      <c r="L52">
        <v>1368</v>
      </c>
      <c r="N52">
        <v>1011</v>
      </c>
      <c r="O52" t="s">
        <v>230</v>
      </c>
      <c r="P52" t="s">
        <v>230</v>
      </c>
      <c r="Q52">
        <v>1</v>
      </c>
      <c r="W52">
        <v>0</v>
      </c>
      <c r="X52">
        <v>-771639051</v>
      </c>
      <c r="Y52">
        <v>0.65</v>
      </c>
      <c r="AA52">
        <v>0</v>
      </c>
      <c r="AB52">
        <v>1633.82</v>
      </c>
      <c r="AC52">
        <v>516.44000000000005</v>
      </c>
      <c r="AD52">
        <v>0</v>
      </c>
      <c r="AE52">
        <v>0</v>
      </c>
      <c r="AF52">
        <v>1633.82</v>
      </c>
      <c r="AG52">
        <v>516.44000000000005</v>
      </c>
      <c r="AH52">
        <v>0</v>
      </c>
      <c r="AI52">
        <v>1</v>
      </c>
      <c r="AJ52">
        <v>1</v>
      </c>
      <c r="AK52">
        <v>1</v>
      </c>
      <c r="AL52">
        <v>1</v>
      </c>
      <c r="AN52">
        <v>0</v>
      </c>
      <c r="AO52">
        <v>1</v>
      </c>
      <c r="AP52">
        <v>0</v>
      </c>
      <c r="AQ52">
        <v>0</v>
      </c>
      <c r="AR52">
        <v>0</v>
      </c>
      <c r="AS52" t="s">
        <v>3</v>
      </c>
      <c r="AT52">
        <v>0.65</v>
      </c>
      <c r="AU52" t="s">
        <v>3</v>
      </c>
      <c r="AV52">
        <v>0</v>
      </c>
      <c r="AW52">
        <v>2</v>
      </c>
      <c r="AX52">
        <v>41651796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X52">
        <f>Y52*Source!I158</f>
        <v>0.27300000000000002</v>
      </c>
      <c r="CY52">
        <f t="shared" si="0"/>
        <v>1633.82</v>
      </c>
      <c r="CZ52">
        <f t="shared" si="1"/>
        <v>1633.82</v>
      </c>
      <c r="DA52">
        <f t="shared" si="2"/>
        <v>1</v>
      </c>
      <c r="DB52">
        <v>0</v>
      </c>
    </row>
    <row r="53" spans="1:106" x14ac:dyDescent="0.2">
      <c r="A53">
        <f>ROW(Source!A158)</f>
        <v>158</v>
      </c>
      <c r="B53">
        <v>41650444</v>
      </c>
      <c r="C53">
        <v>41651780</v>
      </c>
      <c r="D53">
        <v>41402519</v>
      </c>
      <c r="E53">
        <v>1</v>
      </c>
      <c r="F53">
        <v>1</v>
      </c>
      <c r="G53">
        <v>19</v>
      </c>
      <c r="H53">
        <v>3</v>
      </c>
      <c r="I53" t="s">
        <v>448</v>
      </c>
      <c r="J53" t="s">
        <v>449</v>
      </c>
      <c r="K53" t="s">
        <v>450</v>
      </c>
      <c r="L53">
        <v>1339</v>
      </c>
      <c r="N53">
        <v>1007</v>
      </c>
      <c r="O53" t="s">
        <v>149</v>
      </c>
      <c r="P53" t="s">
        <v>149</v>
      </c>
      <c r="Q53">
        <v>1</v>
      </c>
      <c r="W53">
        <v>0</v>
      </c>
      <c r="X53">
        <v>-446700530</v>
      </c>
      <c r="Y53">
        <v>126</v>
      </c>
      <c r="AA53">
        <v>1845.8</v>
      </c>
      <c r="AB53">
        <v>0</v>
      </c>
      <c r="AC53">
        <v>0</v>
      </c>
      <c r="AD53">
        <v>0</v>
      </c>
      <c r="AE53">
        <v>1845.8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N53">
        <v>0</v>
      </c>
      <c r="AO53">
        <v>1</v>
      </c>
      <c r="AP53">
        <v>0</v>
      </c>
      <c r="AQ53">
        <v>0</v>
      </c>
      <c r="AR53">
        <v>0</v>
      </c>
      <c r="AS53" t="s">
        <v>3</v>
      </c>
      <c r="AT53">
        <v>126</v>
      </c>
      <c r="AU53" t="s">
        <v>3</v>
      </c>
      <c r="AV53">
        <v>0</v>
      </c>
      <c r="AW53">
        <v>2</v>
      </c>
      <c r="AX53">
        <v>41651797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X53">
        <f>Y53*Source!I158</f>
        <v>52.919999999999995</v>
      </c>
      <c r="CY53">
        <f>AA53</f>
        <v>1845.8</v>
      </c>
      <c r="CZ53">
        <f>AE53</f>
        <v>1845.8</v>
      </c>
      <c r="DA53">
        <f>AI53</f>
        <v>1</v>
      </c>
      <c r="DB53">
        <v>0</v>
      </c>
    </row>
    <row r="54" spans="1:106" x14ac:dyDescent="0.2">
      <c r="A54">
        <f>ROW(Source!A158)</f>
        <v>158</v>
      </c>
      <c r="B54">
        <v>41650444</v>
      </c>
      <c r="C54">
        <v>41651780</v>
      </c>
      <c r="D54">
        <v>41403220</v>
      </c>
      <c r="E54">
        <v>1</v>
      </c>
      <c r="F54">
        <v>1</v>
      </c>
      <c r="G54">
        <v>19</v>
      </c>
      <c r="H54">
        <v>3</v>
      </c>
      <c r="I54" t="s">
        <v>416</v>
      </c>
      <c r="J54" t="s">
        <v>417</v>
      </c>
      <c r="K54" t="s">
        <v>418</v>
      </c>
      <c r="L54">
        <v>1339</v>
      </c>
      <c r="N54">
        <v>1007</v>
      </c>
      <c r="O54" t="s">
        <v>149</v>
      </c>
      <c r="P54" t="s">
        <v>149</v>
      </c>
      <c r="Q54">
        <v>1</v>
      </c>
      <c r="W54">
        <v>0</v>
      </c>
      <c r="X54">
        <v>1653821073</v>
      </c>
      <c r="Y54">
        <v>7</v>
      </c>
      <c r="AA54">
        <v>29.98</v>
      </c>
      <c r="AB54">
        <v>0</v>
      </c>
      <c r="AC54">
        <v>0</v>
      </c>
      <c r="AD54">
        <v>0</v>
      </c>
      <c r="AE54">
        <v>29.98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N54">
        <v>0</v>
      </c>
      <c r="AO54">
        <v>1</v>
      </c>
      <c r="AP54">
        <v>0</v>
      </c>
      <c r="AQ54">
        <v>0</v>
      </c>
      <c r="AR54">
        <v>0</v>
      </c>
      <c r="AS54" t="s">
        <v>3</v>
      </c>
      <c r="AT54">
        <v>7</v>
      </c>
      <c r="AU54" t="s">
        <v>3</v>
      </c>
      <c r="AV54">
        <v>0</v>
      </c>
      <c r="AW54">
        <v>2</v>
      </c>
      <c r="AX54">
        <v>41651798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X54">
        <f>Y54*Source!I158</f>
        <v>2.94</v>
      </c>
      <c r="CY54">
        <f>AA54</f>
        <v>29.98</v>
      </c>
      <c r="CZ54">
        <f>AE54</f>
        <v>29.98</v>
      </c>
      <c r="DA54">
        <f>AI54</f>
        <v>1</v>
      </c>
      <c r="DB54">
        <v>0</v>
      </c>
    </row>
    <row r="55" spans="1:106" x14ac:dyDescent="0.2">
      <c r="A55">
        <f>ROW(Source!A159)</f>
        <v>159</v>
      </c>
      <c r="B55">
        <v>41650444</v>
      </c>
      <c r="C55">
        <v>41651799</v>
      </c>
      <c r="D55">
        <v>41386477</v>
      </c>
      <c r="E55">
        <v>19</v>
      </c>
      <c r="F55">
        <v>1</v>
      </c>
      <c r="G55">
        <v>19</v>
      </c>
      <c r="H55">
        <v>1</v>
      </c>
      <c r="I55" t="s">
        <v>362</v>
      </c>
      <c r="J55" t="s">
        <v>3</v>
      </c>
      <c r="K55" t="s">
        <v>363</v>
      </c>
      <c r="L55">
        <v>1191</v>
      </c>
      <c r="N55">
        <v>1013</v>
      </c>
      <c r="O55" t="s">
        <v>364</v>
      </c>
      <c r="P55" t="s">
        <v>364</v>
      </c>
      <c r="Q55">
        <v>1</v>
      </c>
      <c r="W55">
        <v>0</v>
      </c>
      <c r="X55">
        <v>476480486</v>
      </c>
      <c r="Y55">
        <v>16.559999999999999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N55">
        <v>0</v>
      </c>
      <c r="AO55">
        <v>1</v>
      </c>
      <c r="AP55">
        <v>0</v>
      </c>
      <c r="AQ55">
        <v>0</v>
      </c>
      <c r="AR55">
        <v>0</v>
      </c>
      <c r="AS55" t="s">
        <v>3</v>
      </c>
      <c r="AT55">
        <v>16.559999999999999</v>
      </c>
      <c r="AU55" t="s">
        <v>3</v>
      </c>
      <c r="AV55">
        <v>1</v>
      </c>
      <c r="AW55">
        <v>2</v>
      </c>
      <c r="AX55">
        <v>41651808</v>
      </c>
      <c r="AY55">
        <v>1</v>
      </c>
      <c r="AZ55">
        <v>0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X55">
        <f>Y55*Source!I159</f>
        <v>11.591999999999999</v>
      </c>
      <c r="CY55">
        <f>AD55</f>
        <v>0</v>
      </c>
      <c r="CZ55">
        <f>AH55</f>
        <v>0</v>
      </c>
      <c r="DA55">
        <f>AL55</f>
        <v>1</v>
      </c>
      <c r="DB55">
        <v>0</v>
      </c>
    </row>
    <row r="56" spans="1:106" x14ac:dyDescent="0.2">
      <c r="A56">
        <f>ROW(Source!A159)</f>
        <v>159</v>
      </c>
      <c r="B56">
        <v>41650444</v>
      </c>
      <c r="C56">
        <v>41651799</v>
      </c>
      <c r="D56">
        <v>41400522</v>
      </c>
      <c r="E56">
        <v>1</v>
      </c>
      <c r="F56">
        <v>1</v>
      </c>
      <c r="G56">
        <v>19</v>
      </c>
      <c r="H56">
        <v>2</v>
      </c>
      <c r="I56" t="s">
        <v>451</v>
      </c>
      <c r="J56" t="s">
        <v>452</v>
      </c>
      <c r="K56" t="s">
        <v>453</v>
      </c>
      <c r="L56">
        <v>1368</v>
      </c>
      <c r="N56">
        <v>1011</v>
      </c>
      <c r="O56" t="s">
        <v>230</v>
      </c>
      <c r="P56" t="s">
        <v>230</v>
      </c>
      <c r="Q56">
        <v>1</v>
      </c>
      <c r="W56">
        <v>0</v>
      </c>
      <c r="X56">
        <v>1099048908</v>
      </c>
      <c r="Y56">
        <v>2.08</v>
      </c>
      <c r="AA56">
        <v>0</v>
      </c>
      <c r="AB56">
        <v>976.21</v>
      </c>
      <c r="AC56">
        <v>418.55</v>
      </c>
      <c r="AD56">
        <v>0</v>
      </c>
      <c r="AE56">
        <v>0</v>
      </c>
      <c r="AF56">
        <v>976.21</v>
      </c>
      <c r="AG56">
        <v>418.55</v>
      </c>
      <c r="AH56">
        <v>0</v>
      </c>
      <c r="AI56">
        <v>1</v>
      </c>
      <c r="AJ56">
        <v>1</v>
      </c>
      <c r="AK56">
        <v>1</v>
      </c>
      <c r="AL56">
        <v>1</v>
      </c>
      <c r="AN56">
        <v>0</v>
      </c>
      <c r="AO56">
        <v>1</v>
      </c>
      <c r="AP56">
        <v>0</v>
      </c>
      <c r="AQ56">
        <v>0</v>
      </c>
      <c r="AR56">
        <v>0</v>
      </c>
      <c r="AS56" t="s">
        <v>3</v>
      </c>
      <c r="AT56">
        <v>2.08</v>
      </c>
      <c r="AU56" t="s">
        <v>3</v>
      </c>
      <c r="AV56">
        <v>0</v>
      </c>
      <c r="AW56">
        <v>2</v>
      </c>
      <c r="AX56">
        <v>41651809</v>
      </c>
      <c r="AY56">
        <v>1</v>
      </c>
      <c r="AZ56">
        <v>0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X56">
        <f>Y56*Source!I159</f>
        <v>1.456</v>
      </c>
      <c r="CY56">
        <f>AB56</f>
        <v>976.21</v>
      </c>
      <c r="CZ56">
        <f>AF56</f>
        <v>976.21</v>
      </c>
      <c r="DA56">
        <f>AJ56</f>
        <v>1</v>
      </c>
      <c r="DB56">
        <v>0</v>
      </c>
    </row>
    <row r="57" spans="1:106" x14ac:dyDescent="0.2">
      <c r="A57">
        <f>ROW(Source!A159)</f>
        <v>159</v>
      </c>
      <c r="B57">
        <v>41650444</v>
      </c>
      <c r="C57">
        <v>41651799</v>
      </c>
      <c r="D57">
        <v>41400671</v>
      </c>
      <c r="E57">
        <v>1</v>
      </c>
      <c r="F57">
        <v>1</v>
      </c>
      <c r="G57">
        <v>19</v>
      </c>
      <c r="H57">
        <v>2</v>
      </c>
      <c r="I57" t="s">
        <v>454</v>
      </c>
      <c r="J57" t="s">
        <v>455</v>
      </c>
      <c r="K57" t="s">
        <v>456</v>
      </c>
      <c r="L57">
        <v>1368</v>
      </c>
      <c r="N57">
        <v>1011</v>
      </c>
      <c r="O57" t="s">
        <v>230</v>
      </c>
      <c r="P57" t="s">
        <v>230</v>
      </c>
      <c r="Q57">
        <v>1</v>
      </c>
      <c r="W57">
        <v>0</v>
      </c>
      <c r="X57">
        <v>-1614598216</v>
      </c>
      <c r="Y57">
        <v>2.08</v>
      </c>
      <c r="AA57">
        <v>0</v>
      </c>
      <c r="AB57">
        <v>360.45</v>
      </c>
      <c r="AC57">
        <v>163.12</v>
      </c>
      <c r="AD57">
        <v>0</v>
      </c>
      <c r="AE57">
        <v>0</v>
      </c>
      <c r="AF57">
        <v>360.45</v>
      </c>
      <c r="AG57">
        <v>163.12</v>
      </c>
      <c r="AH57">
        <v>0</v>
      </c>
      <c r="AI57">
        <v>1</v>
      </c>
      <c r="AJ57">
        <v>1</v>
      </c>
      <c r="AK57">
        <v>1</v>
      </c>
      <c r="AL57">
        <v>1</v>
      </c>
      <c r="AN57">
        <v>0</v>
      </c>
      <c r="AO57">
        <v>1</v>
      </c>
      <c r="AP57">
        <v>0</v>
      </c>
      <c r="AQ57">
        <v>0</v>
      </c>
      <c r="AR57">
        <v>0</v>
      </c>
      <c r="AS57" t="s">
        <v>3</v>
      </c>
      <c r="AT57">
        <v>2.08</v>
      </c>
      <c r="AU57" t="s">
        <v>3</v>
      </c>
      <c r="AV57">
        <v>0</v>
      </c>
      <c r="AW57">
        <v>2</v>
      </c>
      <c r="AX57">
        <v>41651810</v>
      </c>
      <c r="AY57">
        <v>1</v>
      </c>
      <c r="AZ57">
        <v>0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X57">
        <f>Y57*Source!I159</f>
        <v>1.456</v>
      </c>
      <c r="CY57">
        <f>AB57</f>
        <v>360.45</v>
      </c>
      <c r="CZ57">
        <f>AF57</f>
        <v>360.45</v>
      </c>
      <c r="DA57">
        <f>AJ57</f>
        <v>1</v>
      </c>
      <c r="DB57">
        <v>0</v>
      </c>
    </row>
    <row r="58" spans="1:106" x14ac:dyDescent="0.2">
      <c r="A58">
        <f>ROW(Source!A159)</f>
        <v>159</v>
      </c>
      <c r="B58">
        <v>41650444</v>
      </c>
      <c r="C58">
        <v>41651799</v>
      </c>
      <c r="D58">
        <v>41400674</v>
      </c>
      <c r="E58">
        <v>1</v>
      </c>
      <c r="F58">
        <v>1</v>
      </c>
      <c r="G58">
        <v>19</v>
      </c>
      <c r="H58">
        <v>2</v>
      </c>
      <c r="I58" t="s">
        <v>433</v>
      </c>
      <c r="J58" t="s">
        <v>434</v>
      </c>
      <c r="K58" t="s">
        <v>435</v>
      </c>
      <c r="L58">
        <v>1368</v>
      </c>
      <c r="N58">
        <v>1011</v>
      </c>
      <c r="O58" t="s">
        <v>230</v>
      </c>
      <c r="P58" t="s">
        <v>230</v>
      </c>
      <c r="Q58">
        <v>1</v>
      </c>
      <c r="W58">
        <v>0</v>
      </c>
      <c r="X58">
        <v>-811494606</v>
      </c>
      <c r="Y58">
        <v>0.81</v>
      </c>
      <c r="AA58">
        <v>0</v>
      </c>
      <c r="AB58">
        <v>1635.52</v>
      </c>
      <c r="AC58">
        <v>347.42</v>
      </c>
      <c r="AD58">
        <v>0</v>
      </c>
      <c r="AE58">
        <v>0</v>
      </c>
      <c r="AF58">
        <v>1635.52</v>
      </c>
      <c r="AG58">
        <v>347.42</v>
      </c>
      <c r="AH58">
        <v>0</v>
      </c>
      <c r="AI58">
        <v>1</v>
      </c>
      <c r="AJ58">
        <v>1</v>
      </c>
      <c r="AK58">
        <v>1</v>
      </c>
      <c r="AL58">
        <v>1</v>
      </c>
      <c r="AN58">
        <v>0</v>
      </c>
      <c r="AO58">
        <v>1</v>
      </c>
      <c r="AP58">
        <v>0</v>
      </c>
      <c r="AQ58">
        <v>0</v>
      </c>
      <c r="AR58">
        <v>0</v>
      </c>
      <c r="AS58" t="s">
        <v>3</v>
      </c>
      <c r="AT58">
        <v>0.81</v>
      </c>
      <c r="AU58" t="s">
        <v>3</v>
      </c>
      <c r="AV58">
        <v>0</v>
      </c>
      <c r="AW58">
        <v>2</v>
      </c>
      <c r="AX58">
        <v>41651811</v>
      </c>
      <c r="AY58">
        <v>1</v>
      </c>
      <c r="AZ58">
        <v>0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X58">
        <f>Y58*Source!I159</f>
        <v>0.56699999999999995</v>
      </c>
      <c r="CY58">
        <f>AB58</f>
        <v>1635.52</v>
      </c>
      <c r="CZ58">
        <f>AF58</f>
        <v>1635.52</v>
      </c>
      <c r="DA58">
        <f>AJ58</f>
        <v>1</v>
      </c>
      <c r="DB58">
        <v>0</v>
      </c>
    </row>
    <row r="59" spans="1:106" x14ac:dyDescent="0.2">
      <c r="A59">
        <f>ROW(Source!A159)</f>
        <v>159</v>
      </c>
      <c r="B59">
        <v>41650444</v>
      </c>
      <c r="C59">
        <v>41651799</v>
      </c>
      <c r="D59">
        <v>41400698</v>
      </c>
      <c r="E59">
        <v>1</v>
      </c>
      <c r="F59">
        <v>1</v>
      </c>
      <c r="G59">
        <v>19</v>
      </c>
      <c r="H59">
        <v>2</v>
      </c>
      <c r="I59" t="s">
        <v>442</v>
      </c>
      <c r="J59" t="s">
        <v>443</v>
      </c>
      <c r="K59" t="s">
        <v>444</v>
      </c>
      <c r="L59">
        <v>1368</v>
      </c>
      <c r="N59">
        <v>1011</v>
      </c>
      <c r="O59" t="s">
        <v>230</v>
      </c>
      <c r="P59" t="s">
        <v>230</v>
      </c>
      <c r="Q59">
        <v>1</v>
      </c>
      <c r="W59">
        <v>0</v>
      </c>
      <c r="X59">
        <v>-1714794677</v>
      </c>
      <c r="Y59">
        <v>1.94</v>
      </c>
      <c r="AA59">
        <v>0</v>
      </c>
      <c r="AB59">
        <v>1179.55</v>
      </c>
      <c r="AC59">
        <v>485.88</v>
      </c>
      <c r="AD59">
        <v>0</v>
      </c>
      <c r="AE59">
        <v>0</v>
      </c>
      <c r="AF59">
        <v>1179.55</v>
      </c>
      <c r="AG59">
        <v>485.88</v>
      </c>
      <c r="AH59">
        <v>0</v>
      </c>
      <c r="AI59">
        <v>1</v>
      </c>
      <c r="AJ59">
        <v>1</v>
      </c>
      <c r="AK59">
        <v>1</v>
      </c>
      <c r="AL59">
        <v>1</v>
      </c>
      <c r="AN59">
        <v>0</v>
      </c>
      <c r="AO59">
        <v>1</v>
      </c>
      <c r="AP59">
        <v>0</v>
      </c>
      <c r="AQ59">
        <v>0</v>
      </c>
      <c r="AR59">
        <v>0</v>
      </c>
      <c r="AS59" t="s">
        <v>3</v>
      </c>
      <c r="AT59">
        <v>1.94</v>
      </c>
      <c r="AU59" t="s">
        <v>3</v>
      </c>
      <c r="AV59">
        <v>0</v>
      </c>
      <c r="AW59">
        <v>2</v>
      </c>
      <c r="AX59">
        <v>41651812</v>
      </c>
      <c r="AY59">
        <v>1</v>
      </c>
      <c r="AZ59">
        <v>0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X59">
        <f>Y59*Source!I159</f>
        <v>1.3579999999999999</v>
      </c>
      <c r="CY59">
        <f>AB59</f>
        <v>1179.55</v>
      </c>
      <c r="CZ59">
        <f>AF59</f>
        <v>1179.55</v>
      </c>
      <c r="DA59">
        <f>AJ59</f>
        <v>1</v>
      </c>
      <c r="DB59">
        <v>0</v>
      </c>
    </row>
    <row r="60" spans="1:106" x14ac:dyDescent="0.2">
      <c r="A60">
        <f>ROW(Source!A159)</f>
        <v>159</v>
      </c>
      <c r="B60">
        <v>41650444</v>
      </c>
      <c r="C60">
        <v>41651799</v>
      </c>
      <c r="D60">
        <v>41400664</v>
      </c>
      <c r="E60">
        <v>1</v>
      </c>
      <c r="F60">
        <v>1</v>
      </c>
      <c r="G60">
        <v>19</v>
      </c>
      <c r="H60">
        <v>2</v>
      </c>
      <c r="I60" t="s">
        <v>445</v>
      </c>
      <c r="J60" t="s">
        <v>446</v>
      </c>
      <c r="K60" t="s">
        <v>447</v>
      </c>
      <c r="L60">
        <v>1368</v>
      </c>
      <c r="N60">
        <v>1011</v>
      </c>
      <c r="O60" t="s">
        <v>230</v>
      </c>
      <c r="P60" t="s">
        <v>230</v>
      </c>
      <c r="Q60">
        <v>1</v>
      </c>
      <c r="W60">
        <v>0</v>
      </c>
      <c r="X60">
        <v>-771639051</v>
      </c>
      <c r="Y60">
        <v>0.65</v>
      </c>
      <c r="AA60">
        <v>0</v>
      </c>
      <c r="AB60">
        <v>1633.82</v>
      </c>
      <c r="AC60">
        <v>516.44000000000005</v>
      </c>
      <c r="AD60">
        <v>0</v>
      </c>
      <c r="AE60">
        <v>0</v>
      </c>
      <c r="AF60">
        <v>1633.82</v>
      </c>
      <c r="AG60">
        <v>516.44000000000005</v>
      </c>
      <c r="AH60">
        <v>0</v>
      </c>
      <c r="AI60">
        <v>1</v>
      </c>
      <c r="AJ60">
        <v>1</v>
      </c>
      <c r="AK60">
        <v>1</v>
      </c>
      <c r="AL60">
        <v>1</v>
      </c>
      <c r="AN60">
        <v>0</v>
      </c>
      <c r="AO60">
        <v>1</v>
      </c>
      <c r="AP60">
        <v>0</v>
      </c>
      <c r="AQ60">
        <v>0</v>
      </c>
      <c r="AR60">
        <v>0</v>
      </c>
      <c r="AS60" t="s">
        <v>3</v>
      </c>
      <c r="AT60">
        <v>0.65</v>
      </c>
      <c r="AU60" t="s">
        <v>3</v>
      </c>
      <c r="AV60">
        <v>0</v>
      </c>
      <c r="AW60">
        <v>2</v>
      </c>
      <c r="AX60">
        <v>41651813</v>
      </c>
      <c r="AY60">
        <v>1</v>
      </c>
      <c r="AZ60">
        <v>0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X60">
        <f>Y60*Source!I159</f>
        <v>0.45499999999999996</v>
      </c>
      <c r="CY60">
        <f>AB60</f>
        <v>1633.82</v>
      </c>
      <c r="CZ60">
        <f>AF60</f>
        <v>1633.82</v>
      </c>
      <c r="DA60">
        <f>AJ60</f>
        <v>1</v>
      </c>
      <c r="DB60">
        <v>0</v>
      </c>
    </row>
    <row r="61" spans="1:106" x14ac:dyDescent="0.2">
      <c r="A61">
        <f>ROW(Source!A159)</f>
        <v>159</v>
      </c>
      <c r="B61">
        <v>41650444</v>
      </c>
      <c r="C61">
        <v>41651799</v>
      </c>
      <c r="D61">
        <v>41402493</v>
      </c>
      <c r="E61">
        <v>1</v>
      </c>
      <c r="F61">
        <v>1</v>
      </c>
      <c r="G61">
        <v>19</v>
      </c>
      <c r="H61">
        <v>3</v>
      </c>
      <c r="I61" t="s">
        <v>457</v>
      </c>
      <c r="J61" t="s">
        <v>458</v>
      </c>
      <c r="K61" t="s">
        <v>459</v>
      </c>
      <c r="L61">
        <v>1339</v>
      </c>
      <c r="N61">
        <v>1007</v>
      </c>
      <c r="O61" t="s">
        <v>149</v>
      </c>
      <c r="P61" t="s">
        <v>149</v>
      </c>
      <c r="Q61">
        <v>1</v>
      </c>
      <c r="W61">
        <v>0</v>
      </c>
      <c r="X61">
        <v>1676192418</v>
      </c>
      <c r="Y61">
        <v>110</v>
      </c>
      <c r="AA61">
        <v>570.52</v>
      </c>
      <c r="AB61">
        <v>0</v>
      </c>
      <c r="AC61">
        <v>0</v>
      </c>
      <c r="AD61">
        <v>0</v>
      </c>
      <c r="AE61">
        <v>570.52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N61">
        <v>0</v>
      </c>
      <c r="AO61">
        <v>1</v>
      </c>
      <c r="AP61">
        <v>0</v>
      </c>
      <c r="AQ61">
        <v>0</v>
      </c>
      <c r="AR61">
        <v>0</v>
      </c>
      <c r="AS61" t="s">
        <v>3</v>
      </c>
      <c r="AT61">
        <v>110</v>
      </c>
      <c r="AU61" t="s">
        <v>3</v>
      </c>
      <c r="AV61">
        <v>0</v>
      </c>
      <c r="AW61">
        <v>2</v>
      </c>
      <c r="AX61">
        <v>41651814</v>
      </c>
      <c r="AY61">
        <v>1</v>
      </c>
      <c r="AZ61">
        <v>0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X61">
        <f>Y61*Source!I159</f>
        <v>77</v>
      </c>
      <c r="CY61">
        <f>AA61</f>
        <v>570.52</v>
      </c>
      <c r="CZ61">
        <f>AE61</f>
        <v>570.52</v>
      </c>
      <c r="DA61">
        <f>AI61</f>
        <v>1</v>
      </c>
      <c r="DB61">
        <v>0</v>
      </c>
    </row>
    <row r="62" spans="1:106" x14ac:dyDescent="0.2">
      <c r="A62">
        <f>ROW(Source!A159)</f>
        <v>159</v>
      </c>
      <c r="B62">
        <v>41650444</v>
      </c>
      <c r="C62">
        <v>41651799</v>
      </c>
      <c r="D62">
        <v>41403220</v>
      </c>
      <c r="E62">
        <v>1</v>
      </c>
      <c r="F62">
        <v>1</v>
      </c>
      <c r="G62">
        <v>19</v>
      </c>
      <c r="H62">
        <v>3</v>
      </c>
      <c r="I62" t="s">
        <v>416</v>
      </c>
      <c r="J62" t="s">
        <v>417</v>
      </c>
      <c r="K62" t="s">
        <v>418</v>
      </c>
      <c r="L62">
        <v>1339</v>
      </c>
      <c r="N62">
        <v>1007</v>
      </c>
      <c r="O62" t="s">
        <v>149</v>
      </c>
      <c r="P62" t="s">
        <v>149</v>
      </c>
      <c r="Q62">
        <v>1</v>
      </c>
      <c r="W62">
        <v>0</v>
      </c>
      <c r="X62">
        <v>1653821073</v>
      </c>
      <c r="Y62">
        <v>5</v>
      </c>
      <c r="AA62">
        <v>29.98</v>
      </c>
      <c r="AB62">
        <v>0</v>
      </c>
      <c r="AC62">
        <v>0</v>
      </c>
      <c r="AD62">
        <v>0</v>
      </c>
      <c r="AE62">
        <v>29.98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N62">
        <v>0</v>
      </c>
      <c r="AO62">
        <v>1</v>
      </c>
      <c r="AP62">
        <v>0</v>
      </c>
      <c r="AQ62">
        <v>0</v>
      </c>
      <c r="AR62">
        <v>0</v>
      </c>
      <c r="AS62" t="s">
        <v>3</v>
      </c>
      <c r="AT62">
        <v>5</v>
      </c>
      <c r="AU62" t="s">
        <v>3</v>
      </c>
      <c r="AV62">
        <v>0</v>
      </c>
      <c r="AW62">
        <v>2</v>
      </c>
      <c r="AX62">
        <v>41651815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X62">
        <f>Y62*Source!I159</f>
        <v>3.5</v>
      </c>
      <c r="CY62">
        <f>AA62</f>
        <v>29.98</v>
      </c>
      <c r="CZ62">
        <f>AE62</f>
        <v>29.98</v>
      </c>
      <c r="DA62">
        <f>AI62</f>
        <v>1</v>
      </c>
      <c r="DB62">
        <v>0</v>
      </c>
    </row>
    <row r="63" spans="1:106" x14ac:dyDescent="0.2">
      <c r="A63">
        <f>ROW(Source!A160)</f>
        <v>160</v>
      </c>
      <c r="B63">
        <v>41650444</v>
      </c>
      <c r="C63">
        <v>41651816</v>
      </c>
      <c r="D63">
        <v>41401192</v>
      </c>
      <c r="E63">
        <v>1</v>
      </c>
      <c r="F63">
        <v>1</v>
      </c>
      <c r="G63">
        <v>19</v>
      </c>
      <c r="H63">
        <v>2</v>
      </c>
      <c r="I63" t="s">
        <v>368</v>
      </c>
      <c r="J63" t="s">
        <v>369</v>
      </c>
      <c r="K63" t="s">
        <v>370</v>
      </c>
      <c r="L63">
        <v>1368</v>
      </c>
      <c r="N63">
        <v>1011</v>
      </c>
      <c r="O63" t="s">
        <v>230</v>
      </c>
      <c r="P63" t="s">
        <v>230</v>
      </c>
      <c r="Q63">
        <v>1</v>
      </c>
      <c r="W63">
        <v>0</v>
      </c>
      <c r="X63">
        <v>1348080272</v>
      </c>
      <c r="Y63">
        <v>3.1E-2</v>
      </c>
      <c r="AA63">
        <v>0</v>
      </c>
      <c r="AB63">
        <v>959.83</v>
      </c>
      <c r="AC63">
        <v>491.12</v>
      </c>
      <c r="AD63">
        <v>0</v>
      </c>
      <c r="AE63">
        <v>0</v>
      </c>
      <c r="AF63">
        <v>959.83</v>
      </c>
      <c r="AG63">
        <v>491.12</v>
      </c>
      <c r="AH63">
        <v>0</v>
      </c>
      <c r="AI63">
        <v>1</v>
      </c>
      <c r="AJ63">
        <v>1</v>
      </c>
      <c r="AK63">
        <v>1</v>
      </c>
      <c r="AL63">
        <v>1</v>
      </c>
      <c r="AN63">
        <v>0</v>
      </c>
      <c r="AO63">
        <v>1</v>
      </c>
      <c r="AP63">
        <v>0</v>
      </c>
      <c r="AQ63">
        <v>0</v>
      </c>
      <c r="AR63">
        <v>0</v>
      </c>
      <c r="AS63" t="s">
        <v>3</v>
      </c>
      <c r="AT63">
        <v>3.1E-2</v>
      </c>
      <c r="AU63" t="s">
        <v>3</v>
      </c>
      <c r="AV63">
        <v>0</v>
      </c>
      <c r="AW63">
        <v>2</v>
      </c>
      <c r="AX63">
        <v>41651818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X63">
        <f>Y63*Source!I160</f>
        <v>2.17</v>
      </c>
      <c r="CY63">
        <f>AB63</f>
        <v>959.83</v>
      </c>
      <c r="CZ63">
        <f>AF63</f>
        <v>959.83</v>
      </c>
      <c r="DA63">
        <f>AJ63</f>
        <v>1</v>
      </c>
      <c r="DB63">
        <v>0</v>
      </c>
    </row>
    <row r="64" spans="1:106" x14ac:dyDescent="0.2">
      <c r="A64">
        <f>ROW(Source!A161)</f>
        <v>161</v>
      </c>
      <c r="B64">
        <v>41650444</v>
      </c>
      <c r="C64">
        <v>41651819</v>
      </c>
      <c r="D64">
        <v>41401192</v>
      </c>
      <c r="E64">
        <v>1</v>
      </c>
      <c r="F64">
        <v>1</v>
      </c>
      <c r="G64">
        <v>19</v>
      </c>
      <c r="H64">
        <v>2</v>
      </c>
      <c r="I64" t="s">
        <v>368</v>
      </c>
      <c r="J64" t="s">
        <v>369</v>
      </c>
      <c r="K64" t="s">
        <v>370</v>
      </c>
      <c r="L64">
        <v>1368</v>
      </c>
      <c r="N64">
        <v>1011</v>
      </c>
      <c r="O64" t="s">
        <v>230</v>
      </c>
      <c r="P64" t="s">
        <v>230</v>
      </c>
      <c r="Q64">
        <v>1</v>
      </c>
      <c r="W64">
        <v>0</v>
      </c>
      <c r="X64">
        <v>1348080272</v>
      </c>
      <c r="Y64">
        <v>0.2</v>
      </c>
      <c r="AA64">
        <v>0</v>
      </c>
      <c r="AB64">
        <v>959.83</v>
      </c>
      <c r="AC64">
        <v>491.12</v>
      </c>
      <c r="AD64">
        <v>0</v>
      </c>
      <c r="AE64">
        <v>0</v>
      </c>
      <c r="AF64">
        <v>959.83</v>
      </c>
      <c r="AG64">
        <v>491.12</v>
      </c>
      <c r="AH64">
        <v>0</v>
      </c>
      <c r="AI64">
        <v>1</v>
      </c>
      <c r="AJ64">
        <v>1</v>
      </c>
      <c r="AK64">
        <v>1</v>
      </c>
      <c r="AL64">
        <v>1</v>
      </c>
      <c r="AN64">
        <v>0</v>
      </c>
      <c r="AO64">
        <v>1</v>
      </c>
      <c r="AP64">
        <v>1</v>
      </c>
      <c r="AQ64">
        <v>0</v>
      </c>
      <c r="AR64">
        <v>0</v>
      </c>
      <c r="AS64" t="s">
        <v>3</v>
      </c>
      <c r="AT64">
        <v>0.01</v>
      </c>
      <c r="AU64" t="s">
        <v>169</v>
      </c>
      <c r="AV64">
        <v>0</v>
      </c>
      <c r="AW64">
        <v>2</v>
      </c>
      <c r="AX64">
        <v>41651821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X64">
        <f>Y64*Source!I161</f>
        <v>14</v>
      </c>
      <c r="CY64">
        <f>AB64</f>
        <v>959.83</v>
      </c>
      <c r="CZ64">
        <f>AF64</f>
        <v>959.83</v>
      </c>
      <c r="DA64">
        <f>AJ64</f>
        <v>1</v>
      </c>
      <c r="DB64">
        <v>0</v>
      </c>
    </row>
    <row r="65" spans="1:106" x14ac:dyDescent="0.2">
      <c r="A65">
        <f>ROW(Source!A162)</f>
        <v>162</v>
      </c>
      <c r="B65">
        <v>41650444</v>
      </c>
      <c r="C65">
        <v>41651822</v>
      </c>
      <c r="D65">
        <v>41386477</v>
      </c>
      <c r="E65">
        <v>19</v>
      </c>
      <c r="F65">
        <v>1</v>
      </c>
      <c r="G65">
        <v>19</v>
      </c>
      <c r="H65">
        <v>1</v>
      </c>
      <c r="I65" t="s">
        <v>362</v>
      </c>
      <c r="J65" t="s">
        <v>3</v>
      </c>
      <c r="K65" t="s">
        <v>363</v>
      </c>
      <c r="L65">
        <v>1191</v>
      </c>
      <c r="N65">
        <v>1013</v>
      </c>
      <c r="O65" t="s">
        <v>364</v>
      </c>
      <c r="P65" t="s">
        <v>364</v>
      </c>
      <c r="Q65">
        <v>1</v>
      </c>
      <c r="W65">
        <v>0</v>
      </c>
      <c r="X65">
        <v>476480486</v>
      </c>
      <c r="Y65">
        <v>9.35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N65">
        <v>0</v>
      </c>
      <c r="AO65">
        <v>1</v>
      </c>
      <c r="AP65">
        <v>0</v>
      </c>
      <c r="AQ65">
        <v>0</v>
      </c>
      <c r="AR65">
        <v>0</v>
      </c>
      <c r="AS65" t="s">
        <v>3</v>
      </c>
      <c r="AT65">
        <v>9.35</v>
      </c>
      <c r="AU65" t="s">
        <v>3</v>
      </c>
      <c r="AV65">
        <v>1</v>
      </c>
      <c r="AW65">
        <v>2</v>
      </c>
      <c r="AX65">
        <v>41651829</v>
      </c>
      <c r="AY65">
        <v>1</v>
      </c>
      <c r="AZ65">
        <v>0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X65">
        <f>Y65*Source!I162</f>
        <v>25.992999999999999</v>
      </c>
      <c r="CY65">
        <f>AD65</f>
        <v>0</v>
      </c>
      <c r="CZ65">
        <f>AH65</f>
        <v>0</v>
      </c>
      <c r="DA65">
        <f>AL65</f>
        <v>1</v>
      </c>
      <c r="DB65">
        <v>0</v>
      </c>
    </row>
    <row r="66" spans="1:106" x14ac:dyDescent="0.2">
      <c r="A66">
        <f>ROW(Source!A162)</f>
        <v>162</v>
      </c>
      <c r="B66">
        <v>41650444</v>
      </c>
      <c r="C66">
        <v>41651822</v>
      </c>
      <c r="D66">
        <v>41401288</v>
      </c>
      <c r="E66">
        <v>1</v>
      </c>
      <c r="F66">
        <v>1</v>
      </c>
      <c r="G66">
        <v>19</v>
      </c>
      <c r="H66">
        <v>2</v>
      </c>
      <c r="I66" t="s">
        <v>460</v>
      </c>
      <c r="J66" t="s">
        <v>461</v>
      </c>
      <c r="K66" t="s">
        <v>462</v>
      </c>
      <c r="L66">
        <v>1368</v>
      </c>
      <c r="N66">
        <v>1011</v>
      </c>
      <c r="O66" t="s">
        <v>230</v>
      </c>
      <c r="P66" t="s">
        <v>230</v>
      </c>
      <c r="Q66">
        <v>1</v>
      </c>
      <c r="W66">
        <v>0</v>
      </c>
      <c r="X66">
        <v>1605728046</v>
      </c>
      <c r="Y66">
        <v>0.09</v>
      </c>
      <c r="AA66">
        <v>0</v>
      </c>
      <c r="AB66">
        <v>9.57</v>
      </c>
      <c r="AC66">
        <v>0.09</v>
      </c>
      <c r="AD66">
        <v>0</v>
      </c>
      <c r="AE66">
        <v>0</v>
      </c>
      <c r="AF66">
        <v>9.57</v>
      </c>
      <c r="AG66">
        <v>0.09</v>
      </c>
      <c r="AH66">
        <v>0</v>
      </c>
      <c r="AI66">
        <v>1</v>
      </c>
      <c r="AJ66">
        <v>1</v>
      </c>
      <c r="AK66">
        <v>1</v>
      </c>
      <c r="AL66">
        <v>1</v>
      </c>
      <c r="AN66">
        <v>0</v>
      </c>
      <c r="AO66">
        <v>1</v>
      </c>
      <c r="AP66">
        <v>0</v>
      </c>
      <c r="AQ66">
        <v>0</v>
      </c>
      <c r="AR66">
        <v>0</v>
      </c>
      <c r="AS66" t="s">
        <v>3</v>
      </c>
      <c r="AT66">
        <v>0.09</v>
      </c>
      <c r="AU66" t="s">
        <v>3</v>
      </c>
      <c r="AV66">
        <v>0</v>
      </c>
      <c r="AW66">
        <v>2</v>
      </c>
      <c r="AX66">
        <v>41651830</v>
      </c>
      <c r="AY66">
        <v>1</v>
      </c>
      <c r="AZ66">
        <v>0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X66">
        <f>Y66*Source!I162</f>
        <v>0.25019999999999998</v>
      </c>
      <c r="CY66">
        <f>AB66</f>
        <v>9.57</v>
      </c>
      <c r="CZ66">
        <f>AF66</f>
        <v>9.57</v>
      </c>
      <c r="DA66">
        <f>AJ66</f>
        <v>1</v>
      </c>
      <c r="DB66">
        <v>0</v>
      </c>
    </row>
    <row r="67" spans="1:106" x14ac:dyDescent="0.2">
      <c r="A67">
        <f>ROW(Source!A162)</f>
        <v>162</v>
      </c>
      <c r="B67">
        <v>41650444</v>
      </c>
      <c r="C67">
        <v>41651822</v>
      </c>
      <c r="D67">
        <v>41400589</v>
      </c>
      <c r="E67">
        <v>1</v>
      </c>
      <c r="F67">
        <v>1</v>
      </c>
      <c r="G67">
        <v>19</v>
      </c>
      <c r="H67">
        <v>2</v>
      </c>
      <c r="I67" t="s">
        <v>463</v>
      </c>
      <c r="J67" t="s">
        <v>464</v>
      </c>
      <c r="K67" t="s">
        <v>465</v>
      </c>
      <c r="L67">
        <v>1368</v>
      </c>
      <c r="N67">
        <v>1011</v>
      </c>
      <c r="O67" t="s">
        <v>230</v>
      </c>
      <c r="P67" t="s">
        <v>230</v>
      </c>
      <c r="Q67">
        <v>1</v>
      </c>
      <c r="W67">
        <v>0</v>
      </c>
      <c r="X67">
        <v>1551817098</v>
      </c>
      <c r="Y67">
        <v>0.01</v>
      </c>
      <c r="AA67">
        <v>0</v>
      </c>
      <c r="AB67">
        <v>496.99</v>
      </c>
      <c r="AC67">
        <v>387.36</v>
      </c>
      <c r="AD67">
        <v>0</v>
      </c>
      <c r="AE67">
        <v>0</v>
      </c>
      <c r="AF67">
        <v>496.99</v>
      </c>
      <c r="AG67">
        <v>387.36</v>
      </c>
      <c r="AH67">
        <v>0</v>
      </c>
      <c r="AI67">
        <v>1</v>
      </c>
      <c r="AJ67">
        <v>1</v>
      </c>
      <c r="AK67">
        <v>1</v>
      </c>
      <c r="AL67">
        <v>1</v>
      </c>
      <c r="AN67">
        <v>0</v>
      </c>
      <c r="AO67">
        <v>1</v>
      </c>
      <c r="AP67">
        <v>0</v>
      </c>
      <c r="AQ67">
        <v>0</v>
      </c>
      <c r="AR67">
        <v>0</v>
      </c>
      <c r="AS67" t="s">
        <v>3</v>
      </c>
      <c r="AT67">
        <v>0.01</v>
      </c>
      <c r="AU67" t="s">
        <v>3</v>
      </c>
      <c r="AV67">
        <v>0</v>
      </c>
      <c r="AW67">
        <v>2</v>
      </c>
      <c r="AX67">
        <v>41651831</v>
      </c>
      <c r="AY67">
        <v>1</v>
      </c>
      <c r="AZ67">
        <v>0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X67">
        <f>Y67*Source!I162</f>
        <v>2.7799999999999998E-2</v>
      </c>
      <c r="CY67">
        <f>AB67</f>
        <v>496.99</v>
      </c>
      <c r="CZ67">
        <f>AF67</f>
        <v>496.99</v>
      </c>
      <c r="DA67">
        <f>AJ67</f>
        <v>1</v>
      </c>
      <c r="DB67">
        <v>0</v>
      </c>
    </row>
    <row r="68" spans="1:106" x14ac:dyDescent="0.2">
      <c r="A68">
        <f>ROW(Source!A162)</f>
        <v>162</v>
      </c>
      <c r="B68">
        <v>41650444</v>
      </c>
      <c r="C68">
        <v>41651822</v>
      </c>
      <c r="D68">
        <v>41403741</v>
      </c>
      <c r="E68">
        <v>1</v>
      </c>
      <c r="F68">
        <v>1</v>
      </c>
      <c r="G68">
        <v>19</v>
      </c>
      <c r="H68">
        <v>3</v>
      </c>
      <c r="I68" t="s">
        <v>466</v>
      </c>
      <c r="J68" t="s">
        <v>467</v>
      </c>
      <c r="K68" t="s">
        <v>468</v>
      </c>
      <c r="L68">
        <v>1301</v>
      </c>
      <c r="N68">
        <v>1003</v>
      </c>
      <c r="O68" t="s">
        <v>201</v>
      </c>
      <c r="P68" t="s">
        <v>201</v>
      </c>
      <c r="Q68">
        <v>1</v>
      </c>
      <c r="W68">
        <v>0</v>
      </c>
      <c r="X68">
        <v>474438728</v>
      </c>
      <c r="Y68">
        <v>24.7</v>
      </c>
      <c r="AA68">
        <v>50.36</v>
      </c>
      <c r="AB68">
        <v>0</v>
      </c>
      <c r="AC68">
        <v>0</v>
      </c>
      <c r="AD68">
        <v>0</v>
      </c>
      <c r="AE68">
        <v>50.36</v>
      </c>
      <c r="AF68">
        <v>0</v>
      </c>
      <c r="AG68">
        <v>0</v>
      </c>
      <c r="AH68">
        <v>0</v>
      </c>
      <c r="AI68">
        <v>1</v>
      </c>
      <c r="AJ68">
        <v>1</v>
      </c>
      <c r="AK68">
        <v>1</v>
      </c>
      <c r="AL68">
        <v>1</v>
      </c>
      <c r="AN68">
        <v>0</v>
      </c>
      <c r="AO68">
        <v>1</v>
      </c>
      <c r="AP68">
        <v>0</v>
      </c>
      <c r="AQ68">
        <v>0</v>
      </c>
      <c r="AR68">
        <v>0</v>
      </c>
      <c r="AS68" t="s">
        <v>3</v>
      </c>
      <c r="AT68">
        <v>24.7</v>
      </c>
      <c r="AU68" t="s">
        <v>3</v>
      </c>
      <c r="AV68">
        <v>0</v>
      </c>
      <c r="AW68">
        <v>2</v>
      </c>
      <c r="AX68">
        <v>41651832</v>
      </c>
      <c r="AY68">
        <v>1</v>
      </c>
      <c r="AZ68">
        <v>0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X68">
        <f>Y68*Source!I162</f>
        <v>68.665999999999997</v>
      </c>
      <c r="CY68">
        <f>AA68</f>
        <v>50.36</v>
      </c>
      <c r="CZ68">
        <f>AE68</f>
        <v>50.36</v>
      </c>
      <c r="DA68">
        <f>AI68</f>
        <v>1</v>
      </c>
      <c r="DB68">
        <v>0</v>
      </c>
    </row>
    <row r="69" spans="1:106" x14ac:dyDescent="0.2">
      <c r="A69">
        <f>ROW(Source!A162)</f>
        <v>162</v>
      </c>
      <c r="B69">
        <v>41650444</v>
      </c>
      <c r="C69">
        <v>41651822</v>
      </c>
      <c r="D69">
        <v>41403742</v>
      </c>
      <c r="E69">
        <v>1</v>
      </c>
      <c r="F69">
        <v>1</v>
      </c>
      <c r="G69">
        <v>19</v>
      </c>
      <c r="H69">
        <v>3</v>
      </c>
      <c r="I69" t="s">
        <v>469</v>
      </c>
      <c r="J69" t="s">
        <v>470</v>
      </c>
      <c r="K69" t="s">
        <v>471</v>
      </c>
      <c r="L69">
        <v>1346</v>
      </c>
      <c r="N69">
        <v>1009</v>
      </c>
      <c r="O69" t="s">
        <v>270</v>
      </c>
      <c r="P69" t="s">
        <v>270</v>
      </c>
      <c r="Q69">
        <v>1</v>
      </c>
      <c r="W69">
        <v>0</v>
      </c>
      <c r="X69">
        <v>1487018786</v>
      </c>
      <c r="Y69">
        <v>4.82</v>
      </c>
      <c r="AA69">
        <v>275.67</v>
      </c>
      <c r="AB69">
        <v>0</v>
      </c>
      <c r="AC69">
        <v>0</v>
      </c>
      <c r="AD69">
        <v>0</v>
      </c>
      <c r="AE69">
        <v>275.67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N69">
        <v>0</v>
      </c>
      <c r="AO69">
        <v>1</v>
      </c>
      <c r="AP69">
        <v>0</v>
      </c>
      <c r="AQ69">
        <v>0</v>
      </c>
      <c r="AR69">
        <v>0</v>
      </c>
      <c r="AS69" t="s">
        <v>3</v>
      </c>
      <c r="AT69">
        <v>4.82</v>
      </c>
      <c r="AU69" t="s">
        <v>3</v>
      </c>
      <c r="AV69">
        <v>0</v>
      </c>
      <c r="AW69">
        <v>2</v>
      </c>
      <c r="AX69">
        <v>41651833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X69">
        <f>Y69*Source!I162</f>
        <v>13.3996</v>
      </c>
      <c r="CY69">
        <f>AA69</f>
        <v>275.67</v>
      </c>
      <c r="CZ69">
        <f>AE69</f>
        <v>275.67</v>
      </c>
      <c r="DA69">
        <f>AI69</f>
        <v>1</v>
      </c>
      <c r="DB69">
        <v>0</v>
      </c>
    </row>
    <row r="70" spans="1:106" x14ac:dyDescent="0.2">
      <c r="A70">
        <f>ROW(Source!A162)</f>
        <v>162</v>
      </c>
      <c r="B70">
        <v>41650444</v>
      </c>
      <c r="C70">
        <v>41651822</v>
      </c>
      <c r="D70">
        <v>41403743</v>
      </c>
      <c r="E70">
        <v>1</v>
      </c>
      <c r="F70">
        <v>1</v>
      </c>
      <c r="G70">
        <v>19</v>
      </c>
      <c r="H70">
        <v>3</v>
      </c>
      <c r="I70" t="s">
        <v>472</v>
      </c>
      <c r="J70" t="s">
        <v>473</v>
      </c>
      <c r="K70" t="s">
        <v>474</v>
      </c>
      <c r="L70">
        <v>1327</v>
      </c>
      <c r="N70">
        <v>1005</v>
      </c>
      <c r="O70" t="s">
        <v>22</v>
      </c>
      <c r="P70" t="s">
        <v>22</v>
      </c>
      <c r="Q70">
        <v>1</v>
      </c>
      <c r="W70">
        <v>0</v>
      </c>
      <c r="X70">
        <v>-600501331</v>
      </c>
      <c r="Y70">
        <v>102</v>
      </c>
      <c r="AA70">
        <v>643.47</v>
      </c>
      <c r="AB70">
        <v>0</v>
      </c>
      <c r="AC70">
        <v>0</v>
      </c>
      <c r="AD70">
        <v>0</v>
      </c>
      <c r="AE70">
        <v>643.47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N70">
        <v>0</v>
      </c>
      <c r="AO70">
        <v>1</v>
      </c>
      <c r="AP70">
        <v>0</v>
      </c>
      <c r="AQ70">
        <v>0</v>
      </c>
      <c r="AR70">
        <v>0</v>
      </c>
      <c r="AS70" t="s">
        <v>3</v>
      </c>
      <c r="AT70">
        <v>102</v>
      </c>
      <c r="AU70" t="s">
        <v>3</v>
      </c>
      <c r="AV70">
        <v>0</v>
      </c>
      <c r="AW70">
        <v>2</v>
      </c>
      <c r="AX70">
        <v>41651834</v>
      </c>
      <c r="AY70">
        <v>1</v>
      </c>
      <c r="AZ70">
        <v>0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X70">
        <f>Y70*Source!I162</f>
        <v>283.56</v>
      </c>
      <c r="CY70">
        <f>AA70</f>
        <v>643.47</v>
      </c>
      <c r="CZ70">
        <f>AE70</f>
        <v>643.47</v>
      </c>
      <c r="DA70">
        <f>AI70</f>
        <v>1</v>
      </c>
      <c r="DB70">
        <v>0</v>
      </c>
    </row>
    <row r="71" spans="1:106" x14ac:dyDescent="0.2">
      <c r="A71">
        <f>ROW(Source!A163)</f>
        <v>163</v>
      </c>
      <c r="B71">
        <v>41650444</v>
      </c>
      <c r="C71">
        <v>41651835</v>
      </c>
      <c r="D71">
        <v>41386477</v>
      </c>
      <c r="E71">
        <v>19</v>
      </c>
      <c r="F71">
        <v>1</v>
      </c>
      <c r="G71">
        <v>19</v>
      </c>
      <c r="H71">
        <v>1</v>
      </c>
      <c r="I71" t="s">
        <v>362</v>
      </c>
      <c r="J71" t="s">
        <v>3</v>
      </c>
      <c r="K71" t="s">
        <v>363</v>
      </c>
      <c r="L71">
        <v>1191</v>
      </c>
      <c r="N71">
        <v>1013</v>
      </c>
      <c r="O71" t="s">
        <v>364</v>
      </c>
      <c r="P71" t="s">
        <v>364</v>
      </c>
      <c r="Q71">
        <v>1</v>
      </c>
      <c r="W71">
        <v>0</v>
      </c>
      <c r="X71">
        <v>476480486</v>
      </c>
      <c r="Y71">
        <v>16.559999999999999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N71">
        <v>0</v>
      </c>
      <c r="AO71">
        <v>1</v>
      </c>
      <c r="AP71">
        <v>0</v>
      </c>
      <c r="AQ71">
        <v>0</v>
      </c>
      <c r="AR71">
        <v>0</v>
      </c>
      <c r="AS71" t="s">
        <v>3</v>
      </c>
      <c r="AT71">
        <v>16.559999999999999</v>
      </c>
      <c r="AU71" t="s">
        <v>3</v>
      </c>
      <c r="AV71">
        <v>1</v>
      </c>
      <c r="AW71">
        <v>2</v>
      </c>
      <c r="AX71">
        <v>41651844</v>
      </c>
      <c r="AY71">
        <v>1</v>
      </c>
      <c r="AZ71">
        <v>0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X71">
        <f>Y71*Source!I163</f>
        <v>3.3119999999999998</v>
      </c>
      <c r="CY71">
        <f>AD71</f>
        <v>0</v>
      </c>
      <c r="CZ71">
        <f>AH71</f>
        <v>0</v>
      </c>
      <c r="DA71">
        <f>AL71</f>
        <v>1</v>
      </c>
      <c r="DB71">
        <v>0</v>
      </c>
    </row>
    <row r="72" spans="1:106" x14ac:dyDescent="0.2">
      <c r="A72">
        <f>ROW(Source!A163)</f>
        <v>163</v>
      </c>
      <c r="B72">
        <v>41650444</v>
      </c>
      <c r="C72">
        <v>41651835</v>
      </c>
      <c r="D72">
        <v>41400522</v>
      </c>
      <c r="E72">
        <v>1</v>
      </c>
      <c r="F72">
        <v>1</v>
      </c>
      <c r="G72">
        <v>19</v>
      </c>
      <c r="H72">
        <v>2</v>
      </c>
      <c r="I72" t="s">
        <v>451</v>
      </c>
      <c r="J72" t="s">
        <v>452</v>
      </c>
      <c r="K72" t="s">
        <v>453</v>
      </c>
      <c r="L72">
        <v>1368</v>
      </c>
      <c r="N72">
        <v>1011</v>
      </c>
      <c r="O72" t="s">
        <v>230</v>
      </c>
      <c r="P72" t="s">
        <v>230</v>
      </c>
      <c r="Q72">
        <v>1</v>
      </c>
      <c r="W72">
        <v>0</v>
      </c>
      <c r="X72">
        <v>1099048908</v>
      </c>
      <c r="Y72">
        <v>2.08</v>
      </c>
      <c r="AA72">
        <v>0</v>
      </c>
      <c r="AB72">
        <v>976.21</v>
      </c>
      <c r="AC72">
        <v>418.55</v>
      </c>
      <c r="AD72">
        <v>0</v>
      </c>
      <c r="AE72">
        <v>0</v>
      </c>
      <c r="AF72">
        <v>976.21</v>
      </c>
      <c r="AG72">
        <v>418.55</v>
      </c>
      <c r="AH72">
        <v>0</v>
      </c>
      <c r="AI72">
        <v>1</v>
      </c>
      <c r="AJ72">
        <v>1</v>
      </c>
      <c r="AK72">
        <v>1</v>
      </c>
      <c r="AL72">
        <v>1</v>
      </c>
      <c r="AN72">
        <v>0</v>
      </c>
      <c r="AO72">
        <v>1</v>
      </c>
      <c r="AP72">
        <v>0</v>
      </c>
      <c r="AQ72">
        <v>0</v>
      </c>
      <c r="AR72">
        <v>0</v>
      </c>
      <c r="AS72" t="s">
        <v>3</v>
      </c>
      <c r="AT72">
        <v>2.08</v>
      </c>
      <c r="AU72" t="s">
        <v>3</v>
      </c>
      <c r="AV72">
        <v>0</v>
      </c>
      <c r="AW72">
        <v>2</v>
      </c>
      <c r="AX72">
        <v>41651845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X72">
        <f>Y72*Source!I163</f>
        <v>0.41600000000000004</v>
      </c>
      <c r="CY72">
        <f>AB72</f>
        <v>976.21</v>
      </c>
      <c r="CZ72">
        <f>AF72</f>
        <v>976.21</v>
      </c>
      <c r="DA72">
        <f>AJ72</f>
        <v>1</v>
      </c>
      <c r="DB72">
        <v>0</v>
      </c>
    </row>
    <row r="73" spans="1:106" x14ac:dyDescent="0.2">
      <c r="A73">
        <f>ROW(Source!A163)</f>
        <v>163</v>
      </c>
      <c r="B73">
        <v>41650444</v>
      </c>
      <c r="C73">
        <v>41651835</v>
      </c>
      <c r="D73">
        <v>41400671</v>
      </c>
      <c r="E73">
        <v>1</v>
      </c>
      <c r="F73">
        <v>1</v>
      </c>
      <c r="G73">
        <v>19</v>
      </c>
      <c r="H73">
        <v>2</v>
      </c>
      <c r="I73" t="s">
        <v>454</v>
      </c>
      <c r="J73" t="s">
        <v>455</v>
      </c>
      <c r="K73" t="s">
        <v>456</v>
      </c>
      <c r="L73">
        <v>1368</v>
      </c>
      <c r="N73">
        <v>1011</v>
      </c>
      <c r="O73" t="s">
        <v>230</v>
      </c>
      <c r="P73" t="s">
        <v>230</v>
      </c>
      <c r="Q73">
        <v>1</v>
      </c>
      <c r="W73">
        <v>0</v>
      </c>
      <c r="X73">
        <v>-1614598216</v>
      </c>
      <c r="Y73">
        <v>2.08</v>
      </c>
      <c r="AA73">
        <v>0</v>
      </c>
      <c r="AB73">
        <v>360.45</v>
      </c>
      <c r="AC73">
        <v>163.12</v>
      </c>
      <c r="AD73">
        <v>0</v>
      </c>
      <c r="AE73">
        <v>0</v>
      </c>
      <c r="AF73">
        <v>360.45</v>
      </c>
      <c r="AG73">
        <v>163.12</v>
      </c>
      <c r="AH73">
        <v>0</v>
      </c>
      <c r="AI73">
        <v>1</v>
      </c>
      <c r="AJ73">
        <v>1</v>
      </c>
      <c r="AK73">
        <v>1</v>
      </c>
      <c r="AL73">
        <v>1</v>
      </c>
      <c r="AN73">
        <v>0</v>
      </c>
      <c r="AO73">
        <v>1</v>
      </c>
      <c r="AP73">
        <v>0</v>
      </c>
      <c r="AQ73">
        <v>0</v>
      </c>
      <c r="AR73">
        <v>0</v>
      </c>
      <c r="AS73" t="s">
        <v>3</v>
      </c>
      <c r="AT73">
        <v>2.08</v>
      </c>
      <c r="AU73" t="s">
        <v>3</v>
      </c>
      <c r="AV73">
        <v>0</v>
      </c>
      <c r="AW73">
        <v>2</v>
      </c>
      <c r="AX73">
        <v>41651846</v>
      </c>
      <c r="AY73">
        <v>1</v>
      </c>
      <c r="AZ73">
        <v>0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X73">
        <f>Y73*Source!I163</f>
        <v>0.41600000000000004</v>
      </c>
      <c r="CY73">
        <f>AB73</f>
        <v>360.45</v>
      </c>
      <c r="CZ73">
        <f>AF73</f>
        <v>360.45</v>
      </c>
      <c r="DA73">
        <f>AJ73</f>
        <v>1</v>
      </c>
      <c r="DB73">
        <v>0</v>
      </c>
    </row>
    <row r="74" spans="1:106" x14ac:dyDescent="0.2">
      <c r="A74">
        <f>ROW(Source!A163)</f>
        <v>163</v>
      </c>
      <c r="B74">
        <v>41650444</v>
      </c>
      <c r="C74">
        <v>41651835</v>
      </c>
      <c r="D74">
        <v>41400674</v>
      </c>
      <c r="E74">
        <v>1</v>
      </c>
      <c r="F74">
        <v>1</v>
      </c>
      <c r="G74">
        <v>19</v>
      </c>
      <c r="H74">
        <v>2</v>
      </c>
      <c r="I74" t="s">
        <v>433</v>
      </c>
      <c r="J74" t="s">
        <v>434</v>
      </c>
      <c r="K74" t="s">
        <v>435</v>
      </c>
      <c r="L74">
        <v>1368</v>
      </c>
      <c r="N74">
        <v>1011</v>
      </c>
      <c r="O74" t="s">
        <v>230</v>
      </c>
      <c r="P74" t="s">
        <v>230</v>
      </c>
      <c r="Q74">
        <v>1</v>
      </c>
      <c r="W74">
        <v>0</v>
      </c>
      <c r="X74">
        <v>-811494606</v>
      </c>
      <c r="Y74">
        <v>0.81</v>
      </c>
      <c r="AA74">
        <v>0</v>
      </c>
      <c r="AB74">
        <v>1635.52</v>
      </c>
      <c r="AC74">
        <v>347.42</v>
      </c>
      <c r="AD74">
        <v>0</v>
      </c>
      <c r="AE74">
        <v>0</v>
      </c>
      <c r="AF74">
        <v>1635.52</v>
      </c>
      <c r="AG74">
        <v>347.42</v>
      </c>
      <c r="AH74">
        <v>0</v>
      </c>
      <c r="AI74">
        <v>1</v>
      </c>
      <c r="AJ74">
        <v>1</v>
      </c>
      <c r="AK74">
        <v>1</v>
      </c>
      <c r="AL74">
        <v>1</v>
      </c>
      <c r="AN74">
        <v>0</v>
      </c>
      <c r="AO74">
        <v>1</v>
      </c>
      <c r="AP74">
        <v>0</v>
      </c>
      <c r="AQ74">
        <v>0</v>
      </c>
      <c r="AR74">
        <v>0</v>
      </c>
      <c r="AS74" t="s">
        <v>3</v>
      </c>
      <c r="AT74">
        <v>0.81</v>
      </c>
      <c r="AU74" t="s">
        <v>3</v>
      </c>
      <c r="AV74">
        <v>0</v>
      </c>
      <c r="AW74">
        <v>2</v>
      </c>
      <c r="AX74">
        <v>41651847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X74">
        <f>Y74*Source!I163</f>
        <v>0.16200000000000003</v>
      </c>
      <c r="CY74">
        <f>AB74</f>
        <v>1635.52</v>
      </c>
      <c r="CZ74">
        <f>AF74</f>
        <v>1635.52</v>
      </c>
      <c r="DA74">
        <f>AJ74</f>
        <v>1</v>
      </c>
      <c r="DB74">
        <v>0</v>
      </c>
    </row>
    <row r="75" spans="1:106" x14ac:dyDescent="0.2">
      <c r="A75">
        <f>ROW(Source!A163)</f>
        <v>163</v>
      </c>
      <c r="B75">
        <v>41650444</v>
      </c>
      <c r="C75">
        <v>41651835</v>
      </c>
      <c r="D75">
        <v>41400698</v>
      </c>
      <c r="E75">
        <v>1</v>
      </c>
      <c r="F75">
        <v>1</v>
      </c>
      <c r="G75">
        <v>19</v>
      </c>
      <c r="H75">
        <v>2</v>
      </c>
      <c r="I75" t="s">
        <v>442</v>
      </c>
      <c r="J75" t="s">
        <v>443</v>
      </c>
      <c r="K75" t="s">
        <v>444</v>
      </c>
      <c r="L75">
        <v>1368</v>
      </c>
      <c r="N75">
        <v>1011</v>
      </c>
      <c r="O75" t="s">
        <v>230</v>
      </c>
      <c r="P75" t="s">
        <v>230</v>
      </c>
      <c r="Q75">
        <v>1</v>
      </c>
      <c r="W75">
        <v>0</v>
      </c>
      <c r="X75">
        <v>-1714794677</v>
      </c>
      <c r="Y75">
        <v>1.94</v>
      </c>
      <c r="AA75">
        <v>0</v>
      </c>
      <c r="AB75">
        <v>1179.55</v>
      </c>
      <c r="AC75">
        <v>485.88</v>
      </c>
      <c r="AD75">
        <v>0</v>
      </c>
      <c r="AE75">
        <v>0</v>
      </c>
      <c r="AF75">
        <v>1179.55</v>
      </c>
      <c r="AG75">
        <v>485.88</v>
      </c>
      <c r="AH75">
        <v>0</v>
      </c>
      <c r="AI75">
        <v>1</v>
      </c>
      <c r="AJ75">
        <v>1</v>
      </c>
      <c r="AK75">
        <v>1</v>
      </c>
      <c r="AL75">
        <v>1</v>
      </c>
      <c r="AN75">
        <v>0</v>
      </c>
      <c r="AO75">
        <v>1</v>
      </c>
      <c r="AP75">
        <v>0</v>
      </c>
      <c r="AQ75">
        <v>0</v>
      </c>
      <c r="AR75">
        <v>0</v>
      </c>
      <c r="AS75" t="s">
        <v>3</v>
      </c>
      <c r="AT75">
        <v>1.94</v>
      </c>
      <c r="AU75" t="s">
        <v>3</v>
      </c>
      <c r="AV75">
        <v>0</v>
      </c>
      <c r="AW75">
        <v>2</v>
      </c>
      <c r="AX75">
        <v>41651848</v>
      </c>
      <c r="AY75">
        <v>1</v>
      </c>
      <c r="AZ75">
        <v>0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X75">
        <f>Y75*Source!I163</f>
        <v>0.38800000000000001</v>
      </c>
      <c r="CY75">
        <f>AB75</f>
        <v>1179.55</v>
      </c>
      <c r="CZ75">
        <f>AF75</f>
        <v>1179.55</v>
      </c>
      <c r="DA75">
        <f>AJ75</f>
        <v>1</v>
      </c>
      <c r="DB75">
        <v>0</v>
      </c>
    </row>
    <row r="76" spans="1:106" x14ac:dyDescent="0.2">
      <c r="A76">
        <f>ROW(Source!A163)</f>
        <v>163</v>
      </c>
      <c r="B76">
        <v>41650444</v>
      </c>
      <c r="C76">
        <v>41651835</v>
      </c>
      <c r="D76">
        <v>41400664</v>
      </c>
      <c r="E76">
        <v>1</v>
      </c>
      <c r="F76">
        <v>1</v>
      </c>
      <c r="G76">
        <v>19</v>
      </c>
      <c r="H76">
        <v>2</v>
      </c>
      <c r="I76" t="s">
        <v>445</v>
      </c>
      <c r="J76" t="s">
        <v>446</v>
      </c>
      <c r="K76" t="s">
        <v>447</v>
      </c>
      <c r="L76">
        <v>1368</v>
      </c>
      <c r="N76">
        <v>1011</v>
      </c>
      <c r="O76" t="s">
        <v>230</v>
      </c>
      <c r="P76" t="s">
        <v>230</v>
      </c>
      <c r="Q76">
        <v>1</v>
      </c>
      <c r="W76">
        <v>0</v>
      </c>
      <c r="X76">
        <v>-771639051</v>
      </c>
      <c r="Y76">
        <v>0.65</v>
      </c>
      <c r="AA76">
        <v>0</v>
      </c>
      <c r="AB76">
        <v>1633.82</v>
      </c>
      <c r="AC76">
        <v>516.44000000000005</v>
      </c>
      <c r="AD76">
        <v>0</v>
      </c>
      <c r="AE76">
        <v>0</v>
      </c>
      <c r="AF76">
        <v>1633.82</v>
      </c>
      <c r="AG76">
        <v>516.44000000000005</v>
      </c>
      <c r="AH76">
        <v>0</v>
      </c>
      <c r="AI76">
        <v>1</v>
      </c>
      <c r="AJ76">
        <v>1</v>
      </c>
      <c r="AK76">
        <v>1</v>
      </c>
      <c r="AL76">
        <v>1</v>
      </c>
      <c r="AN76">
        <v>0</v>
      </c>
      <c r="AO76">
        <v>1</v>
      </c>
      <c r="AP76">
        <v>0</v>
      </c>
      <c r="AQ76">
        <v>0</v>
      </c>
      <c r="AR76">
        <v>0</v>
      </c>
      <c r="AS76" t="s">
        <v>3</v>
      </c>
      <c r="AT76">
        <v>0.65</v>
      </c>
      <c r="AU76" t="s">
        <v>3</v>
      </c>
      <c r="AV76">
        <v>0</v>
      </c>
      <c r="AW76">
        <v>2</v>
      </c>
      <c r="AX76">
        <v>41651849</v>
      </c>
      <c r="AY76">
        <v>1</v>
      </c>
      <c r="AZ76">
        <v>0</v>
      </c>
      <c r="BA76">
        <v>76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X76">
        <f>Y76*Source!I163</f>
        <v>0.13</v>
      </c>
      <c r="CY76">
        <f>AB76</f>
        <v>1633.82</v>
      </c>
      <c r="CZ76">
        <f>AF76</f>
        <v>1633.82</v>
      </c>
      <c r="DA76">
        <f>AJ76</f>
        <v>1</v>
      </c>
      <c r="DB76">
        <v>0</v>
      </c>
    </row>
    <row r="77" spans="1:106" x14ac:dyDescent="0.2">
      <c r="A77">
        <f>ROW(Source!A163)</f>
        <v>163</v>
      </c>
      <c r="B77">
        <v>41650444</v>
      </c>
      <c r="C77">
        <v>41651835</v>
      </c>
      <c r="D77">
        <v>41402493</v>
      </c>
      <c r="E77">
        <v>1</v>
      </c>
      <c r="F77">
        <v>1</v>
      </c>
      <c r="G77">
        <v>19</v>
      </c>
      <c r="H77">
        <v>3</v>
      </c>
      <c r="I77" t="s">
        <v>457</v>
      </c>
      <c r="J77" t="s">
        <v>458</v>
      </c>
      <c r="K77" t="s">
        <v>459</v>
      </c>
      <c r="L77">
        <v>1339</v>
      </c>
      <c r="N77">
        <v>1007</v>
      </c>
      <c r="O77" t="s">
        <v>149</v>
      </c>
      <c r="P77" t="s">
        <v>149</v>
      </c>
      <c r="Q77">
        <v>1</v>
      </c>
      <c r="W77">
        <v>0</v>
      </c>
      <c r="X77">
        <v>1676192418</v>
      </c>
      <c r="Y77">
        <v>110</v>
      </c>
      <c r="AA77">
        <v>570.52</v>
      </c>
      <c r="AB77">
        <v>0</v>
      </c>
      <c r="AC77">
        <v>0</v>
      </c>
      <c r="AD77">
        <v>0</v>
      </c>
      <c r="AE77">
        <v>570.52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  <c r="AL77">
        <v>1</v>
      </c>
      <c r="AN77">
        <v>0</v>
      </c>
      <c r="AO77">
        <v>1</v>
      </c>
      <c r="AP77">
        <v>0</v>
      </c>
      <c r="AQ77">
        <v>0</v>
      </c>
      <c r="AR77">
        <v>0</v>
      </c>
      <c r="AS77" t="s">
        <v>3</v>
      </c>
      <c r="AT77">
        <v>110</v>
      </c>
      <c r="AU77" t="s">
        <v>3</v>
      </c>
      <c r="AV77">
        <v>0</v>
      </c>
      <c r="AW77">
        <v>2</v>
      </c>
      <c r="AX77">
        <v>41651850</v>
      </c>
      <c r="AY77">
        <v>1</v>
      </c>
      <c r="AZ77">
        <v>0</v>
      </c>
      <c r="BA77">
        <v>77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X77">
        <f>Y77*Source!I163</f>
        <v>22</v>
      </c>
      <c r="CY77">
        <f>AA77</f>
        <v>570.52</v>
      </c>
      <c r="CZ77">
        <f>AE77</f>
        <v>570.52</v>
      </c>
      <c r="DA77">
        <f>AI77</f>
        <v>1</v>
      </c>
      <c r="DB77">
        <v>0</v>
      </c>
    </row>
    <row r="78" spans="1:106" x14ac:dyDescent="0.2">
      <c r="A78">
        <f>ROW(Source!A163)</f>
        <v>163</v>
      </c>
      <c r="B78">
        <v>41650444</v>
      </c>
      <c r="C78">
        <v>41651835</v>
      </c>
      <c r="D78">
        <v>41403220</v>
      </c>
      <c r="E78">
        <v>1</v>
      </c>
      <c r="F78">
        <v>1</v>
      </c>
      <c r="G78">
        <v>19</v>
      </c>
      <c r="H78">
        <v>3</v>
      </c>
      <c r="I78" t="s">
        <v>416</v>
      </c>
      <c r="J78" t="s">
        <v>417</v>
      </c>
      <c r="K78" t="s">
        <v>418</v>
      </c>
      <c r="L78">
        <v>1339</v>
      </c>
      <c r="N78">
        <v>1007</v>
      </c>
      <c r="O78" t="s">
        <v>149</v>
      </c>
      <c r="P78" t="s">
        <v>149</v>
      </c>
      <c r="Q78">
        <v>1</v>
      </c>
      <c r="W78">
        <v>0</v>
      </c>
      <c r="X78">
        <v>1653821073</v>
      </c>
      <c r="Y78">
        <v>5</v>
      </c>
      <c r="AA78">
        <v>29.98</v>
      </c>
      <c r="AB78">
        <v>0</v>
      </c>
      <c r="AC78">
        <v>0</v>
      </c>
      <c r="AD78">
        <v>0</v>
      </c>
      <c r="AE78">
        <v>29.98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N78">
        <v>0</v>
      </c>
      <c r="AO78">
        <v>1</v>
      </c>
      <c r="AP78">
        <v>0</v>
      </c>
      <c r="AQ78">
        <v>0</v>
      </c>
      <c r="AR78">
        <v>0</v>
      </c>
      <c r="AS78" t="s">
        <v>3</v>
      </c>
      <c r="AT78">
        <v>5</v>
      </c>
      <c r="AU78" t="s">
        <v>3</v>
      </c>
      <c r="AV78">
        <v>0</v>
      </c>
      <c r="AW78">
        <v>2</v>
      </c>
      <c r="AX78">
        <v>41651851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X78">
        <f>Y78*Source!I163</f>
        <v>1</v>
      </c>
      <c r="CY78">
        <f>AA78</f>
        <v>29.98</v>
      </c>
      <c r="CZ78">
        <f>AE78</f>
        <v>29.98</v>
      </c>
      <c r="DA78">
        <f>AI78</f>
        <v>1</v>
      </c>
      <c r="DB78">
        <v>0</v>
      </c>
    </row>
    <row r="79" spans="1:106" x14ac:dyDescent="0.2">
      <c r="A79">
        <f>ROW(Source!A164)</f>
        <v>164</v>
      </c>
      <c r="B79">
        <v>41650444</v>
      </c>
      <c r="C79">
        <v>41651852</v>
      </c>
      <c r="D79">
        <v>41386477</v>
      </c>
      <c r="E79">
        <v>19</v>
      </c>
      <c r="F79">
        <v>1</v>
      </c>
      <c r="G79">
        <v>19</v>
      </c>
      <c r="H79">
        <v>1</v>
      </c>
      <c r="I79" t="s">
        <v>362</v>
      </c>
      <c r="J79" t="s">
        <v>3</v>
      </c>
      <c r="K79" t="s">
        <v>363</v>
      </c>
      <c r="L79">
        <v>1191</v>
      </c>
      <c r="N79">
        <v>1013</v>
      </c>
      <c r="O79" t="s">
        <v>364</v>
      </c>
      <c r="P79" t="s">
        <v>364</v>
      </c>
      <c r="Q79">
        <v>1</v>
      </c>
      <c r="W79">
        <v>0</v>
      </c>
      <c r="X79">
        <v>476480486</v>
      </c>
      <c r="Y79">
        <v>9.61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1</v>
      </c>
      <c r="AL79">
        <v>1</v>
      </c>
      <c r="AN79">
        <v>0</v>
      </c>
      <c r="AO79">
        <v>1</v>
      </c>
      <c r="AP79">
        <v>0</v>
      </c>
      <c r="AQ79">
        <v>0</v>
      </c>
      <c r="AR79">
        <v>0</v>
      </c>
      <c r="AS79" t="s">
        <v>3</v>
      </c>
      <c r="AT79">
        <v>9.61</v>
      </c>
      <c r="AU79" t="s">
        <v>3</v>
      </c>
      <c r="AV79">
        <v>1</v>
      </c>
      <c r="AW79">
        <v>2</v>
      </c>
      <c r="AX79">
        <v>41651857</v>
      </c>
      <c r="AY79">
        <v>1</v>
      </c>
      <c r="AZ79">
        <v>0</v>
      </c>
      <c r="BA79">
        <v>79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X79">
        <f>Y79*Source!I164</f>
        <v>230.64</v>
      </c>
      <c r="CY79">
        <f>AD79</f>
        <v>0</v>
      </c>
      <c r="CZ79">
        <f>AH79</f>
        <v>0</v>
      </c>
      <c r="DA79">
        <f>AL79</f>
        <v>1</v>
      </c>
      <c r="DB79">
        <v>0</v>
      </c>
    </row>
    <row r="80" spans="1:106" x14ac:dyDescent="0.2">
      <c r="A80">
        <f>ROW(Source!A164)</f>
        <v>164</v>
      </c>
      <c r="B80">
        <v>41650444</v>
      </c>
      <c r="C80">
        <v>41651852</v>
      </c>
      <c r="D80">
        <v>41400917</v>
      </c>
      <c r="E80">
        <v>1</v>
      </c>
      <c r="F80">
        <v>1</v>
      </c>
      <c r="G80">
        <v>19</v>
      </c>
      <c r="H80">
        <v>2</v>
      </c>
      <c r="I80" t="s">
        <v>475</v>
      </c>
      <c r="J80" t="s">
        <v>476</v>
      </c>
      <c r="K80" t="s">
        <v>477</v>
      </c>
      <c r="L80">
        <v>1368</v>
      </c>
      <c r="N80">
        <v>1011</v>
      </c>
      <c r="O80" t="s">
        <v>230</v>
      </c>
      <c r="P80" t="s">
        <v>230</v>
      </c>
      <c r="Q80">
        <v>1</v>
      </c>
      <c r="W80">
        <v>0</v>
      </c>
      <c r="X80">
        <v>706579034</v>
      </c>
      <c r="Y80">
        <v>0.78</v>
      </c>
      <c r="AA80">
        <v>0</v>
      </c>
      <c r="AB80">
        <v>35.409999999999997</v>
      </c>
      <c r="AC80">
        <v>7.11</v>
      </c>
      <c r="AD80">
        <v>0</v>
      </c>
      <c r="AE80">
        <v>0</v>
      </c>
      <c r="AF80">
        <v>35.409999999999997</v>
      </c>
      <c r="AG80">
        <v>7.11</v>
      </c>
      <c r="AH80">
        <v>0</v>
      </c>
      <c r="AI80">
        <v>1</v>
      </c>
      <c r="AJ80">
        <v>1</v>
      </c>
      <c r="AK80">
        <v>1</v>
      </c>
      <c r="AL80">
        <v>1</v>
      </c>
      <c r="AN80">
        <v>0</v>
      </c>
      <c r="AO80">
        <v>1</v>
      </c>
      <c r="AP80">
        <v>0</v>
      </c>
      <c r="AQ80">
        <v>0</v>
      </c>
      <c r="AR80">
        <v>0</v>
      </c>
      <c r="AS80" t="s">
        <v>3</v>
      </c>
      <c r="AT80">
        <v>0.78</v>
      </c>
      <c r="AU80" t="s">
        <v>3</v>
      </c>
      <c r="AV80">
        <v>0</v>
      </c>
      <c r="AW80">
        <v>2</v>
      </c>
      <c r="AX80">
        <v>41651858</v>
      </c>
      <c r="AY80">
        <v>1</v>
      </c>
      <c r="AZ80">
        <v>0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X80">
        <f>Y80*Source!I164</f>
        <v>18.72</v>
      </c>
      <c r="CY80">
        <f>AB80</f>
        <v>35.409999999999997</v>
      </c>
      <c r="CZ80">
        <f>AF80</f>
        <v>35.409999999999997</v>
      </c>
      <c r="DA80">
        <f>AJ80</f>
        <v>1</v>
      </c>
      <c r="DB80">
        <v>0</v>
      </c>
    </row>
    <row r="81" spans="1:106" x14ac:dyDescent="0.2">
      <c r="A81">
        <f>ROW(Source!A164)</f>
        <v>164</v>
      </c>
      <c r="B81">
        <v>41650444</v>
      </c>
      <c r="C81">
        <v>41651852</v>
      </c>
      <c r="D81">
        <v>41403136</v>
      </c>
      <c r="E81">
        <v>1</v>
      </c>
      <c r="F81">
        <v>1</v>
      </c>
      <c r="G81">
        <v>19</v>
      </c>
      <c r="H81">
        <v>3</v>
      </c>
      <c r="I81" t="s">
        <v>478</v>
      </c>
      <c r="J81" t="s">
        <v>479</v>
      </c>
      <c r="K81" t="s">
        <v>480</v>
      </c>
      <c r="L81">
        <v>1348</v>
      </c>
      <c r="N81">
        <v>1009</v>
      </c>
      <c r="O81" t="s">
        <v>35</v>
      </c>
      <c r="P81" t="s">
        <v>35</v>
      </c>
      <c r="Q81">
        <v>1000</v>
      </c>
      <c r="W81">
        <v>0</v>
      </c>
      <c r="X81">
        <v>-1592467254</v>
      </c>
      <c r="Y81">
        <v>2.9999999999999997E-4</v>
      </c>
      <c r="AA81">
        <v>117442.26</v>
      </c>
      <c r="AB81">
        <v>0</v>
      </c>
      <c r="AC81">
        <v>0</v>
      </c>
      <c r="AD81">
        <v>0</v>
      </c>
      <c r="AE81">
        <v>117442.26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N81">
        <v>0</v>
      </c>
      <c r="AO81">
        <v>1</v>
      </c>
      <c r="AP81">
        <v>0</v>
      </c>
      <c r="AQ81">
        <v>0</v>
      </c>
      <c r="AR81">
        <v>0</v>
      </c>
      <c r="AS81" t="s">
        <v>3</v>
      </c>
      <c r="AT81">
        <v>2.9999999999999997E-4</v>
      </c>
      <c r="AU81" t="s">
        <v>3</v>
      </c>
      <c r="AV81">
        <v>0</v>
      </c>
      <c r="AW81">
        <v>2</v>
      </c>
      <c r="AX81">
        <v>41651859</v>
      </c>
      <c r="AY81">
        <v>1</v>
      </c>
      <c r="AZ81">
        <v>0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X81">
        <f>Y81*Source!I164</f>
        <v>7.1999999999999998E-3</v>
      </c>
      <c r="CY81">
        <f>AA81</f>
        <v>117442.26</v>
      </c>
      <c r="CZ81">
        <f>AE81</f>
        <v>117442.26</v>
      </c>
      <c r="DA81">
        <f>AI81</f>
        <v>1</v>
      </c>
      <c r="DB81">
        <v>0</v>
      </c>
    </row>
    <row r="82" spans="1:106" x14ac:dyDescent="0.2">
      <c r="A82">
        <f>ROW(Source!A164)</f>
        <v>164</v>
      </c>
      <c r="B82">
        <v>41650444</v>
      </c>
      <c r="C82">
        <v>41651852</v>
      </c>
      <c r="D82">
        <v>41404730</v>
      </c>
      <c r="E82">
        <v>1</v>
      </c>
      <c r="F82">
        <v>1</v>
      </c>
      <c r="G82">
        <v>19</v>
      </c>
      <c r="H82">
        <v>3</v>
      </c>
      <c r="I82" t="s">
        <v>481</v>
      </c>
      <c r="J82" t="s">
        <v>482</v>
      </c>
      <c r="K82" t="s">
        <v>483</v>
      </c>
      <c r="L82">
        <v>1348</v>
      </c>
      <c r="N82">
        <v>1009</v>
      </c>
      <c r="O82" t="s">
        <v>35</v>
      </c>
      <c r="P82" t="s">
        <v>35</v>
      </c>
      <c r="Q82">
        <v>1000</v>
      </c>
      <c r="W82">
        <v>0</v>
      </c>
      <c r="X82">
        <v>-271876913</v>
      </c>
      <c r="Y82">
        <v>0.05</v>
      </c>
      <c r="AA82">
        <v>62502.13</v>
      </c>
      <c r="AB82">
        <v>0</v>
      </c>
      <c r="AC82">
        <v>0</v>
      </c>
      <c r="AD82">
        <v>0</v>
      </c>
      <c r="AE82">
        <v>62502.13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N82">
        <v>0</v>
      </c>
      <c r="AO82">
        <v>1</v>
      </c>
      <c r="AP82">
        <v>0</v>
      </c>
      <c r="AQ82">
        <v>0</v>
      </c>
      <c r="AR82">
        <v>0</v>
      </c>
      <c r="AS82" t="s">
        <v>3</v>
      </c>
      <c r="AT82">
        <v>0.05</v>
      </c>
      <c r="AU82" t="s">
        <v>3</v>
      </c>
      <c r="AV82">
        <v>0</v>
      </c>
      <c r="AW82">
        <v>2</v>
      </c>
      <c r="AX82">
        <v>41651860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X82">
        <f>Y82*Source!I164</f>
        <v>1.2000000000000002</v>
      </c>
      <c r="CY82">
        <f>AA82</f>
        <v>62502.13</v>
      </c>
      <c r="CZ82">
        <f>AE82</f>
        <v>62502.13</v>
      </c>
      <c r="DA82">
        <f>AI82</f>
        <v>1</v>
      </c>
      <c r="DB82">
        <v>0</v>
      </c>
    </row>
    <row r="83" spans="1:106" x14ac:dyDescent="0.2">
      <c r="A83">
        <f>ROW(Source!A165)</f>
        <v>165</v>
      </c>
      <c r="B83">
        <v>41650444</v>
      </c>
      <c r="C83">
        <v>41651861</v>
      </c>
      <c r="D83">
        <v>41386477</v>
      </c>
      <c r="E83">
        <v>19</v>
      </c>
      <c r="F83">
        <v>1</v>
      </c>
      <c r="G83">
        <v>19</v>
      </c>
      <c r="H83">
        <v>1</v>
      </c>
      <c r="I83" t="s">
        <v>362</v>
      </c>
      <c r="J83" t="s">
        <v>3</v>
      </c>
      <c r="K83" t="s">
        <v>363</v>
      </c>
      <c r="L83">
        <v>1191</v>
      </c>
      <c r="N83">
        <v>1013</v>
      </c>
      <c r="O83" t="s">
        <v>364</v>
      </c>
      <c r="P83" t="s">
        <v>364</v>
      </c>
      <c r="Q83">
        <v>1</v>
      </c>
      <c r="W83">
        <v>0</v>
      </c>
      <c r="X83">
        <v>476480486</v>
      </c>
      <c r="Y83">
        <v>32.299999999999997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  <c r="AL83">
        <v>1</v>
      </c>
      <c r="AN83">
        <v>0</v>
      </c>
      <c r="AO83">
        <v>1</v>
      </c>
      <c r="AP83">
        <v>0</v>
      </c>
      <c r="AQ83">
        <v>0</v>
      </c>
      <c r="AR83">
        <v>0</v>
      </c>
      <c r="AS83" t="s">
        <v>3</v>
      </c>
      <c r="AT83">
        <v>32.299999999999997</v>
      </c>
      <c r="AU83" t="s">
        <v>3</v>
      </c>
      <c r="AV83">
        <v>1</v>
      </c>
      <c r="AW83">
        <v>2</v>
      </c>
      <c r="AX83">
        <v>41651865</v>
      </c>
      <c r="AY83">
        <v>1</v>
      </c>
      <c r="AZ83">
        <v>0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X83">
        <f>Y83*Source!I165</f>
        <v>83.97999999999999</v>
      </c>
      <c r="CY83">
        <f>AD83</f>
        <v>0</v>
      </c>
      <c r="CZ83">
        <f>AH83</f>
        <v>0</v>
      </c>
      <c r="DA83">
        <f>AL83</f>
        <v>1</v>
      </c>
      <c r="DB83">
        <v>0</v>
      </c>
    </row>
    <row r="84" spans="1:106" x14ac:dyDescent="0.2">
      <c r="A84">
        <f>ROW(Source!A165)</f>
        <v>165</v>
      </c>
      <c r="B84">
        <v>41650444</v>
      </c>
      <c r="C84">
        <v>41651861</v>
      </c>
      <c r="D84">
        <v>41401697</v>
      </c>
      <c r="E84">
        <v>1</v>
      </c>
      <c r="F84">
        <v>1</v>
      </c>
      <c r="G84">
        <v>19</v>
      </c>
      <c r="H84">
        <v>3</v>
      </c>
      <c r="I84" t="s">
        <v>484</v>
      </c>
      <c r="J84" t="s">
        <v>485</v>
      </c>
      <c r="K84" t="s">
        <v>486</v>
      </c>
      <c r="L84">
        <v>1348</v>
      </c>
      <c r="N84">
        <v>1009</v>
      </c>
      <c r="O84" t="s">
        <v>35</v>
      </c>
      <c r="P84" t="s">
        <v>35</v>
      </c>
      <c r="Q84">
        <v>1000</v>
      </c>
      <c r="W84">
        <v>0</v>
      </c>
      <c r="X84">
        <v>1737333692</v>
      </c>
      <c r="Y84">
        <v>1.5599999999999999E-2</v>
      </c>
      <c r="AA84">
        <v>63430.02</v>
      </c>
      <c r="AB84">
        <v>0</v>
      </c>
      <c r="AC84">
        <v>0</v>
      </c>
      <c r="AD84">
        <v>0</v>
      </c>
      <c r="AE84">
        <v>63430.02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1</v>
      </c>
      <c r="AL84">
        <v>1</v>
      </c>
      <c r="AN84">
        <v>0</v>
      </c>
      <c r="AO84">
        <v>1</v>
      </c>
      <c r="AP84">
        <v>0</v>
      </c>
      <c r="AQ84">
        <v>0</v>
      </c>
      <c r="AR84">
        <v>0</v>
      </c>
      <c r="AS84" t="s">
        <v>3</v>
      </c>
      <c r="AT84">
        <v>1.5599999999999999E-2</v>
      </c>
      <c r="AU84" t="s">
        <v>3</v>
      </c>
      <c r="AV84">
        <v>0</v>
      </c>
      <c r="AW84">
        <v>2</v>
      </c>
      <c r="AX84">
        <v>41651866</v>
      </c>
      <c r="AY84">
        <v>1</v>
      </c>
      <c r="AZ84">
        <v>0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X84">
        <f>Y84*Source!I165</f>
        <v>4.0559999999999999E-2</v>
      </c>
      <c r="CY84">
        <f>AA84</f>
        <v>63430.02</v>
      </c>
      <c r="CZ84">
        <f>AE84</f>
        <v>63430.02</v>
      </c>
      <c r="DA84">
        <f>AI84</f>
        <v>1</v>
      </c>
      <c r="DB84">
        <v>0</v>
      </c>
    </row>
    <row r="85" spans="1:106" x14ac:dyDescent="0.2">
      <c r="A85">
        <f>ROW(Source!A165)</f>
        <v>165</v>
      </c>
      <c r="B85">
        <v>41650444</v>
      </c>
      <c r="C85">
        <v>41651861</v>
      </c>
      <c r="D85">
        <v>41401740</v>
      </c>
      <c r="E85">
        <v>1</v>
      </c>
      <c r="F85">
        <v>1</v>
      </c>
      <c r="G85">
        <v>19</v>
      </c>
      <c r="H85">
        <v>3</v>
      </c>
      <c r="I85" t="s">
        <v>487</v>
      </c>
      <c r="J85" t="s">
        <v>488</v>
      </c>
      <c r="K85" t="s">
        <v>489</v>
      </c>
      <c r="L85">
        <v>1346</v>
      </c>
      <c r="N85">
        <v>1009</v>
      </c>
      <c r="O85" t="s">
        <v>270</v>
      </c>
      <c r="P85" t="s">
        <v>270</v>
      </c>
      <c r="Q85">
        <v>1</v>
      </c>
      <c r="W85">
        <v>0</v>
      </c>
      <c r="X85">
        <v>994708884</v>
      </c>
      <c r="Y85">
        <v>4.75</v>
      </c>
      <c r="AA85">
        <v>67.64</v>
      </c>
      <c r="AB85">
        <v>0</v>
      </c>
      <c r="AC85">
        <v>0</v>
      </c>
      <c r="AD85">
        <v>0</v>
      </c>
      <c r="AE85">
        <v>67.64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N85">
        <v>0</v>
      </c>
      <c r="AO85">
        <v>1</v>
      </c>
      <c r="AP85">
        <v>0</v>
      </c>
      <c r="AQ85">
        <v>0</v>
      </c>
      <c r="AR85">
        <v>0</v>
      </c>
      <c r="AS85" t="s">
        <v>3</v>
      </c>
      <c r="AT85">
        <v>4.75</v>
      </c>
      <c r="AU85" t="s">
        <v>3</v>
      </c>
      <c r="AV85">
        <v>0</v>
      </c>
      <c r="AW85">
        <v>2</v>
      </c>
      <c r="AX85">
        <v>41651867</v>
      </c>
      <c r="AY85">
        <v>1</v>
      </c>
      <c r="AZ85">
        <v>0</v>
      </c>
      <c r="BA85">
        <v>85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X85">
        <f>Y85*Source!I165</f>
        <v>12.35</v>
      </c>
      <c r="CY85">
        <f>AA85</f>
        <v>67.64</v>
      </c>
      <c r="CZ85">
        <f>AE85</f>
        <v>67.64</v>
      </c>
      <c r="DA85">
        <f>AI85</f>
        <v>1</v>
      </c>
      <c r="DB85">
        <v>0</v>
      </c>
    </row>
    <row r="86" spans="1:106" x14ac:dyDescent="0.2">
      <c r="A86">
        <f>ROW(Source!A205)</f>
        <v>205</v>
      </c>
      <c r="B86">
        <v>41650444</v>
      </c>
      <c r="C86">
        <v>41651235</v>
      </c>
      <c r="D86">
        <v>41386477</v>
      </c>
      <c r="E86">
        <v>19</v>
      </c>
      <c r="F86">
        <v>1</v>
      </c>
      <c r="G86">
        <v>19</v>
      </c>
      <c r="H86">
        <v>1</v>
      </c>
      <c r="I86" t="s">
        <v>362</v>
      </c>
      <c r="J86" t="s">
        <v>3</v>
      </c>
      <c r="K86" t="s">
        <v>363</v>
      </c>
      <c r="L86">
        <v>1191</v>
      </c>
      <c r="N86">
        <v>1013</v>
      </c>
      <c r="O86" t="s">
        <v>364</v>
      </c>
      <c r="P86" t="s">
        <v>364</v>
      </c>
      <c r="Q86">
        <v>1</v>
      </c>
      <c r="W86">
        <v>0</v>
      </c>
      <c r="X86">
        <v>476480486</v>
      </c>
      <c r="Y86">
        <v>16.559999999999999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N86">
        <v>0</v>
      </c>
      <c r="AO86">
        <v>1</v>
      </c>
      <c r="AP86">
        <v>0</v>
      </c>
      <c r="AQ86">
        <v>0</v>
      </c>
      <c r="AR86">
        <v>0</v>
      </c>
      <c r="AS86" t="s">
        <v>3</v>
      </c>
      <c r="AT86">
        <v>16.559999999999999</v>
      </c>
      <c r="AU86" t="s">
        <v>3</v>
      </c>
      <c r="AV86">
        <v>1</v>
      </c>
      <c r="AW86">
        <v>2</v>
      </c>
      <c r="AX86">
        <v>41651240</v>
      </c>
      <c r="AY86">
        <v>1</v>
      </c>
      <c r="AZ86">
        <v>0</v>
      </c>
      <c r="BA86">
        <v>86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X86">
        <f>Y86*Source!I205</f>
        <v>57.131999999999998</v>
      </c>
      <c r="CY86">
        <f>AD86</f>
        <v>0</v>
      </c>
      <c r="CZ86">
        <f>AH86</f>
        <v>0</v>
      </c>
      <c r="DA86">
        <f>AL86</f>
        <v>1</v>
      </c>
      <c r="DB86">
        <v>0</v>
      </c>
    </row>
    <row r="87" spans="1:106" x14ac:dyDescent="0.2">
      <c r="A87">
        <f>ROW(Source!A205)</f>
        <v>205</v>
      </c>
      <c r="B87">
        <v>41650444</v>
      </c>
      <c r="C87">
        <v>41651235</v>
      </c>
      <c r="D87">
        <v>41402494</v>
      </c>
      <c r="E87">
        <v>1</v>
      </c>
      <c r="F87">
        <v>1</v>
      </c>
      <c r="G87">
        <v>19</v>
      </c>
      <c r="H87">
        <v>3</v>
      </c>
      <c r="I87" t="s">
        <v>490</v>
      </c>
      <c r="J87" t="s">
        <v>491</v>
      </c>
      <c r="K87" t="s">
        <v>492</v>
      </c>
      <c r="L87">
        <v>1339</v>
      </c>
      <c r="N87">
        <v>1007</v>
      </c>
      <c r="O87" t="s">
        <v>149</v>
      </c>
      <c r="P87" t="s">
        <v>149</v>
      </c>
      <c r="Q87">
        <v>1</v>
      </c>
      <c r="W87">
        <v>0</v>
      </c>
      <c r="X87">
        <v>853886241</v>
      </c>
      <c r="Y87">
        <v>0.5</v>
      </c>
      <c r="AA87">
        <v>570.52</v>
      </c>
      <c r="AB87">
        <v>0</v>
      </c>
      <c r="AC87">
        <v>0</v>
      </c>
      <c r="AD87">
        <v>0</v>
      </c>
      <c r="AE87">
        <v>570.52</v>
      </c>
      <c r="AF87">
        <v>0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N87">
        <v>0</v>
      </c>
      <c r="AO87">
        <v>1</v>
      </c>
      <c r="AP87">
        <v>0</v>
      </c>
      <c r="AQ87">
        <v>0</v>
      </c>
      <c r="AR87">
        <v>0</v>
      </c>
      <c r="AS87" t="s">
        <v>3</v>
      </c>
      <c r="AT87">
        <v>0.5</v>
      </c>
      <c r="AU87" t="s">
        <v>3</v>
      </c>
      <c r="AV87">
        <v>0</v>
      </c>
      <c r="AW87">
        <v>2</v>
      </c>
      <c r="AX87">
        <v>41651242</v>
      </c>
      <c r="AY87">
        <v>1</v>
      </c>
      <c r="AZ87">
        <v>0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X87">
        <f>Y87*Source!I205</f>
        <v>1.7250000000000001</v>
      </c>
      <c r="CY87">
        <f>AA87</f>
        <v>570.52</v>
      </c>
      <c r="CZ87">
        <f>AE87</f>
        <v>570.52</v>
      </c>
      <c r="DA87">
        <f>AI87</f>
        <v>1</v>
      </c>
      <c r="DB87">
        <v>0</v>
      </c>
    </row>
    <row r="88" spans="1:106" x14ac:dyDescent="0.2">
      <c r="A88">
        <f>ROW(Source!A205)</f>
        <v>205</v>
      </c>
      <c r="B88">
        <v>41650444</v>
      </c>
      <c r="C88">
        <v>41651235</v>
      </c>
      <c r="D88">
        <v>41401371</v>
      </c>
      <c r="E88">
        <v>1</v>
      </c>
      <c r="F88">
        <v>1</v>
      </c>
      <c r="G88">
        <v>19</v>
      </c>
      <c r="H88">
        <v>3</v>
      </c>
      <c r="I88" t="s">
        <v>413</v>
      </c>
      <c r="J88" t="s">
        <v>414</v>
      </c>
      <c r="K88" t="s">
        <v>415</v>
      </c>
      <c r="L88">
        <v>1348</v>
      </c>
      <c r="N88">
        <v>1009</v>
      </c>
      <c r="O88" t="s">
        <v>35</v>
      </c>
      <c r="P88" t="s">
        <v>35</v>
      </c>
      <c r="Q88">
        <v>1000</v>
      </c>
      <c r="W88">
        <v>0</v>
      </c>
      <c r="X88">
        <v>616930892</v>
      </c>
      <c r="Y88">
        <v>0.06</v>
      </c>
      <c r="AA88">
        <v>15617.94</v>
      </c>
      <c r="AB88">
        <v>0</v>
      </c>
      <c r="AC88">
        <v>0</v>
      </c>
      <c r="AD88">
        <v>0</v>
      </c>
      <c r="AE88">
        <v>15617.94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N88">
        <v>0</v>
      </c>
      <c r="AO88">
        <v>1</v>
      </c>
      <c r="AP88">
        <v>0</v>
      </c>
      <c r="AQ88">
        <v>0</v>
      </c>
      <c r="AR88">
        <v>0</v>
      </c>
      <c r="AS88" t="s">
        <v>3</v>
      </c>
      <c r="AT88">
        <v>0.06</v>
      </c>
      <c r="AU88" t="s">
        <v>3</v>
      </c>
      <c r="AV88">
        <v>0</v>
      </c>
      <c r="AW88">
        <v>2</v>
      </c>
      <c r="AX88">
        <v>41651241</v>
      </c>
      <c r="AY88">
        <v>1</v>
      </c>
      <c r="AZ88">
        <v>0</v>
      </c>
      <c r="BA88">
        <v>88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X88">
        <f>Y88*Source!I205</f>
        <v>0.20699999999999999</v>
      </c>
      <c r="CY88">
        <f>AA88</f>
        <v>15617.94</v>
      </c>
      <c r="CZ88">
        <f>AE88</f>
        <v>15617.94</v>
      </c>
      <c r="DA88">
        <f>AI88</f>
        <v>1</v>
      </c>
      <c r="DB88">
        <v>0</v>
      </c>
    </row>
    <row r="89" spans="1:106" x14ac:dyDescent="0.2">
      <c r="A89">
        <f>ROW(Source!A205)</f>
        <v>205</v>
      </c>
      <c r="B89">
        <v>41650444</v>
      </c>
      <c r="C89">
        <v>41651235</v>
      </c>
      <c r="D89">
        <v>41404291</v>
      </c>
      <c r="E89">
        <v>1</v>
      </c>
      <c r="F89">
        <v>1</v>
      </c>
      <c r="G89">
        <v>19</v>
      </c>
      <c r="H89">
        <v>3</v>
      </c>
      <c r="I89" t="s">
        <v>493</v>
      </c>
      <c r="J89" t="s">
        <v>494</v>
      </c>
      <c r="K89" t="s">
        <v>495</v>
      </c>
      <c r="L89">
        <v>1348</v>
      </c>
      <c r="N89">
        <v>1009</v>
      </c>
      <c r="O89" t="s">
        <v>35</v>
      </c>
      <c r="P89" t="s">
        <v>35</v>
      </c>
      <c r="Q89">
        <v>1000</v>
      </c>
      <c r="W89">
        <v>0</v>
      </c>
      <c r="X89">
        <v>1830766981</v>
      </c>
      <c r="Y89">
        <v>7.14</v>
      </c>
      <c r="AA89">
        <v>2290.37</v>
      </c>
      <c r="AB89">
        <v>0</v>
      </c>
      <c r="AC89">
        <v>0</v>
      </c>
      <c r="AD89">
        <v>0</v>
      </c>
      <c r="AE89">
        <v>2290.37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  <c r="AL89">
        <v>1</v>
      </c>
      <c r="AN89">
        <v>0</v>
      </c>
      <c r="AO89">
        <v>1</v>
      </c>
      <c r="AP89">
        <v>0</v>
      </c>
      <c r="AQ89">
        <v>0</v>
      </c>
      <c r="AR89">
        <v>0</v>
      </c>
      <c r="AS89" t="s">
        <v>3</v>
      </c>
      <c r="AT89">
        <v>7.14</v>
      </c>
      <c r="AU89" t="s">
        <v>3</v>
      </c>
      <c r="AV89">
        <v>0</v>
      </c>
      <c r="AW89">
        <v>2</v>
      </c>
      <c r="AX89">
        <v>41651243</v>
      </c>
      <c r="AY89">
        <v>1</v>
      </c>
      <c r="AZ89">
        <v>0</v>
      </c>
      <c r="BA89">
        <v>89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X89">
        <f>Y89*Source!I205</f>
        <v>24.632999999999999</v>
      </c>
      <c r="CY89">
        <f>AA89</f>
        <v>2290.37</v>
      </c>
      <c r="CZ89">
        <f>AE89</f>
        <v>2290.37</v>
      </c>
      <c r="DA89">
        <f>AI89</f>
        <v>1</v>
      </c>
      <c r="DB89">
        <v>0</v>
      </c>
    </row>
    <row r="90" spans="1:106" x14ac:dyDescent="0.2">
      <c r="A90">
        <f>ROW(Source!A206)</f>
        <v>206</v>
      </c>
      <c r="B90">
        <v>41650444</v>
      </c>
      <c r="C90">
        <v>41651244</v>
      </c>
      <c r="D90">
        <v>41386477</v>
      </c>
      <c r="E90">
        <v>19</v>
      </c>
      <c r="F90">
        <v>1</v>
      </c>
      <c r="G90">
        <v>19</v>
      </c>
      <c r="H90">
        <v>1</v>
      </c>
      <c r="I90" t="s">
        <v>362</v>
      </c>
      <c r="J90" t="s">
        <v>3</v>
      </c>
      <c r="K90" t="s">
        <v>363</v>
      </c>
      <c r="L90">
        <v>1191</v>
      </c>
      <c r="N90">
        <v>1013</v>
      </c>
      <c r="O90" t="s">
        <v>364</v>
      </c>
      <c r="P90" t="s">
        <v>364</v>
      </c>
      <c r="Q90">
        <v>1</v>
      </c>
      <c r="W90">
        <v>0</v>
      </c>
      <c r="X90">
        <v>476480486</v>
      </c>
      <c r="Y90">
        <v>5.34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N90">
        <v>0</v>
      </c>
      <c r="AO90">
        <v>1</v>
      </c>
      <c r="AP90">
        <v>1</v>
      </c>
      <c r="AQ90">
        <v>0</v>
      </c>
      <c r="AR90">
        <v>0</v>
      </c>
      <c r="AS90" t="s">
        <v>3</v>
      </c>
      <c r="AT90">
        <v>2.67</v>
      </c>
      <c r="AU90" t="s">
        <v>194</v>
      </c>
      <c r="AV90">
        <v>1</v>
      </c>
      <c r="AW90">
        <v>2</v>
      </c>
      <c r="AX90">
        <v>41651247</v>
      </c>
      <c r="AY90">
        <v>1</v>
      </c>
      <c r="AZ90">
        <v>0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X90">
        <f>Y90*Source!I206</f>
        <v>18.423000000000002</v>
      </c>
      <c r="CY90">
        <f>AD90</f>
        <v>0</v>
      </c>
      <c r="CZ90">
        <f>AH90</f>
        <v>0</v>
      </c>
      <c r="DA90">
        <f>AL90</f>
        <v>1</v>
      </c>
      <c r="DB90">
        <v>0</v>
      </c>
    </row>
    <row r="91" spans="1:106" x14ac:dyDescent="0.2">
      <c r="A91">
        <f>ROW(Source!A206)</f>
        <v>206</v>
      </c>
      <c r="B91">
        <v>41650444</v>
      </c>
      <c r="C91">
        <v>41651244</v>
      </c>
      <c r="D91">
        <v>41404291</v>
      </c>
      <c r="E91">
        <v>1</v>
      </c>
      <c r="F91">
        <v>1</v>
      </c>
      <c r="G91">
        <v>19</v>
      </c>
      <c r="H91">
        <v>3</v>
      </c>
      <c r="I91" t="s">
        <v>493</v>
      </c>
      <c r="J91" t="s">
        <v>494</v>
      </c>
      <c r="K91" t="s">
        <v>495</v>
      </c>
      <c r="L91">
        <v>1348</v>
      </c>
      <c r="N91">
        <v>1009</v>
      </c>
      <c r="O91" t="s">
        <v>35</v>
      </c>
      <c r="P91" t="s">
        <v>35</v>
      </c>
      <c r="Q91">
        <v>1000</v>
      </c>
      <c r="W91">
        <v>0</v>
      </c>
      <c r="X91">
        <v>1830766981</v>
      </c>
      <c r="Y91">
        <v>2.42</v>
      </c>
      <c r="AA91">
        <v>2290.37</v>
      </c>
      <c r="AB91">
        <v>0</v>
      </c>
      <c r="AC91">
        <v>0</v>
      </c>
      <c r="AD91">
        <v>0</v>
      </c>
      <c r="AE91">
        <v>2290.37</v>
      </c>
      <c r="AF91">
        <v>0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1</v>
      </c>
      <c r="AN91">
        <v>0</v>
      </c>
      <c r="AO91">
        <v>1</v>
      </c>
      <c r="AP91">
        <v>1</v>
      </c>
      <c r="AQ91">
        <v>0</v>
      </c>
      <c r="AR91">
        <v>0</v>
      </c>
      <c r="AS91" t="s">
        <v>3</v>
      </c>
      <c r="AT91">
        <v>1.21</v>
      </c>
      <c r="AU91" t="s">
        <v>194</v>
      </c>
      <c r="AV91">
        <v>0</v>
      </c>
      <c r="AW91">
        <v>2</v>
      </c>
      <c r="AX91">
        <v>41651248</v>
      </c>
      <c r="AY91">
        <v>1</v>
      </c>
      <c r="AZ91">
        <v>0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X91">
        <f>Y91*Source!I206</f>
        <v>8.3490000000000002</v>
      </c>
      <c r="CY91">
        <f>AA91</f>
        <v>2290.37</v>
      </c>
      <c r="CZ91">
        <f>AE91</f>
        <v>2290.37</v>
      </c>
      <c r="DA91">
        <f>AI91</f>
        <v>1</v>
      </c>
      <c r="DB91">
        <v>0</v>
      </c>
    </row>
    <row r="92" spans="1:106" x14ac:dyDescent="0.2">
      <c r="A92">
        <f>ROW(Source!A207)</f>
        <v>207</v>
      </c>
      <c r="B92">
        <v>41650444</v>
      </c>
      <c r="C92">
        <v>41651249</v>
      </c>
      <c r="D92">
        <v>41401192</v>
      </c>
      <c r="E92">
        <v>1</v>
      </c>
      <c r="F92">
        <v>1</v>
      </c>
      <c r="G92">
        <v>19</v>
      </c>
      <c r="H92">
        <v>2</v>
      </c>
      <c r="I92" t="s">
        <v>368</v>
      </c>
      <c r="J92" t="s">
        <v>369</v>
      </c>
      <c r="K92" t="s">
        <v>370</v>
      </c>
      <c r="L92">
        <v>1368</v>
      </c>
      <c r="N92">
        <v>1011</v>
      </c>
      <c r="O92" t="s">
        <v>230</v>
      </c>
      <c r="P92" t="s">
        <v>230</v>
      </c>
      <c r="Q92">
        <v>1</v>
      </c>
      <c r="W92">
        <v>0</v>
      </c>
      <c r="X92">
        <v>1348080272</v>
      </c>
      <c r="Y92">
        <v>3.6999999999999998E-2</v>
      </c>
      <c r="AA92">
        <v>0</v>
      </c>
      <c r="AB92">
        <v>959.83</v>
      </c>
      <c r="AC92">
        <v>491.12</v>
      </c>
      <c r="AD92">
        <v>0</v>
      </c>
      <c r="AE92">
        <v>0</v>
      </c>
      <c r="AF92">
        <v>959.83</v>
      </c>
      <c r="AG92">
        <v>491.12</v>
      </c>
      <c r="AH92">
        <v>0</v>
      </c>
      <c r="AI92">
        <v>1</v>
      </c>
      <c r="AJ92">
        <v>1</v>
      </c>
      <c r="AK92">
        <v>1</v>
      </c>
      <c r="AL92">
        <v>1</v>
      </c>
      <c r="AN92">
        <v>0</v>
      </c>
      <c r="AO92">
        <v>1</v>
      </c>
      <c r="AP92">
        <v>1</v>
      </c>
      <c r="AQ92">
        <v>0</v>
      </c>
      <c r="AR92">
        <v>0</v>
      </c>
      <c r="AS92" t="s">
        <v>3</v>
      </c>
      <c r="AT92">
        <v>3.6999999999999998E-2</v>
      </c>
      <c r="AU92" t="s">
        <v>3</v>
      </c>
      <c r="AV92">
        <v>0</v>
      </c>
      <c r="AW92">
        <v>2</v>
      </c>
      <c r="AX92">
        <v>41651251</v>
      </c>
      <c r="AY92">
        <v>1</v>
      </c>
      <c r="AZ92">
        <v>0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X92">
        <f>Y92*Source!I207</f>
        <v>1.1839999999999999</v>
      </c>
      <c r="CY92">
        <f>AB92</f>
        <v>959.83</v>
      </c>
      <c r="CZ92">
        <f>AF92</f>
        <v>959.83</v>
      </c>
      <c r="DA92">
        <f>AJ92</f>
        <v>1</v>
      </c>
      <c r="DB92">
        <v>0</v>
      </c>
    </row>
    <row r="93" spans="1:106" x14ac:dyDescent="0.2">
      <c r="A93">
        <f>ROW(Source!A208)</f>
        <v>208</v>
      </c>
      <c r="B93">
        <v>41650444</v>
      </c>
      <c r="C93">
        <v>41651252</v>
      </c>
      <c r="D93">
        <v>41401192</v>
      </c>
      <c r="E93">
        <v>1</v>
      </c>
      <c r="F93">
        <v>1</v>
      </c>
      <c r="G93">
        <v>19</v>
      </c>
      <c r="H93">
        <v>2</v>
      </c>
      <c r="I93" t="s">
        <v>368</v>
      </c>
      <c r="J93" t="s">
        <v>369</v>
      </c>
      <c r="K93" t="s">
        <v>370</v>
      </c>
      <c r="L93">
        <v>1368</v>
      </c>
      <c r="N93">
        <v>1011</v>
      </c>
      <c r="O93" t="s">
        <v>230</v>
      </c>
      <c r="P93" t="s">
        <v>230</v>
      </c>
      <c r="Q93">
        <v>1</v>
      </c>
      <c r="W93">
        <v>0</v>
      </c>
      <c r="X93">
        <v>1348080272</v>
      </c>
      <c r="Y93">
        <v>0.05</v>
      </c>
      <c r="AA93">
        <v>0</v>
      </c>
      <c r="AB93">
        <v>959.83</v>
      </c>
      <c r="AC93">
        <v>491.12</v>
      </c>
      <c r="AD93">
        <v>0</v>
      </c>
      <c r="AE93">
        <v>0</v>
      </c>
      <c r="AF93">
        <v>959.83</v>
      </c>
      <c r="AG93">
        <v>491.12</v>
      </c>
      <c r="AH93">
        <v>0</v>
      </c>
      <c r="AI93">
        <v>1</v>
      </c>
      <c r="AJ93">
        <v>1</v>
      </c>
      <c r="AK93">
        <v>1</v>
      </c>
      <c r="AL93">
        <v>1</v>
      </c>
      <c r="AN93">
        <v>0</v>
      </c>
      <c r="AO93">
        <v>1</v>
      </c>
      <c r="AP93">
        <v>1</v>
      </c>
      <c r="AQ93">
        <v>0</v>
      </c>
      <c r="AR93">
        <v>0</v>
      </c>
      <c r="AS93" t="s">
        <v>3</v>
      </c>
      <c r="AT93">
        <v>0.01</v>
      </c>
      <c r="AU93" t="s">
        <v>197</v>
      </c>
      <c r="AV93">
        <v>0</v>
      </c>
      <c r="AW93">
        <v>2</v>
      </c>
      <c r="AX93">
        <v>41651254</v>
      </c>
      <c r="AY93">
        <v>1</v>
      </c>
      <c r="AZ93">
        <v>0</v>
      </c>
      <c r="BA93">
        <v>93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X93">
        <f>Y93*Source!I208</f>
        <v>1.6</v>
      </c>
      <c r="CY93">
        <f>AB93</f>
        <v>959.83</v>
      </c>
      <c r="CZ93">
        <f>AF93</f>
        <v>959.83</v>
      </c>
      <c r="DA93">
        <f>AJ93</f>
        <v>1</v>
      </c>
      <c r="DB93">
        <v>0</v>
      </c>
    </row>
    <row r="94" spans="1:106" x14ac:dyDescent="0.2">
      <c r="A94">
        <f>ROW(Source!A209)</f>
        <v>209</v>
      </c>
      <c r="B94">
        <v>41650444</v>
      </c>
      <c r="C94">
        <v>41651255</v>
      </c>
      <c r="D94">
        <v>41386477</v>
      </c>
      <c r="E94">
        <v>19</v>
      </c>
      <c r="F94">
        <v>1</v>
      </c>
      <c r="G94">
        <v>19</v>
      </c>
      <c r="H94">
        <v>1</v>
      </c>
      <c r="I94" t="s">
        <v>362</v>
      </c>
      <c r="J94" t="s">
        <v>3</v>
      </c>
      <c r="K94" t="s">
        <v>363</v>
      </c>
      <c r="L94">
        <v>1191</v>
      </c>
      <c r="N94">
        <v>1013</v>
      </c>
      <c r="O94" t="s">
        <v>364</v>
      </c>
      <c r="P94" t="s">
        <v>364</v>
      </c>
      <c r="Q94">
        <v>1</v>
      </c>
      <c r="W94">
        <v>0</v>
      </c>
      <c r="X94">
        <v>476480486</v>
      </c>
      <c r="Y94">
        <v>0.19800000000000001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N94">
        <v>0</v>
      </c>
      <c r="AO94">
        <v>1</v>
      </c>
      <c r="AP94">
        <v>1</v>
      </c>
      <c r="AQ94">
        <v>0</v>
      </c>
      <c r="AR94">
        <v>0</v>
      </c>
      <c r="AS94" t="s">
        <v>3</v>
      </c>
      <c r="AT94">
        <v>0.66</v>
      </c>
      <c r="AU94" t="s">
        <v>203</v>
      </c>
      <c r="AV94">
        <v>1</v>
      </c>
      <c r="AW94">
        <v>2</v>
      </c>
      <c r="AX94">
        <v>41651266</v>
      </c>
      <c r="AY94">
        <v>1</v>
      </c>
      <c r="AZ94">
        <v>0</v>
      </c>
      <c r="BA94">
        <v>94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X94">
        <f>Y94*Source!I209</f>
        <v>122.76</v>
      </c>
      <c r="CY94">
        <f>AD94</f>
        <v>0</v>
      </c>
      <c r="CZ94">
        <f>AH94</f>
        <v>0</v>
      </c>
      <c r="DA94">
        <f>AL94</f>
        <v>1</v>
      </c>
      <c r="DB94">
        <v>0</v>
      </c>
    </row>
    <row r="95" spans="1:106" x14ac:dyDescent="0.2">
      <c r="A95">
        <f>ROW(Source!A209)</f>
        <v>209</v>
      </c>
      <c r="B95">
        <v>41650444</v>
      </c>
      <c r="C95">
        <v>41651255</v>
      </c>
      <c r="D95">
        <v>41400825</v>
      </c>
      <c r="E95">
        <v>1</v>
      </c>
      <c r="F95">
        <v>1</v>
      </c>
      <c r="G95">
        <v>19</v>
      </c>
      <c r="H95">
        <v>2</v>
      </c>
      <c r="I95" t="s">
        <v>398</v>
      </c>
      <c r="J95" t="s">
        <v>399</v>
      </c>
      <c r="K95" t="s">
        <v>400</v>
      </c>
      <c r="L95">
        <v>1368</v>
      </c>
      <c r="N95">
        <v>1011</v>
      </c>
      <c r="O95" t="s">
        <v>230</v>
      </c>
      <c r="P95" t="s">
        <v>230</v>
      </c>
      <c r="Q95">
        <v>1</v>
      </c>
      <c r="W95">
        <v>0</v>
      </c>
      <c r="X95">
        <v>760801254</v>
      </c>
      <c r="Y95">
        <v>3.9600000000000003E-2</v>
      </c>
      <c r="AA95">
        <v>0</v>
      </c>
      <c r="AB95">
        <v>372.31</v>
      </c>
      <c r="AC95">
        <v>272.58999999999997</v>
      </c>
      <c r="AD95">
        <v>0</v>
      </c>
      <c r="AE95">
        <v>0</v>
      </c>
      <c r="AF95">
        <v>372.31</v>
      </c>
      <c r="AG95">
        <v>272.58999999999997</v>
      </c>
      <c r="AH95">
        <v>0</v>
      </c>
      <c r="AI95">
        <v>1</v>
      </c>
      <c r="AJ95">
        <v>1</v>
      </c>
      <c r="AK95">
        <v>1</v>
      </c>
      <c r="AL95">
        <v>1</v>
      </c>
      <c r="AN95">
        <v>0</v>
      </c>
      <c r="AO95">
        <v>1</v>
      </c>
      <c r="AP95">
        <v>1</v>
      </c>
      <c r="AQ95">
        <v>0</v>
      </c>
      <c r="AR95">
        <v>0</v>
      </c>
      <c r="AS95" t="s">
        <v>3</v>
      </c>
      <c r="AT95">
        <v>0.13200000000000001</v>
      </c>
      <c r="AU95" t="s">
        <v>203</v>
      </c>
      <c r="AV95">
        <v>0</v>
      </c>
      <c r="AW95">
        <v>2</v>
      </c>
      <c r="AX95">
        <v>41651267</v>
      </c>
      <c r="AY95">
        <v>1</v>
      </c>
      <c r="AZ95">
        <v>0</v>
      </c>
      <c r="BA95">
        <v>95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X95">
        <f>Y95*Source!I209</f>
        <v>24.552000000000003</v>
      </c>
      <c r="CY95">
        <f>AB95</f>
        <v>372.31</v>
      </c>
      <c r="CZ95">
        <f>AF95</f>
        <v>372.31</v>
      </c>
      <c r="DA95">
        <f>AJ95</f>
        <v>1</v>
      </c>
      <c r="DB95">
        <v>0</v>
      </c>
    </row>
    <row r="96" spans="1:106" x14ac:dyDescent="0.2">
      <c r="A96">
        <f>ROW(Source!A209)</f>
        <v>209</v>
      </c>
      <c r="B96">
        <v>41650444</v>
      </c>
      <c r="C96">
        <v>41651255</v>
      </c>
      <c r="D96">
        <v>41401202</v>
      </c>
      <c r="E96">
        <v>1</v>
      </c>
      <c r="F96">
        <v>1</v>
      </c>
      <c r="G96">
        <v>19</v>
      </c>
      <c r="H96">
        <v>2</v>
      </c>
      <c r="I96" t="s">
        <v>401</v>
      </c>
      <c r="J96" t="s">
        <v>402</v>
      </c>
      <c r="K96" t="s">
        <v>403</v>
      </c>
      <c r="L96">
        <v>1368</v>
      </c>
      <c r="N96">
        <v>1011</v>
      </c>
      <c r="O96" t="s">
        <v>230</v>
      </c>
      <c r="P96" t="s">
        <v>230</v>
      </c>
      <c r="Q96">
        <v>1</v>
      </c>
      <c r="W96">
        <v>0</v>
      </c>
      <c r="X96">
        <v>-1437543794</v>
      </c>
      <c r="Y96">
        <v>1.4999999999999999E-2</v>
      </c>
      <c r="AA96">
        <v>0</v>
      </c>
      <c r="AB96">
        <v>912.1</v>
      </c>
      <c r="AC96">
        <v>294.93</v>
      </c>
      <c r="AD96">
        <v>0</v>
      </c>
      <c r="AE96">
        <v>0</v>
      </c>
      <c r="AF96">
        <v>912.1</v>
      </c>
      <c r="AG96">
        <v>294.93</v>
      </c>
      <c r="AH96">
        <v>0</v>
      </c>
      <c r="AI96">
        <v>1</v>
      </c>
      <c r="AJ96">
        <v>1</v>
      </c>
      <c r="AK96">
        <v>1</v>
      </c>
      <c r="AL96">
        <v>1</v>
      </c>
      <c r="AN96">
        <v>0</v>
      </c>
      <c r="AO96">
        <v>1</v>
      </c>
      <c r="AP96">
        <v>1</v>
      </c>
      <c r="AQ96">
        <v>0</v>
      </c>
      <c r="AR96">
        <v>0</v>
      </c>
      <c r="AS96" t="s">
        <v>3</v>
      </c>
      <c r="AT96">
        <v>0.05</v>
      </c>
      <c r="AU96" t="s">
        <v>203</v>
      </c>
      <c r="AV96">
        <v>0</v>
      </c>
      <c r="AW96">
        <v>2</v>
      </c>
      <c r="AX96">
        <v>41651268</v>
      </c>
      <c r="AY96">
        <v>1</v>
      </c>
      <c r="AZ96">
        <v>0</v>
      </c>
      <c r="BA96">
        <v>96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X96">
        <f>Y96*Source!I209</f>
        <v>9.2999999999999989</v>
      </c>
      <c r="CY96">
        <f>AB96</f>
        <v>912.1</v>
      </c>
      <c r="CZ96">
        <f>AF96</f>
        <v>912.1</v>
      </c>
      <c r="DA96">
        <f>AJ96</f>
        <v>1</v>
      </c>
      <c r="DB96">
        <v>0</v>
      </c>
    </row>
    <row r="97" spans="1:106" x14ac:dyDescent="0.2">
      <c r="A97">
        <f>ROW(Source!A209)</f>
        <v>209</v>
      </c>
      <c r="B97">
        <v>41650444</v>
      </c>
      <c r="C97">
        <v>41651255</v>
      </c>
      <c r="D97">
        <v>41401257</v>
      </c>
      <c r="E97">
        <v>1</v>
      </c>
      <c r="F97">
        <v>1</v>
      </c>
      <c r="G97">
        <v>19</v>
      </c>
      <c r="H97">
        <v>2</v>
      </c>
      <c r="I97" t="s">
        <v>404</v>
      </c>
      <c r="J97" t="s">
        <v>405</v>
      </c>
      <c r="K97" t="s">
        <v>406</v>
      </c>
      <c r="L97">
        <v>1368</v>
      </c>
      <c r="N97">
        <v>1011</v>
      </c>
      <c r="O97" t="s">
        <v>230</v>
      </c>
      <c r="P97" t="s">
        <v>230</v>
      </c>
      <c r="Q97">
        <v>1</v>
      </c>
      <c r="W97">
        <v>0</v>
      </c>
      <c r="X97">
        <v>993435958</v>
      </c>
      <c r="Y97">
        <v>3.9600000000000003E-2</v>
      </c>
      <c r="AA97">
        <v>0</v>
      </c>
      <c r="AB97">
        <v>4.97</v>
      </c>
      <c r="AC97">
        <v>0.85</v>
      </c>
      <c r="AD97">
        <v>0</v>
      </c>
      <c r="AE97">
        <v>0</v>
      </c>
      <c r="AF97">
        <v>4.97</v>
      </c>
      <c r="AG97">
        <v>0.85</v>
      </c>
      <c r="AH97">
        <v>0</v>
      </c>
      <c r="AI97">
        <v>1</v>
      </c>
      <c r="AJ97">
        <v>1</v>
      </c>
      <c r="AK97">
        <v>1</v>
      </c>
      <c r="AL97">
        <v>1</v>
      </c>
      <c r="AN97">
        <v>0</v>
      </c>
      <c r="AO97">
        <v>1</v>
      </c>
      <c r="AP97">
        <v>1</v>
      </c>
      <c r="AQ97">
        <v>0</v>
      </c>
      <c r="AR97">
        <v>0</v>
      </c>
      <c r="AS97" t="s">
        <v>3</v>
      </c>
      <c r="AT97">
        <v>0.13200000000000001</v>
      </c>
      <c r="AU97" t="s">
        <v>203</v>
      </c>
      <c r="AV97">
        <v>0</v>
      </c>
      <c r="AW97">
        <v>2</v>
      </c>
      <c r="AX97">
        <v>41651269</v>
      </c>
      <c r="AY97">
        <v>1</v>
      </c>
      <c r="AZ97">
        <v>0</v>
      </c>
      <c r="BA97">
        <v>97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X97">
        <f>Y97*Source!I209</f>
        <v>24.552000000000003</v>
      </c>
      <c r="CY97">
        <f>AB97</f>
        <v>4.97</v>
      </c>
      <c r="CZ97">
        <f>AF97</f>
        <v>4.97</v>
      </c>
      <c r="DA97">
        <f>AJ97</f>
        <v>1</v>
      </c>
      <c r="DB97">
        <v>0</v>
      </c>
    </row>
    <row r="98" spans="1:106" x14ac:dyDescent="0.2">
      <c r="A98">
        <f>ROW(Source!A209)</f>
        <v>209</v>
      </c>
      <c r="B98">
        <v>41650444</v>
      </c>
      <c r="C98">
        <v>41651255</v>
      </c>
      <c r="D98">
        <v>41400586</v>
      </c>
      <c r="E98">
        <v>1</v>
      </c>
      <c r="F98">
        <v>1</v>
      </c>
      <c r="G98">
        <v>19</v>
      </c>
      <c r="H98">
        <v>2</v>
      </c>
      <c r="I98" t="s">
        <v>496</v>
      </c>
      <c r="J98" t="s">
        <v>497</v>
      </c>
      <c r="K98" t="s">
        <v>498</v>
      </c>
      <c r="L98">
        <v>1368</v>
      </c>
      <c r="N98">
        <v>1011</v>
      </c>
      <c r="O98" t="s">
        <v>230</v>
      </c>
      <c r="P98" t="s">
        <v>230</v>
      </c>
      <c r="Q98">
        <v>1</v>
      </c>
      <c r="W98">
        <v>0</v>
      </c>
      <c r="X98">
        <v>-1671518440</v>
      </c>
      <c r="Y98">
        <v>2.6699999999999998E-2</v>
      </c>
      <c r="AA98">
        <v>0</v>
      </c>
      <c r="AB98">
        <v>688.43</v>
      </c>
      <c r="AC98">
        <v>346.25</v>
      </c>
      <c r="AD98">
        <v>0</v>
      </c>
      <c r="AE98">
        <v>0</v>
      </c>
      <c r="AF98">
        <v>688.43</v>
      </c>
      <c r="AG98">
        <v>346.25</v>
      </c>
      <c r="AH98">
        <v>0</v>
      </c>
      <c r="AI98">
        <v>1</v>
      </c>
      <c r="AJ98">
        <v>1</v>
      </c>
      <c r="AK98">
        <v>1</v>
      </c>
      <c r="AL98">
        <v>1</v>
      </c>
      <c r="AN98">
        <v>0</v>
      </c>
      <c r="AO98">
        <v>1</v>
      </c>
      <c r="AP98">
        <v>1</v>
      </c>
      <c r="AQ98">
        <v>0</v>
      </c>
      <c r="AR98">
        <v>0</v>
      </c>
      <c r="AS98" t="s">
        <v>3</v>
      </c>
      <c r="AT98">
        <v>8.8999999999999996E-2</v>
      </c>
      <c r="AU98" t="s">
        <v>203</v>
      </c>
      <c r="AV98">
        <v>0</v>
      </c>
      <c r="AW98">
        <v>2</v>
      </c>
      <c r="AX98">
        <v>41651270</v>
      </c>
      <c r="AY98">
        <v>1</v>
      </c>
      <c r="AZ98">
        <v>0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X98">
        <f>Y98*Source!I209</f>
        <v>16.553999999999998</v>
      </c>
      <c r="CY98">
        <f>AB98</f>
        <v>688.43</v>
      </c>
      <c r="CZ98">
        <f>AF98</f>
        <v>688.43</v>
      </c>
      <c r="DA98">
        <f>AJ98</f>
        <v>1</v>
      </c>
      <c r="DB98">
        <v>0</v>
      </c>
    </row>
    <row r="99" spans="1:106" x14ac:dyDescent="0.2">
      <c r="A99">
        <f>ROW(Source!A209)</f>
        <v>209</v>
      </c>
      <c r="B99">
        <v>41650444</v>
      </c>
      <c r="C99">
        <v>41651255</v>
      </c>
      <c r="D99">
        <v>41404042</v>
      </c>
      <c r="E99">
        <v>1</v>
      </c>
      <c r="F99">
        <v>1</v>
      </c>
      <c r="G99">
        <v>19</v>
      </c>
      <c r="H99">
        <v>3</v>
      </c>
      <c r="I99" t="s">
        <v>254</v>
      </c>
      <c r="J99" t="s">
        <v>256</v>
      </c>
      <c r="K99" t="s">
        <v>255</v>
      </c>
      <c r="L99">
        <v>1339</v>
      </c>
      <c r="N99">
        <v>1007</v>
      </c>
      <c r="O99" t="s">
        <v>149</v>
      </c>
      <c r="P99" t="s">
        <v>149</v>
      </c>
      <c r="Q99">
        <v>1</v>
      </c>
      <c r="W99">
        <v>0</v>
      </c>
      <c r="X99">
        <v>-760533991</v>
      </c>
      <c r="Y99">
        <v>1.7699999999999997E-2</v>
      </c>
      <c r="AA99">
        <v>3773.43</v>
      </c>
      <c r="AB99">
        <v>0</v>
      </c>
      <c r="AC99">
        <v>0</v>
      </c>
      <c r="AD99">
        <v>0</v>
      </c>
      <c r="AE99">
        <v>3773.43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1</v>
      </c>
      <c r="AL99">
        <v>1</v>
      </c>
      <c r="AN99">
        <v>0</v>
      </c>
      <c r="AO99">
        <v>1</v>
      </c>
      <c r="AP99">
        <v>1</v>
      </c>
      <c r="AQ99">
        <v>0</v>
      </c>
      <c r="AR99">
        <v>0</v>
      </c>
      <c r="AS99" t="s">
        <v>3</v>
      </c>
      <c r="AT99">
        <v>5.8999999999999997E-2</v>
      </c>
      <c r="AU99" t="s">
        <v>203</v>
      </c>
      <c r="AV99">
        <v>0</v>
      </c>
      <c r="AW99">
        <v>2</v>
      </c>
      <c r="AX99">
        <v>41651271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X99">
        <f>Y99*Source!I209</f>
        <v>10.973999999999998</v>
      </c>
      <c r="CY99">
        <f>AA99</f>
        <v>3773.43</v>
      </c>
      <c r="CZ99">
        <f>AE99</f>
        <v>3773.43</v>
      </c>
      <c r="DA99">
        <f>AI99</f>
        <v>1</v>
      </c>
      <c r="DB99">
        <v>0</v>
      </c>
    </row>
    <row r="100" spans="1:106" x14ac:dyDescent="0.2">
      <c r="A100">
        <f>ROW(Source!A209)</f>
        <v>209</v>
      </c>
      <c r="B100">
        <v>41650444</v>
      </c>
      <c r="C100">
        <v>41651255</v>
      </c>
      <c r="D100">
        <v>41404151</v>
      </c>
      <c r="E100">
        <v>1</v>
      </c>
      <c r="F100">
        <v>1</v>
      </c>
      <c r="G100">
        <v>19</v>
      </c>
      <c r="H100">
        <v>3</v>
      </c>
      <c r="I100" t="s">
        <v>212</v>
      </c>
      <c r="J100" t="s">
        <v>214</v>
      </c>
      <c r="K100" t="s">
        <v>213</v>
      </c>
      <c r="L100">
        <v>1339</v>
      </c>
      <c r="N100">
        <v>1007</v>
      </c>
      <c r="O100" t="s">
        <v>149</v>
      </c>
      <c r="P100" t="s">
        <v>149</v>
      </c>
      <c r="Q100">
        <v>1</v>
      </c>
      <c r="W100">
        <v>1</v>
      </c>
      <c r="X100">
        <v>-2047463617</v>
      </c>
      <c r="Y100">
        <v>-1.8E-3</v>
      </c>
      <c r="AA100">
        <v>2954.97</v>
      </c>
      <c r="AB100">
        <v>0</v>
      </c>
      <c r="AC100">
        <v>0</v>
      </c>
      <c r="AD100">
        <v>0</v>
      </c>
      <c r="AE100">
        <v>2954.97</v>
      </c>
      <c r="AF100">
        <v>0</v>
      </c>
      <c r="AG100">
        <v>0</v>
      </c>
      <c r="AH100">
        <v>0</v>
      </c>
      <c r="AI100">
        <v>1</v>
      </c>
      <c r="AJ100">
        <v>1</v>
      </c>
      <c r="AK100">
        <v>1</v>
      </c>
      <c r="AL100">
        <v>1</v>
      </c>
      <c r="AN100">
        <v>0</v>
      </c>
      <c r="AO100">
        <v>1</v>
      </c>
      <c r="AP100">
        <v>1</v>
      </c>
      <c r="AQ100">
        <v>0</v>
      </c>
      <c r="AR100">
        <v>0</v>
      </c>
      <c r="AS100" t="s">
        <v>3</v>
      </c>
      <c r="AT100">
        <v>-6.0000000000000001E-3</v>
      </c>
      <c r="AU100" t="s">
        <v>203</v>
      </c>
      <c r="AV100">
        <v>0</v>
      </c>
      <c r="AW100">
        <v>2</v>
      </c>
      <c r="AX100">
        <v>41651272</v>
      </c>
      <c r="AY100">
        <v>1</v>
      </c>
      <c r="AZ100">
        <v>6144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X100">
        <f>Y100*Source!I209</f>
        <v>-1.1159999999999999</v>
      </c>
      <c r="CY100">
        <f>AA100</f>
        <v>2954.97</v>
      </c>
      <c r="CZ100">
        <f>AE100</f>
        <v>2954.97</v>
      </c>
      <c r="DA100">
        <f>AI100</f>
        <v>1</v>
      </c>
      <c r="DB100">
        <v>0</v>
      </c>
    </row>
    <row r="101" spans="1:106" x14ac:dyDescent="0.2">
      <c r="A101">
        <f>ROW(Source!A209)</f>
        <v>209</v>
      </c>
      <c r="B101">
        <v>41650444</v>
      </c>
      <c r="C101">
        <v>41651255</v>
      </c>
      <c r="D101">
        <v>41404520</v>
      </c>
      <c r="E101">
        <v>1</v>
      </c>
      <c r="F101">
        <v>1</v>
      </c>
      <c r="G101">
        <v>19</v>
      </c>
      <c r="H101">
        <v>3</v>
      </c>
      <c r="I101" t="s">
        <v>208</v>
      </c>
      <c r="J101" t="s">
        <v>210</v>
      </c>
      <c r="K101" t="s">
        <v>209</v>
      </c>
      <c r="L101">
        <v>1339</v>
      </c>
      <c r="N101">
        <v>1007</v>
      </c>
      <c r="O101" t="s">
        <v>149</v>
      </c>
      <c r="P101" t="s">
        <v>149</v>
      </c>
      <c r="Q101">
        <v>1</v>
      </c>
      <c r="W101">
        <v>1</v>
      </c>
      <c r="X101">
        <v>1245325798</v>
      </c>
      <c r="Y101">
        <v>-1.308E-2</v>
      </c>
      <c r="AA101">
        <v>6144.36</v>
      </c>
      <c r="AB101">
        <v>0</v>
      </c>
      <c r="AC101">
        <v>0</v>
      </c>
      <c r="AD101">
        <v>0</v>
      </c>
      <c r="AE101">
        <v>6144.36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1</v>
      </c>
      <c r="AL101">
        <v>1</v>
      </c>
      <c r="AN101">
        <v>0</v>
      </c>
      <c r="AO101">
        <v>1</v>
      </c>
      <c r="AP101">
        <v>1</v>
      </c>
      <c r="AQ101">
        <v>0</v>
      </c>
      <c r="AR101">
        <v>0</v>
      </c>
      <c r="AS101" t="s">
        <v>3</v>
      </c>
      <c r="AT101">
        <v>-4.36E-2</v>
      </c>
      <c r="AU101" t="s">
        <v>203</v>
      </c>
      <c r="AV101">
        <v>0</v>
      </c>
      <c r="AW101">
        <v>2</v>
      </c>
      <c r="AX101">
        <v>41651273</v>
      </c>
      <c r="AY101">
        <v>1</v>
      </c>
      <c r="AZ101">
        <v>6144</v>
      </c>
      <c r="BA101">
        <v>101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X101">
        <f>Y101*Source!I209</f>
        <v>-8.1096000000000004</v>
      </c>
      <c r="CY101">
        <f>AA101</f>
        <v>6144.36</v>
      </c>
      <c r="CZ101">
        <f>AE101</f>
        <v>6144.36</v>
      </c>
      <c r="DA101">
        <f>AI101</f>
        <v>1</v>
      </c>
      <c r="DB101">
        <v>0</v>
      </c>
    </row>
    <row r="102" spans="1:106" x14ac:dyDescent="0.2">
      <c r="A102">
        <f>ROW(Source!A209)</f>
        <v>209</v>
      </c>
      <c r="B102">
        <v>41650444</v>
      </c>
      <c r="C102">
        <v>41651255</v>
      </c>
      <c r="D102">
        <v>41388342</v>
      </c>
      <c r="E102">
        <v>19</v>
      </c>
      <c r="F102">
        <v>1</v>
      </c>
      <c r="G102">
        <v>19</v>
      </c>
      <c r="H102">
        <v>3</v>
      </c>
      <c r="I102" t="s">
        <v>422</v>
      </c>
      <c r="J102" t="s">
        <v>3</v>
      </c>
      <c r="K102" t="s">
        <v>423</v>
      </c>
      <c r="L102">
        <v>1348</v>
      </c>
      <c r="N102">
        <v>1009</v>
      </c>
      <c r="O102" t="s">
        <v>35</v>
      </c>
      <c r="P102" t="s">
        <v>35</v>
      </c>
      <c r="Q102">
        <v>1000</v>
      </c>
      <c r="W102">
        <v>0</v>
      </c>
      <c r="X102">
        <v>1489638031</v>
      </c>
      <c r="Y102">
        <v>7.3799999999999991E-2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N102">
        <v>0</v>
      </c>
      <c r="AO102">
        <v>1</v>
      </c>
      <c r="AP102">
        <v>1</v>
      </c>
      <c r="AQ102">
        <v>0</v>
      </c>
      <c r="AR102">
        <v>0</v>
      </c>
      <c r="AS102" t="s">
        <v>3</v>
      </c>
      <c r="AT102">
        <v>0.246</v>
      </c>
      <c r="AU102" t="s">
        <v>203</v>
      </c>
      <c r="AV102">
        <v>0</v>
      </c>
      <c r="AW102">
        <v>2</v>
      </c>
      <c r="AX102">
        <v>41651274</v>
      </c>
      <c r="AY102">
        <v>1</v>
      </c>
      <c r="AZ102">
        <v>0</v>
      </c>
      <c r="BA102">
        <v>102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X102">
        <f>Y102*Source!I209</f>
        <v>45.755999999999993</v>
      </c>
      <c r="CY102">
        <f>AA102</f>
        <v>0</v>
      </c>
      <c r="CZ102">
        <f>AE102</f>
        <v>0</v>
      </c>
      <c r="DA102">
        <f>AI102</f>
        <v>1</v>
      </c>
      <c r="DB102">
        <v>0</v>
      </c>
    </row>
    <row r="103" spans="1:106" x14ac:dyDescent="0.2">
      <c r="A103">
        <f>ROW(Source!A209)</f>
        <v>209</v>
      </c>
      <c r="B103">
        <v>41650444</v>
      </c>
      <c r="C103">
        <v>41651255</v>
      </c>
      <c r="D103">
        <v>0</v>
      </c>
      <c r="E103">
        <v>19</v>
      </c>
      <c r="F103">
        <v>1</v>
      </c>
      <c r="G103">
        <v>19</v>
      </c>
      <c r="H103">
        <v>3</v>
      </c>
      <c r="I103" t="s">
        <v>125</v>
      </c>
      <c r="J103" t="s">
        <v>3</v>
      </c>
      <c r="K103" t="s">
        <v>205</v>
      </c>
      <c r="L103">
        <v>1301</v>
      </c>
      <c r="N103">
        <v>1003</v>
      </c>
      <c r="O103" t="s">
        <v>201</v>
      </c>
      <c r="P103" t="s">
        <v>201</v>
      </c>
      <c r="Q103">
        <v>1</v>
      </c>
      <c r="W103">
        <v>0</v>
      </c>
      <c r="X103">
        <v>591646380</v>
      </c>
      <c r="Y103">
        <v>0.99502487562189101</v>
      </c>
      <c r="AA103">
        <v>125.6</v>
      </c>
      <c r="AB103">
        <v>0</v>
      </c>
      <c r="AC103">
        <v>0</v>
      </c>
      <c r="AD103">
        <v>0</v>
      </c>
      <c r="AE103">
        <v>125.6</v>
      </c>
      <c r="AF103">
        <v>0</v>
      </c>
      <c r="AG103">
        <v>0</v>
      </c>
      <c r="AH103">
        <v>0</v>
      </c>
      <c r="AI103">
        <v>1</v>
      </c>
      <c r="AJ103">
        <v>1</v>
      </c>
      <c r="AK103">
        <v>1</v>
      </c>
      <c r="AL103">
        <v>1</v>
      </c>
      <c r="AN103">
        <v>0</v>
      </c>
      <c r="AO103">
        <v>0</v>
      </c>
      <c r="AP103">
        <v>1</v>
      </c>
      <c r="AQ103">
        <v>0</v>
      </c>
      <c r="AR103">
        <v>0</v>
      </c>
      <c r="AS103" t="s">
        <v>3</v>
      </c>
      <c r="AT103">
        <v>0.99502487562189057</v>
      </c>
      <c r="AU103" t="s">
        <v>499</v>
      </c>
      <c r="AV103">
        <v>0</v>
      </c>
      <c r="AW103">
        <v>1</v>
      </c>
      <c r="AX103">
        <v>-1</v>
      </c>
      <c r="AY103">
        <v>0</v>
      </c>
      <c r="AZ103">
        <v>0</v>
      </c>
      <c r="BA103" t="s">
        <v>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X103">
        <f>Y103*Source!I209</f>
        <v>616.91542288557241</v>
      </c>
      <c r="CY103">
        <f>AA103</f>
        <v>125.6</v>
      </c>
      <c r="CZ103">
        <f>AE103</f>
        <v>125.6</v>
      </c>
      <c r="DA103">
        <f>AI103</f>
        <v>1</v>
      </c>
      <c r="DB103">
        <v>0</v>
      </c>
    </row>
    <row r="104" spans="1:106" x14ac:dyDescent="0.2">
      <c r="A104">
        <f>ROW(Source!A251)</f>
        <v>251</v>
      </c>
      <c r="B104">
        <v>41650444</v>
      </c>
      <c r="C104">
        <v>41651630</v>
      </c>
      <c r="D104">
        <v>41386477</v>
      </c>
      <c r="E104">
        <v>19</v>
      </c>
      <c r="F104">
        <v>1</v>
      </c>
      <c r="G104">
        <v>19</v>
      </c>
      <c r="H104">
        <v>1</v>
      </c>
      <c r="I104" t="s">
        <v>362</v>
      </c>
      <c r="J104" t="s">
        <v>3</v>
      </c>
      <c r="K104" t="s">
        <v>363</v>
      </c>
      <c r="L104">
        <v>1191</v>
      </c>
      <c r="N104">
        <v>1013</v>
      </c>
      <c r="O104" t="s">
        <v>364</v>
      </c>
      <c r="P104" t="s">
        <v>364</v>
      </c>
      <c r="Q104">
        <v>1</v>
      </c>
      <c r="W104">
        <v>0</v>
      </c>
      <c r="X104">
        <v>476480486</v>
      </c>
      <c r="Y104">
        <v>24.84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N104">
        <v>0</v>
      </c>
      <c r="AO104">
        <v>1</v>
      </c>
      <c r="AP104">
        <v>0</v>
      </c>
      <c r="AQ104">
        <v>0</v>
      </c>
      <c r="AR104">
        <v>0</v>
      </c>
      <c r="AS104" t="s">
        <v>3</v>
      </c>
      <c r="AT104">
        <v>24.84</v>
      </c>
      <c r="AU104" t="s">
        <v>3</v>
      </c>
      <c r="AV104">
        <v>1</v>
      </c>
      <c r="AW104">
        <v>2</v>
      </c>
      <c r="AX104">
        <v>41651640</v>
      </c>
      <c r="AY104">
        <v>1</v>
      </c>
      <c r="AZ104">
        <v>0</v>
      </c>
      <c r="BA104">
        <v>103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X104">
        <f>Y104*Source!I251</f>
        <v>1.863</v>
      </c>
      <c r="CY104">
        <f>AD104</f>
        <v>0</v>
      </c>
      <c r="CZ104">
        <f>AH104</f>
        <v>0</v>
      </c>
      <c r="DA104">
        <f>AL104</f>
        <v>1</v>
      </c>
      <c r="DB104">
        <v>0</v>
      </c>
    </row>
    <row r="105" spans="1:106" x14ac:dyDescent="0.2">
      <c r="A105">
        <f>ROW(Source!A251)</f>
        <v>251</v>
      </c>
      <c r="B105">
        <v>41650444</v>
      </c>
      <c r="C105">
        <v>41651630</v>
      </c>
      <c r="D105">
        <v>41400501</v>
      </c>
      <c r="E105">
        <v>1</v>
      </c>
      <c r="F105">
        <v>1</v>
      </c>
      <c r="G105">
        <v>19</v>
      </c>
      <c r="H105">
        <v>2</v>
      </c>
      <c r="I105" t="s">
        <v>430</v>
      </c>
      <c r="J105" t="s">
        <v>431</v>
      </c>
      <c r="K105" t="s">
        <v>432</v>
      </c>
      <c r="L105">
        <v>1368</v>
      </c>
      <c r="N105">
        <v>1011</v>
      </c>
      <c r="O105" t="s">
        <v>230</v>
      </c>
      <c r="P105" t="s">
        <v>230</v>
      </c>
      <c r="Q105">
        <v>1</v>
      </c>
      <c r="W105">
        <v>0</v>
      </c>
      <c r="X105">
        <v>-515271891</v>
      </c>
      <c r="Y105">
        <v>2.94</v>
      </c>
      <c r="AA105">
        <v>0</v>
      </c>
      <c r="AB105">
        <v>741.47</v>
      </c>
      <c r="AC105">
        <v>377.09</v>
      </c>
      <c r="AD105">
        <v>0</v>
      </c>
      <c r="AE105">
        <v>0</v>
      </c>
      <c r="AF105">
        <v>741.47</v>
      </c>
      <c r="AG105">
        <v>377.09</v>
      </c>
      <c r="AH105">
        <v>0</v>
      </c>
      <c r="AI105">
        <v>1</v>
      </c>
      <c r="AJ105">
        <v>1</v>
      </c>
      <c r="AK105">
        <v>1</v>
      </c>
      <c r="AL105">
        <v>1</v>
      </c>
      <c r="AN105">
        <v>0</v>
      </c>
      <c r="AO105">
        <v>1</v>
      </c>
      <c r="AP105">
        <v>0</v>
      </c>
      <c r="AQ105">
        <v>0</v>
      </c>
      <c r="AR105">
        <v>0</v>
      </c>
      <c r="AS105" t="s">
        <v>3</v>
      </c>
      <c r="AT105">
        <v>2.94</v>
      </c>
      <c r="AU105" t="s">
        <v>3</v>
      </c>
      <c r="AV105">
        <v>0</v>
      </c>
      <c r="AW105">
        <v>2</v>
      </c>
      <c r="AX105">
        <v>41651641</v>
      </c>
      <c r="AY105">
        <v>1</v>
      </c>
      <c r="AZ105">
        <v>0</v>
      </c>
      <c r="BA105">
        <v>104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X105">
        <f>Y105*Source!I251</f>
        <v>0.2205</v>
      </c>
      <c r="CY105">
        <f t="shared" ref="CY105:CY110" si="3">AB105</f>
        <v>741.47</v>
      </c>
      <c r="CZ105">
        <f t="shared" ref="CZ105:CZ110" si="4">AF105</f>
        <v>741.47</v>
      </c>
      <c r="DA105">
        <f t="shared" ref="DA105:DA110" si="5">AJ105</f>
        <v>1</v>
      </c>
      <c r="DB105">
        <v>0</v>
      </c>
    </row>
    <row r="106" spans="1:106" x14ac:dyDescent="0.2">
      <c r="A106">
        <f>ROW(Source!A251)</f>
        <v>251</v>
      </c>
      <c r="B106">
        <v>41650444</v>
      </c>
      <c r="C106">
        <v>41651630</v>
      </c>
      <c r="D106">
        <v>41400674</v>
      </c>
      <c r="E106">
        <v>1</v>
      </c>
      <c r="F106">
        <v>1</v>
      </c>
      <c r="G106">
        <v>19</v>
      </c>
      <c r="H106">
        <v>2</v>
      </c>
      <c r="I106" t="s">
        <v>433</v>
      </c>
      <c r="J106" t="s">
        <v>434</v>
      </c>
      <c r="K106" t="s">
        <v>435</v>
      </c>
      <c r="L106">
        <v>1368</v>
      </c>
      <c r="N106">
        <v>1011</v>
      </c>
      <c r="O106" t="s">
        <v>230</v>
      </c>
      <c r="P106" t="s">
        <v>230</v>
      </c>
      <c r="Q106">
        <v>1</v>
      </c>
      <c r="W106">
        <v>0</v>
      </c>
      <c r="X106">
        <v>-811494606</v>
      </c>
      <c r="Y106">
        <v>1.1399999999999999</v>
      </c>
      <c r="AA106">
        <v>0</v>
      </c>
      <c r="AB106">
        <v>1635.52</v>
      </c>
      <c r="AC106">
        <v>347.42</v>
      </c>
      <c r="AD106">
        <v>0</v>
      </c>
      <c r="AE106">
        <v>0</v>
      </c>
      <c r="AF106">
        <v>1635.52</v>
      </c>
      <c r="AG106">
        <v>347.42</v>
      </c>
      <c r="AH106">
        <v>0</v>
      </c>
      <c r="AI106">
        <v>1</v>
      </c>
      <c r="AJ106">
        <v>1</v>
      </c>
      <c r="AK106">
        <v>1</v>
      </c>
      <c r="AL106">
        <v>1</v>
      </c>
      <c r="AN106">
        <v>0</v>
      </c>
      <c r="AO106">
        <v>1</v>
      </c>
      <c r="AP106">
        <v>0</v>
      </c>
      <c r="AQ106">
        <v>0</v>
      </c>
      <c r="AR106">
        <v>0</v>
      </c>
      <c r="AS106" t="s">
        <v>3</v>
      </c>
      <c r="AT106">
        <v>1.1399999999999999</v>
      </c>
      <c r="AU106" t="s">
        <v>3</v>
      </c>
      <c r="AV106">
        <v>0</v>
      </c>
      <c r="AW106">
        <v>2</v>
      </c>
      <c r="AX106">
        <v>41651642</v>
      </c>
      <c r="AY106">
        <v>1</v>
      </c>
      <c r="AZ106">
        <v>0</v>
      </c>
      <c r="BA106">
        <v>105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X106">
        <f>Y106*Source!I251</f>
        <v>8.5499999999999993E-2</v>
      </c>
      <c r="CY106">
        <f t="shared" si="3"/>
        <v>1635.52</v>
      </c>
      <c r="CZ106">
        <f t="shared" si="4"/>
        <v>1635.52</v>
      </c>
      <c r="DA106">
        <f t="shared" si="5"/>
        <v>1</v>
      </c>
      <c r="DB106">
        <v>0</v>
      </c>
    </row>
    <row r="107" spans="1:106" x14ac:dyDescent="0.2">
      <c r="A107">
        <f>ROW(Source!A251)</f>
        <v>251</v>
      </c>
      <c r="B107">
        <v>41650444</v>
      </c>
      <c r="C107">
        <v>41651630</v>
      </c>
      <c r="D107">
        <v>41400659</v>
      </c>
      <c r="E107">
        <v>1</v>
      </c>
      <c r="F107">
        <v>1</v>
      </c>
      <c r="G107">
        <v>19</v>
      </c>
      <c r="H107">
        <v>2</v>
      </c>
      <c r="I107" t="s">
        <v>436</v>
      </c>
      <c r="J107" t="s">
        <v>437</v>
      </c>
      <c r="K107" t="s">
        <v>438</v>
      </c>
      <c r="L107">
        <v>1368</v>
      </c>
      <c r="N107">
        <v>1011</v>
      </c>
      <c r="O107" t="s">
        <v>230</v>
      </c>
      <c r="P107" t="s">
        <v>230</v>
      </c>
      <c r="Q107">
        <v>1</v>
      </c>
      <c r="W107">
        <v>0</v>
      </c>
      <c r="X107">
        <v>403919208</v>
      </c>
      <c r="Y107">
        <v>8.9600000000000009</v>
      </c>
      <c r="AA107">
        <v>0</v>
      </c>
      <c r="AB107">
        <v>1030.96</v>
      </c>
      <c r="AC107">
        <v>401.56</v>
      </c>
      <c r="AD107">
        <v>0</v>
      </c>
      <c r="AE107">
        <v>0</v>
      </c>
      <c r="AF107">
        <v>1030.96</v>
      </c>
      <c r="AG107">
        <v>401.56</v>
      </c>
      <c r="AH107">
        <v>0</v>
      </c>
      <c r="AI107">
        <v>1</v>
      </c>
      <c r="AJ107">
        <v>1</v>
      </c>
      <c r="AK107">
        <v>1</v>
      </c>
      <c r="AL107">
        <v>1</v>
      </c>
      <c r="AN107">
        <v>0</v>
      </c>
      <c r="AO107">
        <v>1</v>
      </c>
      <c r="AP107">
        <v>0</v>
      </c>
      <c r="AQ107">
        <v>0</v>
      </c>
      <c r="AR107">
        <v>0</v>
      </c>
      <c r="AS107" t="s">
        <v>3</v>
      </c>
      <c r="AT107">
        <v>8.9600000000000009</v>
      </c>
      <c r="AU107" t="s">
        <v>3</v>
      </c>
      <c r="AV107">
        <v>0</v>
      </c>
      <c r="AW107">
        <v>2</v>
      </c>
      <c r="AX107">
        <v>41651643</v>
      </c>
      <c r="AY107">
        <v>1</v>
      </c>
      <c r="AZ107">
        <v>0</v>
      </c>
      <c r="BA107">
        <v>106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X107">
        <f>Y107*Source!I251</f>
        <v>0.67200000000000004</v>
      </c>
      <c r="CY107">
        <f t="shared" si="3"/>
        <v>1030.96</v>
      </c>
      <c r="CZ107">
        <f t="shared" si="4"/>
        <v>1030.96</v>
      </c>
      <c r="DA107">
        <f t="shared" si="5"/>
        <v>1</v>
      </c>
      <c r="DB107">
        <v>0</v>
      </c>
    </row>
    <row r="108" spans="1:106" x14ac:dyDescent="0.2">
      <c r="A108">
        <f>ROW(Source!A251)</f>
        <v>251</v>
      </c>
      <c r="B108">
        <v>41650444</v>
      </c>
      <c r="C108">
        <v>41651630</v>
      </c>
      <c r="D108">
        <v>41400660</v>
      </c>
      <c r="E108">
        <v>1</v>
      </c>
      <c r="F108">
        <v>1</v>
      </c>
      <c r="G108">
        <v>19</v>
      </c>
      <c r="H108">
        <v>2</v>
      </c>
      <c r="I108" t="s">
        <v>439</v>
      </c>
      <c r="J108" t="s">
        <v>440</v>
      </c>
      <c r="K108" t="s">
        <v>441</v>
      </c>
      <c r="L108">
        <v>1368</v>
      </c>
      <c r="N108">
        <v>1011</v>
      </c>
      <c r="O108" t="s">
        <v>230</v>
      </c>
      <c r="P108" t="s">
        <v>230</v>
      </c>
      <c r="Q108">
        <v>1</v>
      </c>
      <c r="W108">
        <v>0</v>
      </c>
      <c r="X108">
        <v>874749164</v>
      </c>
      <c r="Y108">
        <v>18.25</v>
      </c>
      <c r="AA108">
        <v>0</v>
      </c>
      <c r="AB108">
        <v>1526.76</v>
      </c>
      <c r="AC108">
        <v>545.9</v>
      </c>
      <c r="AD108">
        <v>0</v>
      </c>
      <c r="AE108">
        <v>0</v>
      </c>
      <c r="AF108">
        <v>1526.76</v>
      </c>
      <c r="AG108">
        <v>545.9</v>
      </c>
      <c r="AH108">
        <v>0</v>
      </c>
      <c r="AI108">
        <v>1</v>
      </c>
      <c r="AJ108">
        <v>1</v>
      </c>
      <c r="AK108">
        <v>1</v>
      </c>
      <c r="AL108">
        <v>1</v>
      </c>
      <c r="AN108">
        <v>0</v>
      </c>
      <c r="AO108">
        <v>1</v>
      </c>
      <c r="AP108">
        <v>0</v>
      </c>
      <c r="AQ108">
        <v>0</v>
      </c>
      <c r="AR108">
        <v>0</v>
      </c>
      <c r="AS108" t="s">
        <v>3</v>
      </c>
      <c r="AT108">
        <v>18.25</v>
      </c>
      <c r="AU108" t="s">
        <v>3</v>
      </c>
      <c r="AV108">
        <v>0</v>
      </c>
      <c r="AW108">
        <v>2</v>
      </c>
      <c r="AX108">
        <v>41651644</v>
      </c>
      <c r="AY108">
        <v>1</v>
      </c>
      <c r="AZ108">
        <v>0</v>
      </c>
      <c r="BA108">
        <v>107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X108">
        <f>Y108*Source!I251</f>
        <v>1.3687499999999999</v>
      </c>
      <c r="CY108">
        <f t="shared" si="3"/>
        <v>1526.76</v>
      </c>
      <c r="CZ108">
        <f t="shared" si="4"/>
        <v>1526.76</v>
      </c>
      <c r="DA108">
        <f t="shared" si="5"/>
        <v>1</v>
      </c>
      <c r="DB108">
        <v>0</v>
      </c>
    </row>
    <row r="109" spans="1:106" x14ac:dyDescent="0.2">
      <c r="A109">
        <f>ROW(Source!A251)</f>
        <v>251</v>
      </c>
      <c r="B109">
        <v>41650444</v>
      </c>
      <c r="C109">
        <v>41651630</v>
      </c>
      <c r="D109">
        <v>41400698</v>
      </c>
      <c r="E109">
        <v>1</v>
      </c>
      <c r="F109">
        <v>1</v>
      </c>
      <c r="G109">
        <v>19</v>
      </c>
      <c r="H109">
        <v>2</v>
      </c>
      <c r="I109" t="s">
        <v>442</v>
      </c>
      <c r="J109" t="s">
        <v>443</v>
      </c>
      <c r="K109" t="s">
        <v>444</v>
      </c>
      <c r="L109">
        <v>1368</v>
      </c>
      <c r="N109">
        <v>1011</v>
      </c>
      <c r="O109" t="s">
        <v>230</v>
      </c>
      <c r="P109" t="s">
        <v>230</v>
      </c>
      <c r="Q109">
        <v>1</v>
      </c>
      <c r="W109">
        <v>0</v>
      </c>
      <c r="X109">
        <v>-1714794677</v>
      </c>
      <c r="Y109">
        <v>2.2400000000000002</v>
      </c>
      <c r="AA109">
        <v>0</v>
      </c>
      <c r="AB109">
        <v>1179.55</v>
      </c>
      <c r="AC109">
        <v>485.88</v>
      </c>
      <c r="AD109">
        <v>0</v>
      </c>
      <c r="AE109">
        <v>0</v>
      </c>
      <c r="AF109">
        <v>1179.55</v>
      </c>
      <c r="AG109">
        <v>485.88</v>
      </c>
      <c r="AH109">
        <v>0</v>
      </c>
      <c r="AI109">
        <v>1</v>
      </c>
      <c r="AJ109">
        <v>1</v>
      </c>
      <c r="AK109">
        <v>1</v>
      </c>
      <c r="AL109">
        <v>1</v>
      </c>
      <c r="AN109">
        <v>0</v>
      </c>
      <c r="AO109">
        <v>1</v>
      </c>
      <c r="AP109">
        <v>0</v>
      </c>
      <c r="AQ109">
        <v>0</v>
      </c>
      <c r="AR109">
        <v>0</v>
      </c>
      <c r="AS109" t="s">
        <v>3</v>
      </c>
      <c r="AT109">
        <v>2.2400000000000002</v>
      </c>
      <c r="AU109" t="s">
        <v>3</v>
      </c>
      <c r="AV109">
        <v>0</v>
      </c>
      <c r="AW109">
        <v>2</v>
      </c>
      <c r="AX109">
        <v>41651645</v>
      </c>
      <c r="AY109">
        <v>1</v>
      </c>
      <c r="AZ109">
        <v>0</v>
      </c>
      <c r="BA109">
        <v>108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X109">
        <f>Y109*Source!I251</f>
        <v>0.16800000000000001</v>
      </c>
      <c r="CY109">
        <f t="shared" si="3"/>
        <v>1179.55</v>
      </c>
      <c r="CZ109">
        <f t="shared" si="4"/>
        <v>1179.55</v>
      </c>
      <c r="DA109">
        <f t="shared" si="5"/>
        <v>1</v>
      </c>
      <c r="DB109">
        <v>0</v>
      </c>
    </row>
    <row r="110" spans="1:106" x14ac:dyDescent="0.2">
      <c r="A110">
        <f>ROW(Source!A251)</f>
        <v>251</v>
      </c>
      <c r="B110">
        <v>41650444</v>
      </c>
      <c r="C110">
        <v>41651630</v>
      </c>
      <c r="D110">
        <v>41400664</v>
      </c>
      <c r="E110">
        <v>1</v>
      </c>
      <c r="F110">
        <v>1</v>
      </c>
      <c r="G110">
        <v>19</v>
      </c>
      <c r="H110">
        <v>2</v>
      </c>
      <c r="I110" t="s">
        <v>445</v>
      </c>
      <c r="J110" t="s">
        <v>446</v>
      </c>
      <c r="K110" t="s">
        <v>447</v>
      </c>
      <c r="L110">
        <v>1368</v>
      </c>
      <c r="N110">
        <v>1011</v>
      </c>
      <c r="O110" t="s">
        <v>230</v>
      </c>
      <c r="P110" t="s">
        <v>230</v>
      </c>
      <c r="Q110">
        <v>1</v>
      </c>
      <c r="W110">
        <v>0</v>
      </c>
      <c r="X110">
        <v>-771639051</v>
      </c>
      <c r="Y110">
        <v>0.65</v>
      </c>
      <c r="AA110">
        <v>0</v>
      </c>
      <c r="AB110">
        <v>1633.82</v>
      </c>
      <c r="AC110">
        <v>516.44000000000005</v>
      </c>
      <c r="AD110">
        <v>0</v>
      </c>
      <c r="AE110">
        <v>0</v>
      </c>
      <c r="AF110">
        <v>1633.82</v>
      </c>
      <c r="AG110">
        <v>516.44000000000005</v>
      </c>
      <c r="AH110">
        <v>0</v>
      </c>
      <c r="AI110">
        <v>1</v>
      </c>
      <c r="AJ110">
        <v>1</v>
      </c>
      <c r="AK110">
        <v>1</v>
      </c>
      <c r="AL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 t="s">
        <v>3</v>
      </c>
      <c r="AT110">
        <v>0.65</v>
      </c>
      <c r="AU110" t="s">
        <v>3</v>
      </c>
      <c r="AV110">
        <v>0</v>
      </c>
      <c r="AW110">
        <v>2</v>
      </c>
      <c r="AX110">
        <v>41651646</v>
      </c>
      <c r="AY110">
        <v>1</v>
      </c>
      <c r="AZ110">
        <v>0</v>
      </c>
      <c r="BA110">
        <v>109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X110">
        <f>Y110*Source!I251</f>
        <v>4.8750000000000002E-2</v>
      </c>
      <c r="CY110">
        <f t="shared" si="3"/>
        <v>1633.82</v>
      </c>
      <c r="CZ110">
        <f t="shared" si="4"/>
        <v>1633.82</v>
      </c>
      <c r="DA110">
        <f t="shared" si="5"/>
        <v>1</v>
      </c>
      <c r="DB110">
        <v>0</v>
      </c>
    </row>
    <row r="111" spans="1:106" x14ac:dyDescent="0.2">
      <c r="A111">
        <f>ROW(Source!A251)</f>
        <v>251</v>
      </c>
      <c r="B111">
        <v>41650444</v>
      </c>
      <c r="C111">
        <v>41651630</v>
      </c>
      <c r="D111">
        <v>41402519</v>
      </c>
      <c r="E111">
        <v>1</v>
      </c>
      <c r="F111">
        <v>1</v>
      </c>
      <c r="G111">
        <v>19</v>
      </c>
      <c r="H111">
        <v>3</v>
      </c>
      <c r="I111" t="s">
        <v>448</v>
      </c>
      <c r="J111" t="s">
        <v>449</v>
      </c>
      <c r="K111" t="s">
        <v>450</v>
      </c>
      <c r="L111">
        <v>1339</v>
      </c>
      <c r="N111">
        <v>1007</v>
      </c>
      <c r="O111" t="s">
        <v>149</v>
      </c>
      <c r="P111" t="s">
        <v>149</v>
      </c>
      <c r="Q111">
        <v>1</v>
      </c>
      <c r="W111">
        <v>0</v>
      </c>
      <c r="X111">
        <v>-446700530</v>
      </c>
      <c r="Y111">
        <v>126</v>
      </c>
      <c r="AA111">
        <v>1845.8</v>
      </c>
      <c r="AB111">
        <v>0</v>
      </c>
      <c r="AC111">
        <v>0</v>
      </c>
      <c r="AD111">
        <v>0</v>
      </c>
      <c r="AE111">
        <v>1845.8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N111">
        <v>0</v>
      </c>
      <c r="AO111">
        <v>1</v>
      </c>
      <c r="AP111">
        <v>0</v>
      </c>
      <c r="AQ111">
        <v>0</v>
      </c>
      <c r="AR111">
        <v>0</v>
      </c>
      <c r="AS111" t="s">
        <v>3</v>
      </c>
      <c r="AT111">
        <v>126</v>
      </c>
      <c r="AU111" t="s">
        <v>3</v>
      </c>
      <c r="AV111">
        <v>0</v>
      </c>
      <c r="AW111">
        <v>2</v>
      </c>
      <c r="AX111">
        <v>41651647</v>
      </c>
      <c r="AY111">
        <v>1</v>
      </c>
      <c r="AZ111">
        <v>0</v>
      </c>
      <c r="BA111">
        <v>110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X111">
        <f>Y111*Source!I251</f>
        <v>9.4499999999999993</v>
      </c>
      <c r="CY111">
        <f>AA111</f>
        <v>1845.8</v>
      </c>
      <c r="CZ111">
        <f>AE111</f>
        <v>1845.8</v>
      </c>
      <c r="DA111">
        <f>AI111</f>
        <v>1</v>
      </c>
      <c r="DB111">
        <v>0</v>
      </c>
    </row>
    <row r="112" spans="1:106" x14ac:dyDescent="0.2">
      <c r="A112">
        <f>ROW(Source!A251)</f>
        <v>251</v>
      </c>
      <c r="B112">
        <v>41650444</v>
      </c>
      <c r="C112">
        <v>41651630</v>
      </c>
      <c r="D112">
        <v>41403220</v>
      </c>
      <c r="E112">
        <v>1</v>
      </c>
      <c r="F112">
        <v>1</v>
      </c>
      <c r="G112">
        <v>19</v>
      </c>
      <c r="H112">
        <v>3</v>
      </c>
      <c r="I112" t="s">
        <v>416</v>
      </c>
      <c r="J112" t="s">
        <v>417</v>
      </c>
      <c r="K112" t="s">
        <v>418</v>
      </c>
      <c r="L112">
        <v>1339</v>
      </c>
      <c r="N112">
        <v>1007</v>
      </c>
      <c r="O112" t="s">
        <v>149</v>
      </c>
      <c r="P112" t="s">
        <v>149</v>
      </c>
      <c r="Q112">
        <v>1</v>
      </c>
      <c r="W112">
        <v>0</v>
      </c>
      <c r="X112">
        <v>1653821073</v>
      </c>
      <c r="Y112">
        <v>7</v>
      </c>
      <c r="AA112">
        <v>29.98</v>
      </c>
      <c r="AB112">
        <v>0</v>
      </c>
      <c r="AC112">
        <v>0</v>
      </c>
      <c r="AD112">
        <v>0</v>
      </c>
      <c r="AE112">
        <v>29.98</v>
      </c>
      <c r="AF112">
        <v>0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N112">
        <v>0</v>
      </c>
      <c r="AO112">
        <v>1</v>
      </c>
      <c r="AP112">
        <v>0</v>
      </c>
      <c r="AQ112">
        <v>0</v>
      </c>
      <c r="AR112">
        <v>0</v>
      </c>
      <c r="AS112" t="s">
        <v>3</v>
      </c>
      <c r="AT112">
        <v>7</v>
      </c>
      <c r="AU112" t="s">
        <v>3</v>
      </c>
      <c r="AV112">
        <v>0</v>
      </c>
      <c r="AW112">
        <v>2</v>
      </c>
      <c r="AX112">
        <v>41651648</v>
      </c>
      <c r="AY112">
        <v>1</v>
      </c>
      <c r="AZ112">
        <v>0</v>
      </c>
      <c r="BA112">
        <v>111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X112">
        <f>Y112*Source!I251</f>
        <v>0.52500000000000002</v>
      </c>
      <c r="CY112">
        <f>AA112</f>
        <v>29.98</v>
      </c>
      <c r="CZ112">
        <f>AE112</f>
        <v>29.98</v>
      </c>
      <c r="DA112">
        <f>AI112</f>
        <v>1</v>
      </c>
      <c r="DB112">
        <v>0</v>
      </c>
    </row>
    <row r="113" spans="1:106" x14ac:dyDescent="0.2">
      <c r="A113">
        <f>ROW(Source!A252)</f>
        <v>252</v>
      </c>
      <c r="B113">
        <v>41650444</v>
      </c>
      <c r="C113">
        <v>41651649</v>
      </c>
      <c r="D113">
        <v>41386477</v>
      </c>
      <c r="E113">
        <v>19</v>
      </c>
      <c r="F113">
        <v>1</v>
      </c>
      <c r="G113">
        <v>19</v>
      </c>
      <c r="H113">
        <v>1</v>
      </c>
      <c r="I113" t="s">
        <v>362</v>
      </c>
      <c r="J113" t="s">
        <v>3</v>
      </c>
      <c r="K113" t="s">
        <v>363</v>
      </c>
      <c r="L113">
        <v>1191</v>
      </c>
      <c r="N113">
        <v>1013</v>
      </c>
      <c r="O113" t="s">
        <v>364</v>
      </c>
      <c r="P113" t="s">
        <v>364</v>
      </c>
      <c r="Q113">
        <v>1</v>
      </c>
      <c r="W113">
        <v>0</v>
      </c>
      <c r="X113">
        <v>476480486</v>
      </c>
      <c r="Y113">
        <v>80.27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1</v>
      </c>
      <c r="AL113">
        <v>1</v>
      </c>
      <c r="AN113">
        <v>0</v>
      </c>
      <c r="AO113">
        <v>1</v>
      </c>
      <c r="AP113">
        <v>0</v>
      </c>
      <c r="AQ113">
        <v>0</v>
      </c>
      <c r="AR113">
        <v>0</v>
      </c>
      <c r="AS113" t="s">
        <v>3</v>
      </c>
      <c r="AT113">
        <v>80.27</v>
      </c>
      <c r="AU113" t="s">
        <v>3</v>
      </c>
      <c r="AV113">
        <v>1</v>
      </c>
      <c r="AW113">
        <v>2</v>
      </c>
      <c r="AX113">
        <v>41651654</v>
      </c>
      <c r="AY113">
        <v>1</v>
      </c>
      <c r="AZ113">
        <v>0</v>
      </c>
      <c r="BA113">
        <v>112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X113">
        <f>Y113*Source!I252</f>
        <v>112.37799999999999</v>
      </c>
      <c r="CY113">
        <f>AD113</f>
        <v>0</v>
      </c>
      <c r="CZ113">
        <f>AH113</f>
        <v>0</v>
      </c>
      <c r="DA113">
        <f>AL113</f>
        <v>1</v>
      </c>
      <c r="DB113">
        <v>0</v>
      </c>
    </row>
    <row r="114" spans="1:106" x14ac:dyDescent="0.2">
      <c r="A114">
        <f>ROW(Source!A252)</f>
        <v>252</v>
      </c>
      <c r="B114">
        <v>41650444</v>
      </c>
      <c r="C114">
        <v>41651649</v>
      </c>
      <c r="D114">
        <v>41404075</v>
      </c>
      <c r="E114">
        <v>1</v>
      </c>
      <c r="F114">
        <v>1</v>
      </c>
      <c r="G114">
        <v>19</v>
      </c>
      <c r="H114">
        <v>3</v>
      </c>
      <c r="I114" t="s">
        <v>424</v>
      </c>
      <c r="J114" t="s">
        <v>425</v>
      </c>
      <c r="K114" t="s">
        <v>426</v>
      </c>
      <c r="L114">
        <v>1339</v>
      </c>
      <c r="N114">
        <v>1007</v>
      </c>
      <c r="O114" t="s">
        <v>149</v>
      </c>
      <c r="P114" t="s">
        <v>149</v>
      </c>
      <c r="Q114">
        <v>1</v>
      </c>
      <c r="W114">
        <v>0</v>
      </c>
      <c r="X114">
        <v>794414770</v>
      </c>
      <c r="Y114">
        <v>5.9</v>
      </c>
      <c r="AA114">
        <v>3660.27</v>
      </c>
      <c r="AB114">
        <v>0</v>
      </c>
      <c r="AC114">
        <v>0</v>
      </c>
      <c r="AD114">
        <v>0</v>
      </c>
      <c r="AE114">
        <v>3660.27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1</v>
      </c>
      <c r="AL114">
        <v>1</v>
      </c>
      <c r="AN114">
        <v>0</v>
      </c>
      <c r="AO114">
        <v>1</v>
      </c>
      <c r="AP114">
        <v>0</v>
      </c>
      <c r="AQ114">
        <v>0</v>
      </c>
      <c r="AR114">
        <v>0</v>
      </c>
      <c r="AS114" t="s">
        <v>3</v>
      </c>
      <c r="AT114">
        <v>5.9</v>
      </c>
      <c r="AU114" t="s">
        <v>3</v>
      </c>
      <c r="AV114">
        <v>0</v>
      </c>
      <c r="AW114">
        <v>2</v>
      </c>
      <c r="AX114">
        <v>41651655</v>
      </c>
      <c r="AY114">
        <v>1</v>
      </c>
      <c r="AZ114">
        <v>0</v>
      </c>
      <c r="BA114">
        <v>113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X114">
        <f>Y114*Source!I252</f>
        <v>8.26</v>
      </c>
      <c r="CY114">
        <f>AA114</f>
        <v>3660.27</v>
      </c>
      <c r="CZ114">
        <f>AE114</f>
        <v>3660.27</v>
      </c>
      <c r="DA114">
        <f>AI114</f>
        <v>1</v>
      </c>
      <c r="DB114">
        <v>0</v>
      </c>
    </row>
    <row r="115" spans="1:106" x14ac:dyDescent="0.2">
      <c r="A115">
        <f>ROW(Source!A252)</f>
        <v>252</v>
      </c>
      <c r="B115">
        <v>41650444</v>
      </c>
      <c r="C115">
        <v>41651649</v>
      </c>
      <c r="D115">
        <v>41404151</v>
      </c>
      <c r="E115">
        <v>1</v>
      </c>
      <c r="F115">
        <v>1</v>
      </c>
      <c r="G115">
        <v>19</v>
      </c>
      <c r="H115">
        <v>3</v>
      </c>
      <c r="I115" t="s">
        <v>212</v>
      </c>
      <c r="J115" t="s">
        <v>214</v>
      </c>
      <c r="K115" t="s">
        <v>213</v>
      </c>
      <c r="L115">
        <v>1339</v>
      </c>
      <c r="N115">
        <v>1007</v>
      </c>
      <c r="O115" t="s">
        <v>149</v>
      </c>
      <c r="P115" t="s">
        <v>149</v>
      </c>
      <c r="Q115">
        <v>1</v>
      </c>
      <c r="W115">
        <v>0</v>
      </c>
      <c r="X115">
        <v>-2047463617</v>
      </c>
      <c r="Y115">
        <v>0.06</v>
      </c>
      <c r="AA115">
        <v>2954.97</v>
      </c>
      <c r="AB115">
        <v>0</v>
      </c>
      <c r="AC115">
        <v>0</v>
      </c>
      <c r="AD115">
        <v>0</v>
      </c>
      <c r="AE115">
        <v>2954.97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N115">
        <v>0</v>
      </c>
      <c r="AO115">
        <v>1</v>
      </c>
      <c r="AP115">
        <v>0</v>
      </c>
      <c r="AQ115">
        <v>0</v>
      </c>
      <c r="AR115">
        <v>0</v>
      </c>
      <c r="AS115" t="s">
        <v>3</v>
      </c>
      <c r="AT115">
        <v>0.06</v>
      </c>
      <c r="AU115" t="s">
        <v>3</v>
      </c>
      <c r="AV115">
        <v>0</v>
      </c>
      <c r="AW115">
        <v>2</v>
      </c>
      <c r="AX115">
        <v>41651656</v>
      </c>
      <c r="AY115">
        <v>1</v>
      </c>
      <c r="AZ115">
        <v>0</v>
      </c>
      <c r="BA115">
        <v>114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X115">
        <f>Y115*Source!I252</f>
        <v>8.3999999999999991E-2</v>
      </c>
      <c r="CY115">
        <f>AA115</f>
        <v>2954.97</v>
      </c>
      <c r="CZ115">
        <f>AE115</f>
        <v>2954.97</v>
      </c>
      <c r="DA115">
        <f>AI115</f>
        <v>1</v>
      </c>
      <c r="DB115">
        <v>0</v>
      </c>
    </row>
    <row r="116" spans="1:106" x14ac:dyDescent="0.2">
      <c r="A116">
        <f>ROW(Source!A252)</f>
        <v>252</v>
      </c>
      <c r="B116">
        <v>41650444</v>
      </c>
      <c r="C116">
        <v>41651649</v>
      </c>
      <c r="D116">
        <v>41404520</v>
      </c>
      <c r="E116">
        <v>1</v>
      </c>
      <c r="F116">
        <v>1</v>
      </c>
      <c r="G116">
        <v>19</v>
      </c>
      <c r="H116">
        <v>3</v>
      </c>
      <c r="I116" t="s">
        <v>208</v>
      </c>
      <c r="J116" t="s">
        <v>210</v>
      </c>
      <c r="K116" t="s">
        <v>209</v>
      </c>
      <c r="L116">
        <v>1339</v>
      </c>
      <c r="N116">
        <v>1007</v>
      </c>
      <c r="O116" t="s">
        <v>149</v>
      </c>
      <c r="P116" t="s">
        <v>149</v>
      </c>
      <c r="Q116">
        <v>1</v>
      </c>
      <c r="W116">
        <v>1</v>
      </c>
      <c r="X116">
        <v>1245325798</v>
      </c>
      <c r="Y116">
        <v>-4.3</v>
      </c>
      <c r="AA116">
        <v>6144.36</v>
      </c>
      <c r="AB116">
        <v>0</v>
      </c>
      <c r="AC116">
        <v>0</v>
      </c>
      <c r="AD116">
        <v>0</v>
      </c>
      <c r="AE116">
        <v>6144.36</v>
      </c>
      <c r="AF116">
        <v>0</v>
      </c>
      <c r="AG116">
        <v>0</v>
      </c>
      <c r="AH116">
        <v>0</v>
      </c>
      <c r="AI116">
        <v>1</v>
      </c>
      <c r="AJ116">
        <v>1</v>
      </c>
      <c r="AK116">
        <v>1</v>
      </c>
      <c r="AL116">
        <v>1</v>
      </c>
      <c r="AN116">
        <v>0</v>
      </c>
      <c r="AO116">
        <v>1</v>
      </c>
      <c r="AP116">
        <v>0</v>
      </c>
      <c r="AQ116">
        <v>0</v>
      </c>
      <c r="AR116">
        <v>0</v>
      </c>
      <c r="AS116" t="s">
        <v>3</v>
      </c>
      <c r="AT116">
        <v>-4.3</v>
      </c>
      <c r="AU116" t="s">
        <v>3</v>
      </c>
      <c r="AV116">
        <v>0</v>
      </c>
      <c r="AW116">
        <v>2</v>
      </c>
      <c r="AX116">
        <v>41651657</v>
      </c>
      <c r="AY116">
        <v>1</v>
      </c>
      <c r="AZ116">
        <v>6144</v>
      </c>
      <c r="BA116">
        <v>115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X116">
        <f>Y116*Source!I252</f>
        <v>-6.02</v>
      </c>
      <c r="CY116">
        <f>AA116</f>
        <v>6144.36</v>
      </c>
      <c r="CZ116">
        <f>AE116</f>
        <v>6144.36</v>
      </c>
      <c r="DA116">
        <f>AI116</f>
        <v>1</v>
      </c>
      <c r="DB116">
        <v>0</v>
      </c>
    </row>
    <row r="117" spans="1:106" x14ac:dyDescent="0.2">
      <c r="A117">
        <f>ROW(Source!A254)</f>
        <v>254</v>
      </c>
      <c r="B117">
        <v>41650444</v>
      </c>
      <c r="C117">
        <v>41651659</v>
      </c>
      <c r="D117">
        <v>41386477</v>
      </c>
      <c r="E117">
        <v>19</v>
      </c>
      <c r="F117">
        <v>1</v>
      </c>
      <c r="G117">
        <v>19</v>
      </c>
      <c r="H117">
        <v>1</v>
      </c>
      <c r="I117" t="s">
        <v>362</v>
      </c>
      <c r="J117" t="s">
        <v>3</v>
      </c>
      <c r="K117" t="s">
        <v>363</v>
      </c>
      <c r="L117">
        <v>1191</v>
      </c>
      <c r="N117">
        <v>1013</v>
      </c>
      <c r="O117" t="s">
        <v>364</v>
      </c>
      <c r="P117" t="s">
        <v>364</v>
      </c>
      <c r="Q117">
        <v>1</v>
      </c>
      <c r="W117">
        <v>0</v>
      </c>
      <c r="X117">
        <v>476480486</v>
      </c>
      <c r="Y117">
        <v>13.57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N117">
        <v>0</v>
      </c>
      <c r="AO117">
        <v>1</v>
      </c>
      <c r="AP117">
        <v>0</v>
      </c>
      <c r="AQ117">
        <v>0</v>
      </c>
      <c r="AR117">
        <v>0</v>
      </c>
      <c r="AS117" t="s">
        <v>3</v>
      </c>
      <c r="AT117">
        <v>13.57</v>
      </c>
      <c r="AU117" t="s">
        <v>3</v>
      </c>
      <c r="AV117">
        <v>1</v>
      </c>
      <c r="AW117">
        <v>2</v>
      </c>
      <c r="AX117">
        <v>41651664</v>
      </c>
      <c r="AY117">
        <v>1</v>
      </c>
      <c r="AZ117">
        <v>0</v>
      </c>
      <c r="BA117">
        <v>116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X117">
        <f>Y117*Source!I254</f>
        <v>109.917</v>
      </c>
      <c r="CY117">
        <f>AD117</f>
        <v>0</v>
      </c>
      <c r="CZ117">
        <f>AH117</f>
        <v>0</v>
      </c>
      <c r="DA117">
        <f>AL117</f>
        <v>1</v>
      </c>
      <c r="DB117">
        <v>0</v>
      </c>
    </row>
    <row r="118" spans="1:106" x14ac:dyDescent="0.2">
      <c r="A118">
        <f>ROW(Source!A254)</f>
        <v>254</v>
      </c>
      <c r="B118">
        <v>41650444</v>
      </c>
      <c r="C118">
        <v>41651659</v>
      </c>
      <c r="D118">
        <v>41400661</v>
      </c>
      <c r="E118">
        <v>1</v>
      </c>
      <c r="F118">
        <v>1</v>
      </c>
      <c r="G118">
        <v>19</v>
      </c>
      <c r="H118">
        <v>2</v>
      </c>
      <c r="I118" t="s">
        <v>407</v>
      </c>
      <c r="J118" t="s">
        <v>408</v>
      </c>
      <c r="K118" t="s">
        <v>409</v>
      </c>
      <c r="L118">
        <v>1368</v>
      </c>
      <c r="N118">
        <v>1011</v>
      </c>
      <c r="O118" t="s">
        <v>230</v>
      </c>
      <c r="P118" t="s">
        <v>230</v>
      </c>
      <c r="Q118">
        <v>1</v>
      </c>
      <c r="W118">
        <v>0</v>
      </c>
      <c r="X118">
        <v>1016436978</v>
      </c>
      <c r="Y118">
        <v>0.46</v>
      </c>
      <c r="AA118">
        <v>0</v>
      </c>
      <c r="AB118">
        <v>722.28</v>
      </c>
      <c r="AC118">
        <v>391.64</v>
      </c>
      <c r="AD118">
        <v>0</v>
      </c>
      <c r="AE118">
        <v>0</v>
      </c>
      <c r="AF118">
        <v>722.28</v>
      </c>
      <c r="AG118">
        <v>391.64</v>
      </c>
      <c r="AH118">
        <v>0</v>
      </c>
      <c r="AI118">
        <v>1</v>
      </c>
      <c r="AJ118">
        <v>1</v>
      </c>
      <c r="AK118">
        <v>1</v>
      </c>
      <c r="AL118">
        <v>1</v>
      </c>
      <c r="AN118">
        <v>0</v>
      </c>
      <c r="AO118">
        <v>1</v>
      </c>
      <c r="AP118">
        <v>0</v>
      </c>
      <c r="AQ118">
        <v>0</v>
      </c>
      <c r="AR118">
        <v>0</v>
      </c>
      <c r="AS118" t="s">
        <v>3</v>
      </c>
      <c r="AT118">
        <v>0.46</v>
      </c>
      <c r="AU118" t="s">
        <v>3</v>
      </c>
      <c r="AV118">
        <v>0</v>
      </c>
      <c r="AW118">
        <v>2</v>
      </c>
      <c r="AX118">
        <v>41651665</v>
      </c>
      <c r="AY118">
        <v>1</v>
      </c>
      <c r="AZ118">
        <v>0</v>
      </c>
      <c r="BA118">
        <v>117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X118">
        <f>Y118*Source!I254</f>
        <v>3.726</v>
      </c>
      <c r="CY118">
        <f>AB118</f>
        <v>722.28</v>
      </c>
      <c r="CZ118">
        <f>AF118</f>
        <v>722.28</v>
      </c>
      <c r="DA118">
        <f>AJ118</f>
        <v>1</v>
      </c>
      <c r="DB118">
        <v>0</v>
      </c>
    </row>
    <row r="119" spans="1:106" x14ac:dyDescent="0.2">
      <c r="A119">
        <f>ROW(Source!A254)</f>
        <v>254</v>
      </c>
      <c r="B119">
        <v>41650444</v>
      </c>
      <c r="C119">
        <v>41651659</v>
      </c>
      <c r="D119">
        <v>41400662</v>
      </c>
      <c r="E119">
        <v>1</v>
      </c>
      <c r="F119">
        <v>1</v>
      </c>
      <c r="G119">
        <v>19</v>
      </c>
      <c r="H119">
        <v>2</v>
      </c>
      <c r="I119" t="s">
        <v>500</v>
      </c>
      <c r="J119" t="s">
        <v>501</v>
      </c>
      <c r="K119" t="s">
        <v>502</v>
      </c>
      <c r="L119">
        <v>1368</v>
      </c>
      <c r="N119">
        <v>1011</v>
      </c>
      <c r="O119" t="s">
        <v>230</v>
      </c>
      <c r="P119" t="s">
        <v>230</v>
      </c>
      <c r="Q119">
        <v>1</v>
      </c>
      <c r="W119">
        <v>0</v>
      </c>
      <c r="X119">
        <v>1171270784</v>
      </c>
      <c r="Y119">
        <v>1.39</v>
      </c>
      <c r="AA119">
        <v>0</v>
      </c>
      <c r="AB119">
        <v>706.87</v>
      </c>
      <c r="AC119">
        <v>404.58</v>
      </c>
      <c r="AD119">
        <v>0</v>
      </c>
      <c r="AE119">
        <v>0</v>
      </c>
      <c r="AF119">
        <v>706.87</v>
      </c>
      <c r="AG119">
        <v>404.58</v>
      </c>
      <c r="AH119">
        <v>0</v>
      </c>
      <c r="AI119">
        <v>1</v>
      </c>
      <c r="AJ119">
        <v>1</v>
      </c>
      <c r="AK119">
        <v>1</v>
      </c>
      <c r="AL119">
        <v>1</v>
      </c>
      <c r="AN119">
        <v>0</v>
      </c>
      <c r="AO119">
        <v>1</v>
      </c>
      <c r="AP119">
        <v>0</v>
      </c>
      <c r="AQ119">
        <v>0</v>
      </c>
      <c r="AR119">
        <v>0</v>
      </c>
      <c r="AS119" t="s">
        <v>3</v>
      </c>
      <c r="AT119">
        <v>1.39</v>
      </c>
      <c r="AU119" t="s">
        <v>3</v>
      </c>
      <c r="AV119">
        <v>0</v>
      </c>
      <c r="AW119">
        <v>2</v>
      </c>
      <c r="AX119">
        <v>41651666</v>
      </c>
      <c r="AY119">
        <v>1</v>
      </c>
      <c r="AZ119">
        <v>0</v>
      </c>
      <c r="BA119">
        <v>118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X119">
        <f>Y119*Source!I254</f>
        <v>11.258999999999999</v>
      </c>
      <c r="CY119">
        <f>AB119</f>
        <v>706.87</v>
      </c>
      <c r="CZ119">
        <f>AF119</f>
        <v>706.87</v>
      </c>
      <c r="DA119">
        <f>AJ119</f>
        <v>1</v>
      </c>
      <c r="DB119">
        <v>0</v>
      </c>
    </row>
    <row r="120" spans="1:106" x14ac:dyDescent="0.2">
      <c r="A120">
        <f>ROW(Source!A254)</f>
        <v>254</v>
      </c>
      <c r="B120">
        <v>41650444</v>
      </c>
      <c r="C120">
        <v>41651659</v>
      </c>
      <c r="D120">
        <v>41404278</v>
      </c>
      <c r="E120">
        <v>1</v>
      </c>
      <c r="F120">
        <v>1</v>
      </c>
      <c r="G120">
        <v>19</v>
      </c>
      <c r="H120">
        <v>3</v>
      </c>
      <c r="I120" t="s">
        <v>503</v>
      </c>
      <c r="J120" t="s">
        <v>504</v>
      </c>
      <c r="K120" t="s">
        <v>505</v>
      </c>
      <c r="L120">
        <v>1348</v>
      </c>
      <c r="N120">
        <v>1009</v>
      </c>
      <c r="O120" t="s">
        <v>35</v>
      </c>
      <c r="P120" t="s">
        <v>35</v>
      </c>
      <c r="Q120">
        <v>1000</v>
      </c>
      <c r="W120">
        <v>0</v>
      </c>
      <c r="X120">
        <v>-1591067280</v>
      </c>
      <c r="Y120">
        <v>9.58</v>
      </c>
      <c r="AA120">
        <v>2466.12</v>
      </c>
      <c r="AB120">
        <v>0</v>
      </c>
      <c r="AC120">
        <v>0</v>
      </c>
      <c r="AD120">
        <v>0</v>
      </c>
      <c r="AE120">
        <v>2466.12</v>
      </c>
      <c r="AF120">
        <v>0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N120">
        <v>0</v>
      </c>
      <c r="AO120">
        <v>1</v>
      </c>
      <c r="AP120">
        <v>0</v>
      </c>
      <c r="AQ120">
        <v>0</v>
      </c>
      <c r="AR120">
        <v>0</v>
      </c>
      <c r="AS120" t="s">
        <v>3</v>
      </c>
      <c r="AT120">
        <v>9.58</v>
      </c>
      <c r="AU120" t="s">
        <v>3</v>
      </c>
      <c r="AV120">
        <v>0</v>
      </c>
      <c r="AW120">
        <v>2</v>
      </c>
      <c r="AX120">
        <v>41651667</v>
      </c>
      <c r="AY120">
        <v>1</v>
      </c>
      <c r="AZ120">
        <v>0</v>
      </c>
      <c r="BA120">
        <v>119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X120">
        <f>Y120*Source!I254</f>
        <v>77.597999999999999</v>
      </c>
      <c r="CY120">
        <f>AA120</f>
        <v>2466.12</v>
      </c>
      <c r="CZ120">
        <f>AE120</f>
        <v>2466.12</v>
      </c>
      <c r="DA120">
        <f>AI120</f>
        <v>1</v>
      </c>
      <c r="DB120">
        <v>0</v>
      </c>
    </row>
    <row r="121" spans="1:106" x14ac:dyDescent="0.2">
      <c r="A121">
        <f>ROW(Source!A255)</f>
        <v>255</v>
      </c>
      <c r="B121">
        <v>41650444</v>
      </c>
      <c r="C121">
        <v>41651668</v>
      </c>
      <c r="D121">
        <v>41386477</v>
      </c>
      <c r="E121">
        <v>19</v>
      </c>
      <c r="F121">
        <v>1</v>
      </c>
      <c r="G121">
        <v>19</v>
      </c>
      <c r="H121">
        <v>1</v>
      </c>
      <c r="I121" t="s">
        <v>362</v>
      </c>
      <c r="J121" t="s">
        <v>3</v>
      </c>
      <c r="K121" t="s">
        <v>363</v>
      </c>
      <c r="L121">
        <v>1191</v>
      </c>
      <c r="N121">
        <v>1013</v>
      </c>
      <c r="O121" t="s">
        <v>364</v>
      </c>
      <c r="P121" t="s">
        <v>364</v>
      </c>
      <c r="Q121">
        <v>1</v>
      </c>
      <c r="W121">
        <v>0</v>
      </c>
      <c r="X121">
        <v>476480486</v>
      </c>
      <c r="Y121">
        <v>18.440000000000001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N121">
        <v>0</v>
      </c>
      <c r="AO121">
        <v>1</v>
      </c>
      <c r="AP121">
        <v>0</v>
      </c>
      <c r="AQ121">
        <v>0</v>
      </c>
      <c r="AR121">
        <v>0</v>
      </c>
      <c r="AS121" t="s">
        <v>3</v>
      </c>
      <c r="AT121">
        <v>18.440000000000001</v>
      </c>
      <c r="AU121" t="s">
        <v>3</v>
      </c>
      <c r="AV121">
        <v>1</v>
      </c>
      <c r="AW121">
        <v>2</v>
      </c>
      <c r="AX121">
        <v>41651679</v>
      </c>
      <c r="AY121">
        <v>1</v>
      </c>
      <c r="AZ121">
        <v>0</v>
      </c>
      <c r="BA121">
        <v>120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X121">
        <f>Y121*Source!I255</f>
        <v>149.364</v>
      </c>
      <c r="CY121">
        <f>AD121</f>
        <v>0</v>
      </c>
      <c r="CZ121">
        <f>AH121</f>
        <v>0</v>
      </c>
      <c r="DA121">
        <f>AL121</f>
        <v>1</v>
      </c>
      <c r="DB121">
        <v>0</v>
      </c>
    </row>
    <row r="122" spans="1:106" x14ac:dyDescent="0.2">
      <c r="A122">
        <f>ROW(Source!A255)</f>
        <v>255</v>
      </c>
      <c r="B122">
        <v>41650444</v>
      </c>
      <c r="C122">
        <v>41651668</v>
      </c>
      <c r="D122">
        <v>41401143</v>
      </c>
      <c r="E122">
        <v>1</v>
      </c>
      <c r="F122">
        <v>1</v>
      </c>
      <c r="G122">
        <v>19</v>
      </c>
      <c r="H122">
        <v>2</v>
      </c>
      <c r="I122" t="s">
        <v>228</v>
      </c>
      <c r="J122" t="s">
        <v>231</v>
      </c>
      <c r="K122" t="s">
        <v>229</v>
      </c>
      <c r="L122">
        <v>1368</v>
      </c>
      <c r="N122">
        <v>1011</v>
      </c>
      <c r="O122" t="s">
        <v>230</v>
      </c>
      <c r="P122" t="s">
        <v>230</v>
      </c>
      <c r="Q122">
        <v>1</v>
      </c>
      <c r="W122">
        <v>1</v>
      </c>
      <c r="X122">
        <v>1687416221</v>
      </c>
      <c r="Y122">
        <v>-2.64</v>
      </c>
      <c r="AA122">
        <v>0</v>
      </c>
      <c r="AB122">
        <v>417.53</v>
      </c>
      <c r="AC122">
        <v>283.02</v>
      </c>
      <c r="AD122">
        <v>0</v>
      </c>
      <c r="AE122">
        <v>0</v>
      </c>
      <c r="AF122">
        <v>417.53</v>
      </c>
      <c r="AG122">
        <v>283.02</v>
      </c>
      <c r="AH122">
        <v>0</v>
      </c>
      <c r="AI122">
        <v>1</v>
      </c>
      <c r="AJ122">
        <v>1</v>
      </c>
      <c r="AK122">
        <v>1</v>
      </c>
      <c r="AL122">
        <v>1</v>
      </c>
      <c r="AN122">
        <v>0</v>
      </c>
      <c r="AO122">
        <v>1</v>
      </c>
      <c r="AP122">
        <v>0</v>
      </c>
      <c r="AQ122">
        <v>0</v>
      </c>
      <c r="AR122">
        <v>0</v>
      </c>
      <c r="AS122" t="s">
        <v>3</v>
      </c>
      <c r="AT122">
        <v>-2.64</v>
      </c>
      <c r="AU122" t="s">
        <v>3</v>
      </c>
      <c r="AV122">
        <v>0</v>
      </c>
      <c r="AW122">
        <v>2</v>
      </c>
      <c r="AX122">
        <v>41651680</v>
      </c>
      <c r="AY122">
        <v>1</v>
      </c>
      <c r="AZ122">
        <v>6144</v>
      </c>
      <c r="BA122">
        <v>121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X122">
        <f>Y122*Source!I255</f>
        <v>-21.384</v>
      </c>
      <c r="CY122">
        <f>AB122</f>
        <v>417.53</v>
      </c>
      <c r="CZ122">
        <f>AF122</f>
        <v>417.53</v>
      </c>
      <c r="DA122">
        <f>AJ122</f>
        <v>1</v>
      </c>
      <c r="DB122">
        <v>0</v>
      </c>
    </row>
    <row r="123" spans="1:106" x14ac:dyDescent="0.2">
      <c r="A123">
        <f>ROW(Source!A255)</f>
        <v>255</v>
      </c>
      <c r="B123">
        <v>41650444</v>
      </c>
      <c r="C123">
        <v>41651668</v>
      </c>
      <c r="D123">
        <v>41401297</v>
      </c>
      <c r="E123">
        <v>1</v>
      </c>
      <c r="F123">
        <v>1</v>
      </c>
      <c r="G123">
        <v>19</v>
      </c>
      <c r="H123">
        <v>2</v>
      </c>
      <c r="I123" t="s">
        <v>506</v>
      </c>
      <c r="J123" t="s">
        <v>507</v>
      </c>
      <c r="K123" t="s">
        <v>508</v>
      </c>
      <c r="L123">
        <v>1368</v>
      </c>
      <c r="N123">
        <v>1011</v>
      </c>
      <c r="O123" t="s">
        <v>230</v>
      </c>
      <c r="P123" t="s">
        <v>230</v>
      </c>
      <c r="Q123">
        <v>1</v>
      </c>
      <c r="W123">
        <v>0</v>
      </c>
      <c r="X123">
        <v>-1418982918</v>
      </c>
      <c r="Y123">
        <v>1.18</v>
      </c>
      <c r="AA123">
        <v>0</v>
      </c>
      <c r="AB123">
        <v>7.36</v>
      </c>
      <c r="AC123">
        <v>0.74</v>
      </c>
      <c r="AD123">
        <v>0</v>
      </c>
      <c r="AE123">
        <v>0</v>
      </c>
      <c r="AF123">
        <v>7.36</v>
      </c>
      <c r="AG123">
        <v>0.74</v>
      </c>
      <c r="AH123">
        <v>0</v>
      </c>
      <c r="AI123">
        <v>1</v>
      </c>
      <c r="AJ123">
        <v>1</v>
      </c>
      <c r="AK123">
        <v>1</v>
      </c>
      <c r="AL123">
        <v>1</v>
      </c>
      <c r="AN123">
        <v>0</v>
      </c>
      <c r="AO123">
        <v>1</v>
      </c>
      <c r="AP123">
        <v>0</v>
      </c>
      <c r="AQ123">
        <v>0</v>
      </c>
      <c r="AR123">
        <v>0</v>
      </c>
      <c r="AS123" t="s">
        <v>3</v>
      </c>
      <c r="AT123">
        <v>1.18</v>
      </c>
      <c r="AU123" t="s">
        <v>3</v>
      </c>
      <c r="AV123">
        <v>0</v>
      </c>
      <c r="AW123">
        <v>2</v>
      </c>
      <c r="AX123">
        <v>41651681</v>
      </c>
      <c r="AY123">
        <v>1</v>
      </c>
      <c r="AZ123">
        <v>0</v>
      </c>
      <c r="BA123">
        <v>122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X123">
        <f>Y123*Source!I255</f>
        <v>9.5579999999999998</v>
      </c>
      <c r="CY123">
        <f>AB123</f>
        <v>7.36</v>
      </c>
      <c r="CZ123">
        <f>AF123</f>
        <v>7.36</v>
      </c>
      <c r="DA123">
        <f>AJ123</f>
        <v>1</v>
      </c>
      <c r="DB123">
        <v>0</v>
      </c>
    </row>
    <row r="124" spans="1:106" x14ac:dyDescent="0.2">
      <c r="A124">
        <f>ROW(Source!A255)</f>
        <v>255</v>
      </c>
      <c r="B124">
        <v>41650444</v>
      </c>
      <c r="C124">
        <v>41651668</v>
      </c>
      <c r="D124">
        <v>41400589</v>
      </c>
      <c r="E124">
        <v>1</v>
      </c>
      <c r="F124">
        <v>1</v>
      </c>
      <c r="G124">
        <v>19</v>
      </c>
      <c r="H124">
        <v>2</v>
      </c>
      <c r="I124" t="s">
        <v>463</v>
      </c>
      <c r="J124" t="s">
        <v>464</v>
      </c>
      <c r="K124" t="s">
        <v>465</v>
      </c>
      <c r="L124">
        <v>1368</v>
      </c>
      <c r="N124">
        <v>1011</v>
      </c>
      <c r="O124" t="s">
        <v>230</v>
      </c>
      <c r="P124" t="s">
        <v>230</v>
      </c>
      <c r="Q124">
        <v>1</v>
      </c>
      <c r="W124">
        <v>0</v>
      </c>
      <c r="X124">
        <v>1551817098</v>
      </c>
      <c r="Y124">
        <v>0.01</v>
      </c>
      <c r="AA124">
        <v>0</v>
      </c>
      <c r="AB124">
        <v>496.99</v>
      </c>
      <c r="AC124">
        <v>387.36</v>
      </c>
      <c r="AD124">
        <v>0</v>
      </c>
      <c r="AE124">
        <v>0</v>
      </c>
      <c r="AF124">
        <v>496.99</v>
      </c>
      <c r="AG124">
        <v>387.36</v>
      </c>
      <c r="AH124">
        <v>0</v>
      </c>
      <c r="AI124">
        <v>1</v>
      </c>
      <c r="AJ124">
        <v>1</v>
      </c>
      <c r="AK124">
        <v>1</v>
      </c>
      <c r="AL124">
        <v>1</v>
      </c>
      <c r="AN124">
        <v>0</v>
      </c>
      <c r="AO124">
        <v>1</v>
      </c>
      <c r="AP124">
        <v>0</v>
      </c>
      <c r="AQ124">
        <v>0</v>
      </c>
      <c r="AR124">
        <v>0</v>
      </c>
      <c r="AS124" t="s">
        <v>3</v>
      </c>
      <c r="AT124">
        <v>0.01</v>
      </c>
      <c r="AU124" t="s">
        <v>3</v>
      </c>
      <c r="AV124">
        <v>0</v>
      </c>
      <c r="AW124">
        <v>2</v>
      </c>
      <c r="AX124">
        <v>41651682</v>
      </c>
      <c r="AY124">
        <v>1</v>
      </c>
      <c r="AZ124">
        <v>0</v>
      </c>
      <c r="BA124">
        <v>123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X124">
        <f>Y124*Source!I255</f>
        <v>8.1000000000000003E-2</v>
      </c>
      <c r="CY124">
        <f>AB124</f>
        <v>496.99</v>
      </c>
      <c r="CZ124">
        <f>AF124</f>
        <v>496.99</v>
      </c>
      <c r="DA124">
        <f>AJ124</f>
        <v>1</v>
      </c>
      <c r="DB124">
        <v>0</v>
      </c>
    </row>
    <row r="125" spans="1:106" x14ac:dyDescent="0.2">
      <c r="A125">
        <f>ROW(Source!A255)</f>
        <v>255</v>
      </c>
      <c r="B125">
        <v>41650444</v>
      </c>
      <c r="C125">
        <v>41651668</v>
      </c>
      <c r="D125">
        <v>41400769</v>
      </c>
      <c r="E125">
        <v>1</v>
      </c>
      <c r="F125">
        <v>1</v>
      </c>
      <c r="G125">
        <v>19</v>
      </c>
      <c r="H125">
        <v>2</v>
      </c>
      <c r="I125" t="s">
        <v>509</v>
      </c>
      <c r="J125" t="s">
        <v>510</v>
      </c>
      <c r="K125" t="s">
        <v>511</v>
      </c>
      <c r="L125">
        <v>1368</v>
      </c>
      <c r="N125">
        <v>1011</v>
      </c>
      <c r="O125" t="s">
        <v>230</v>
      </c>
      <c r="P125" t="s">
        <v>230</v>
      </c>
      <c r="Q125">
        <v>1</v>
      </c>
      <c r="W125">
        <v>0</v>
      </c>
      <c r="X125">
        <v>-1351086663</v>
      </c>
      <c r="Y125">
        <v>2.64</v>
      </c>
      <c r="AA125">
        <v>0</v>
      </c>
      <c r="AB125">
        <v>355.37</v>
      </c>
      <c r="AC125">
        <v>307.35000000000002</v>
      </c>
      <c r="AD125">
        <v>0</v>
      </c>
      <c r="AE125">
        <v>0</v>
      </c>
      <c r="AF125">
        <v>355.37</v>
      </c>
      <c r="AG125">
        <v>307.35000000000002</v>
      </c>
      <c r="AH125">
        <v>0</v>
      </c>
      <c r="AI125">
        <v>1</v>
      </c>
      <c r="AJ125">
        <v>1</v>
      </c>
      <c r="AK125">
        <v>1</v>
      </c>
      <c r="AL125">
        <v>1</v>
      </c>
      <c r="AN125">
        <v>0</v>
      </c>
      <c r="AO125">
        <v>1</v>
      </c>
      <c r="AP125">
        <v>0</v>
      </c>
      <c r="AQ125">
        <v>0</v>
      </c>
      <c r="AR125">
        <v>0</v>
      </c>
      <c r="AS125" t="s">
        <v>3</v>
      </c>
      <c r="AT125">
        <v>2.64</v>
      </c>
      <c r="AU125" t="s">
        <v>3</v>
      </c>
      <c r="AV125">
        <v>0</v>
      </c>
      <c r="AW125">
        <v>2</v>
      </c>
      <c r="AX125">
        <v>41651683</v>
      </c>
      <c r="AY125">
        <v>1</v>
      </c>
      <c r="AZ125">
        <v>0</v>
      </c>
      <c r="BA125">
        <v>124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X125">
        <f>Y125*Source!I255</f>
        <v>21.384</v>
      </c>
      <c r="CY125">
        <f>AB125</f>
        <v>355.37</v>
      </c>
      <c r="CZ125">
        <f>AF125</f>
        <v>355.37</v>
      </c>
      <c r="DA125">
        <f>AJ125</f>
        <v>1</v>
      </c>
      <c r="DB125">
        <v>0</v>
      </c>
    </row>
    <row r="126" spans="1:106" x14ac:dyDescent="0.2">
      <c r="A126">
        <f>ROW(Source!A255)</f>
        <v>255</v>
      </c>
      <c r="B126">
        <v>41650444</v>
      </c>
      <c r="C126">
        <v>41651668</v>
      </c>
      <c r="D126">
        <v>41403441</v>
      </c>
      <c r="E126">
        <v>1</v>
      </c>
      <c r="F126">
        <v>1</v>
      </c>
      <c r="G126">
        <v>19</v>
      </c>
      <c r="H126">
        <v>3</v>
      </c>
      <c r="I126" t="s">
        <v>512</v>
      </c>
      <c r="J126" t="s">
        <v>513</v>
      </c>
      <c r="K126" t="s">
        <v>514</v>
      </c>
      <c r="L126">
        <v>1327</v>
      </c>
      <c r="N126">
        <v>1005</v>
      </c>
      <c r="O126" t="s">
        <v>22</v>
      </c>
      <c r="P126" t="s">
        <v>22</v>
      </c>
      <c r="Q126">
        <v>1</v>
      </c>
      <c r="W126">
        <v>0</v>
      </c>
      <c r="X126">
        <v>239681381</v>
      </c>
      <c r="Y126">
        <v>5.6</v>
      </c>
      <c r="AA126">
        <v>14.24</v>
      </c>
      <c r="AB126">
        <v>0</v>
      </c>
      <c r="AC126">
        <v>0</v>
      </c>
      <c r="AD126">
        <v>0</v>
      </c>
      <c r="AE126">
        <v>14.24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N126">
        <v>0</v>
      </c>
      <c r="AO126">
        <v>1</v>
      </c>
      <c r="AP126">
        <v>0</v>
      </c>
      <c r="AQ126">
        <v>0</v>
      </c>
      <c r="AR126">
        <v>0</v>
      </c>
      <c r="AS126" t="s">
        <v>3</v>
      </c>
      <c r="AT126">
        <v>5.6</v>
      </c>
      <c r="AU126" t="s">
        <v>3</v>
      </c>
      <c r="AV126">
        <v>0</v>
      </c>
      <c r="AW126">
        <v>2</v>
      </c>
      <c r="AX126">
        <v>41651684</v>
      </c>
      <c r="AY126">
        <v>1</v>
      </c>
      <c r="AZ126">
        <v>0</v>
      </c>
      <c r="BA126">
        <v>125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X126">
        <f>Y126*Source!I255</f>
        <v>45.359999999999992</v>
      </c>
      <c r="CY126">
        <f>AA126</f>
        <v>14.24</v>
      </c>
      <c r="CZ126">
        <f>AE126</f>
        <v>14.24</v>
      </c>
      <c r="DA126">
        <f>AI126</f>
        <v>1</v>
      </c>
      <c r="DB126">
        <v>0</v>
      </c>
    </row>
    <row r="127" spans="1:106" x14ac:dyDescent="0.2">
      <c r="A127">
        <f>ROW(Source!A255)</f>
        <v>255</v>
      </c>
      <c r="B127">
        <v>41650444</v>
      </c>
      <c r="C127">
        <v>41651668</v>
      </c>
      <c r="D127">
        <v>41403528</v>
      </c>
      <c r="E127">
        <v>1</v>
      </c>
      <c r="F127">
        <v>1</v>
      </c>
      <c r="G127">
        <v>19</v>
      </c>
      <c r="H127">
        <v>3</v>
      </c>
      <c r="I127" t="s">
        <v>515</v>
      </c>
      <c r="J127" t="s">
        <v>516</v>
      </c>
      <c r="K127" t="s">
        <v>517</v>
      </c>
      <c r="L127">
        <v>1348</v>
      </c>
      <c r="N127">
        <v>1009</v>
      </c>
      <c r="O127" t="s">
        <v>35</v>
      </c>
      <c r="P127" t="s">
        <v>35</v>
      </c>
      <c r="Q127">
        <v>1000</v>
      </c>
      <c r="W127">
        <v>0</v>
      </c>
      <c r="X127">
        <v>994664860</v>
      </c>
      <c r="Y127">
        <v>3.15E-3</v>
      </c>
      <c r="AA127">
        <v>154953.1</v>
      </c>
      <c r="AB127">
        <v>0</v>
      </c>
      <c r="AC127">
        <v>0</v>
      </c>
      <c r="AD127">
        <v>0</v>
      </c>
      <c r="AE127">
        <v>154953.1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N127">
        <v>0</v>
      </c>
      <c r="AO127">
        <v>1</v>
      </c>
      <c r="AP127">
        <v>0</v>
      </c>
      <c r="AQ127">
        <v>0</v>
      </c>
      <c r="AR127">
        <v>0</v>
      </c>
      <c r="AS127" t="s">
        <v>3</v>
      </c>
      <c r="AT127">
        <v>3.15E-3</v>
      </c>
      <c r="AU127" t="s">
        <v>3</v>
      </c>
      <c r="AV127">
        <v>0</v>
      </c>
      <c r="AW127">
        <v>2</v>
      </c>
      <c r="AX127">
        <v>41651685</v>
      </c>
      <c r="AY127">
        <v>1</v>
      </c>
      <c r="AZ127">
        <v>0</v>
      </c>
      <c r="BA127">
        <v>126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X127">
        <f>Y127*Source!I255</f>
        <v>2.5514999999999999E-2</v>
      </c>
      <c r="CY127">
        <f>AA127</f>
        <v>154953.1</v>
      </c>
      <c r="CZ127">
        <f>AE127</f>
        <v>154953.1</v>
      </c>
      <c r="DA127">
        <f>AI127</f>
        <v>1</v>
      </c>
      <c r="DB127">
        <v>0</v>
      </c>
    </row>
    <row r="128" spans="1:106" x14ac:dyDescent="0.2">
      <c r="A128">
        <f>ROW(Source!A255)</f>
        <v>255</v>
      </c>
      <c r="B128">
        <v>41650444</v>
      </c>
      <c r="C128">
        <v>41651668</v>
      </c>
      <c r="D128">
        <v>41403745</v>
      </c>
      <c r="E128">
        <v>1</v>
      </c>
      <c r="F128">
        <v>1</v>
      </c>
      <c r="G128">
        <v>19</v>
      </c>
      <c r="H128">
        <v>3</v>
      </c>
      <c r="I128" t="s">
        <v>518</v>
      </c>
      <c r="J128" t="s">
        <v>519</v>
      </c>
      <c r="K128" t="s">
        <v>520</v>
      </c>
      <c r="L128">
        <v>1346</v>
      </c>
      <c r="N128">
        <v>1009</v>
      </c>
      <c r="O128" t="s">
        <v>270</v>
      </c>
      <c r="P128" t="s">
        <v>270</v>
      </c>
      <c r="Q128">
        <v>1</v>
      </c>
      <c r="W128">
        <v>0</v>
      </c>
      <c r="X128">
        <v>-1085536328</v>
      </c>
      <c r="Y128">
        <v>735</v>
      </c>
      <c r="AA128">
        <v>16.97</v>
      </c>
      <c r="AB128">
        <v>0</v>
      </c>
      <c r="AC128">
        <v>0</v>
      </c>
      <c r="AD128">
        <v>0</v>
      </c>
      <c r="AE128">
        <v>16.97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N128">
        <v>0</v>
      </c>
      <c r="AO128">
        <v>1</v>
      </c>
      <c r="AP128">
        <v>0</v>
      </c>
      <c r="AQ128">
        <v>0</v>
      </c>
      <c r="AR128">
        <v>0</v>
      </c>
      <c r="AS128" t="s">
        <v>3</v>
      </c>
      <c r="AT128">
        <v>735</v>
      </c>
      <c r="AU128" t="s">
        <v>3</v>
      </c>
      <c r="AV128">
        <v>0</v>
      </c>
      <c r="AW128">
        <v>2</v>
      </c>
      <c r="AX128">
        <v>41651686</v>
      </c>
      <c r="AY128">
        <v>1</v>
      </c>
      <c r="AZ128">
        <v>0</v>
      </c>
      <c r="BA128">
        <v>127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X128">
        <f>Y128*Source!I255</f>
        <v>5953.5</v>
      </c>
      <c r="CY128">
        <f>AA128</f>
        <v>16.97</v>
      </c>
      <c r="CZ128">
        <f>AE128</f>
        <v>16.97</v>
      </c>
      <c r="DA128">
        <f>AI128</f>
        <v>1</v>
      </c>
      <c r="DB128">
        <v>0</v>
      </c>
    </row>
    <row r="129" spans="1:106" x14ac:dyDescent="0.2">
      <c r="A129">
        <f>ROW(Source!A255)</f>
        <v>255</v>
      </c>
      <c r="B129">
        <v>41650444</v>
      </c>
      <c r="C129">
        <v>41651668</v>
      </c>
      <c r="D129">
        <v>41403752</v>
      </c>
      <c r="E129">
        <v>1</v>
      </c>
      <c r="F129">
        <v>1</v>
      </c>
      <c r="G129">
        <v>19</v>
      </c>
      <c r="H129">
        <v>3</v>
      </c>
      <c r="I129" t="s">
        <v>521</v>
      </c>
      <c r="J129" t="s">
        <v>522</v>
      </c>
      <c r="K129" t="s">
        <v>523</v>
      </c>
      <c r="L129">
        <v>1346</v>
      </c>
      <c r="N129">
        <v>1009</v>
      </c>
      <c r="O129" t="s">
        <v>270</v>
      </c>
      <c r="P129" t="s">
        <v>270</v>
      </c>
      <c r="Q129">
        <v>1</v>
      </c>
      <c r="W129">
        <v>0</v>
      </c>
      <c r="X129">
        <v>-2096054315</v>
      </c>
      <c r="Y129">
        <v>241.5</v>
      </c>
      <c r="AA129">
        <v>159.78</v>
      </c>
      <c r="AB129">
        <v>0</v>
      </c>
      <c r="AC129">
        <v>0</v>
      </c>
      <c r="AD129">
        <v>0</v>
      </c>
      <c r="AE129">
        <v>159.78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1</v>
      </c>
      <c r="AN129">
        <v>0</v>
      </c>
      <c r="AO129">
        <v>1</v>
      </c>
      <c r="AP129">
        <v>0</v>
      </c>
      <c r="AQ129">
        <v>0</v>
      </c>
      <c r="AR129">
        <v>0</v>
      </c>
      <c r="AS129" t="s">
        <v>3</v>
      </c>
      <c r="AT129">
        <v>241.5</v>
      </c>
      <c r="AU129" t="s">
        <v>3</v>
      </c>
      <c r="AV129">
        <v>0</v>
      </c>
      <c r="AW129">
        <v>2</v>
      </c>
      <c r="AX129">
        <v>41651687</v>
      </c>
      <c r="AY129">
        <v>1</v>
      </c>
      <c r="AZ129">
        <v>0</v>
      </c>
      <c r="BA129">
        <v>128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X129">
        <f>Y129*Source!I255</f>
        <v>1956.1499999999999</v>
      </c>
      <c r="CY129">
        <f>AA129</f>
        <v>159.78</v>
      </c>
      <c r="CZ129">
        <f>AE129</f>
        <v>159.78</v>
      </c>
      <c r="DA129">
        <f>AI129</f>
        <v>1</v>
      </c>
      <c r="DB129">
        <v>0</v>
      </c>
    </row>
    <row r="130" spans="1:106" x14ac:dyDescent="0.2">
      <c r="A130">
        <f>ROW(Source!A255)</f>
        <v>255</v>
      </c>
      <c r="B130">
        <v>41650444</v>
      </c>
      <c r="C130">
        <v>41651668</v>
      </c>
      <c r="D130">
        <v>41401750</v>
      </c>
      <c r="E130">
        <v>1</v>
      </c>
      <c r="F130">
        <v>1</v>
      </c>
      <c r="G130">
        <v>19</v>
      </c>
      <c r="H130">
        <v>3</v>
      </c>
      <c r="I130" t="s">
        <v>237</v>
      </c>
      <c r="J130" t="s">
        <v>239</v>
      </c>
      <c r="K130" t="s">
        <v>238</v>
      </c>
      <c r="L130">
        <v>1348</v>
      </c>
      <c r="N130">
        <v>1009</v>
      </c>
      <c r="O130" t="s">
        <v>35</v>
      </c>
      <c r="P130" t="s">
        <v>35</v>
      </c>
      <c r="Q130">
        <v>1000</v>
      </c>
      <c r="W130">
        <v>0</v>
      </c>
      <c r="X130">
        <v>-1073198592</v>
      </c>
      <c r="Y130">
        <v>5.2499999999999998E-2</v>
      </c>
      <c r="AA130">
        <v>337956.19</v>
      </c>
      <c r="AB130">
        <v>0</v>
      </c>
      <c r="AC130">
        <v>0</v>
      </c>
      <c r="AD130">
        <v>0</v>
      </c>
      <c r="AE130">
        <v>337956.19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N130">
        <v>0</v>
      </c>
      <c r="AO130">
        <v>1</v>
      </c>
      <c r="AP130">
        <v>0</v>
      </c>
      <c r="AQ130">
        <v>0</v>
      </c>
      <c r="AR130">
        <v>0</v>
      </c>
      <c r="AS130" t="s">
        <v>3</v>
      </c>
      <c r="AT130">
        <v>5.2499999999999998E-2</v>
      </c>
      <c r="AU130" t="s">
        <v>3</v>
      </c>
      <c r="AV130">
        <v>0</v>
      </c>
      <c r="AW130">
        <v>2</v>
      </c>
      <c r="AX130">
        <v>41651688</v>
      </c>
      <c r="AY130">
        <v>1</v>
      </c>
      <c r="AZ130">
        <v>0</v>
      </c>
      <c r="BA130">
        <v>129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X130">
        <f>Y130*Source!I255</f>
        <v>0.42524999999999996</v>
      </c>
      <c r="CY130">
        <f>AA130</f>
        <v>337956.19</v>
      </c>
      <c r="CZ130">
        <f>AE130</f>
        <v>337956.19</v>
      </c>
      <c r="DA130">
        <f>AI130</f>
        <v>1</v>
      </c>
      <c r="DB130">
        <v>0</v>
      </c>
    </row>
    <row r="131" spans="1:106" x14ac:dyDescent="0.2">
      <c r="A131">
        <f>ROW(Source!A257)</f>
        <v>257</v>
      </c>
      <c r="B131">
        <v>41650444</v>
      </c>
      <c r="C131">
        <v>41651690</v>
      </c>
      <c r="D131">
        <v>41386477</v>
      </c>
      <c r="E131">
        <v>19</v>
      </c>
      <c r="F131">
        <v>1</v>
      </c>
      <c r="G131">
        <v>19</v>
      </c>
      <c r="H131">
        <v>1</v>
      </c>
      <c r="I131" t="s">
        <v>362</v>
      </c>
      <c r="J131" t="s">
        <v>3</v>
      </c>
      <c r="K131" t="s">
        <v>363</v>
      </c>
      <c r="L131">
        <v>1191</v>
      </c>
      <c r="N131">
        <v>1013</v>
      </c>
      <c r="O131" t="s">
        <v>364</v>
      </c>
      <c r="P131" t="s">
        <v>364</v>
      </c>
      <c r="Q131">
        <v>1</v>
      </c>
      <c r="W131">
        <v>0</v>
      </c>
      <c r="X131">
        <v>476480486</v>
      </c>
      <c r="Y131">
        <v>13.25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N131">
        <v>0</v>
      </c>
      <c r="AO131">
        <v>1</v>
      </c>
      <c r="AP131">
        <v>1</v>
      </c>
      <c r="AQ131">
        <v>0</v>
      </c>
      <c r="AR131">
        <v>0</v>
      </c>
      <c r="AS131" t="s">
        <v>3</v>
      </c>
      <c r="AT131">
        <v>2.65</v>
      </c>
      <c r="AU131" t="s">
        <v>197</v>
      </c>
      <c r="AV131">
        <v>1</v>
      </c>
      <c r="AW131">
        <v>2</v>
      </c>
      <c r="AX131">
        <v>41651697</v>
      </c>
      <c r="AY131">
        <v>1</v>
      </c>
      <c r="AZ131">
        <v>0</v>
      </c>
      <c r="BA131">
        <v>130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X131">
        <f>Y131*Source!I257</f>
        <v>107.32499999999999</v>
      </c>
      <c r="CY131">
        <f>AD131</f>
        <v>0</v>
      </c>
      <c r="CZ131">
        <f>AH131</f>
        <v>0</v>
      </c>
      <c r="DA131">
        <f>AL131</f>
        <v>1</v>
      </c>
      <c r="DB131">
        <v>0</v>
      </c>
    </row>
    <row r="132" spans="1:106" x14ac:dyDescent="0.2">
      <c r="A132">
        <f>ROW(Source!A257)</f>
        <v>257</v>
      </c>
      <c r="B132">
        <v>41650444</v>
      </c>
      <c r="C132">
        <v>41651690</v>
      </c>
      <c r="D132">
        <v>41401143</v>
      </c>
      <c r="E132">
        <v>1</v>
      </c>
      <c r="F132">
        <v>1</v>
      </c>
      <c r="G132">
        <v>19</v>
      </c>
      <c r="H132">
        <v>2</v>
      </c>
      <c r="I132" t="s">
        <v>228</v>
      </c>
      <c r="J132" t="s">
        <v>231</v>
      </c>
      <c r="K132" t="s">
        <v>229</v>
      </c>
      <c r="L132">
        <v>1368</v>
      </c>
      <c r="N132">
        <v>1011</v>
      </c>
      <c r="O132" t="s">
        <v>230</v>
      </c>
      <c r="P132" t="s">
        <v>230</v>
      </c>
      <c r="Q132">
        <v>1</v>
      </c>
      <c r="W132">
        <v>1</v>
      </c>
      <c r="X132">
        <v>1687416221</v>
      </c>
      <c r="Y132">
        <v>-2.5</v>
      </c>
      <c r="AA132">
        <v>0</v>
      </c>
      <c r="AB132">
        <v>417.53</v>
      </c>
      <c r="AC132">
        <v>283.02</v>
      </c>
      <c r="AD132">
        <v>0</v>
      </c>
      <c r="AE132">
        <v>0</v>
      </c>
      <c r="AF132">
        <v>417.53</v>
      </c>
      <c r="AG132">
        <v>283.02</v>
      </c>
      <c r="AH132">
        <v>0</v>
      </c>
      <c r="AI132">
        <v>1</v>
      </c>
      <c r="AJ132">
        <v>1</v>
      </c>
      <c r="AK132">
        <v>1</v>
      </c>
      <c r="AL132">
        <v>1</v>
      </c>
      <c r="AN132">
        <v>0</v>
      </c>
      <c r="AO132">
        <v>1</v>
      </c>
      <c r="AP132">
        <v>1</v>
      </c>
      <c r="AQ132">
        <v>0</v>
      </c>
      <c r="AR132">
        <v>0</v>
      </c>
      <c r="AS132" t="s">
        <v>3</v>
      </c>
      <c r="AT132">
        <v>-0.5</v>
      </c>
      <c r="AU132" t="s">
        <v>197</v>
      </c>
      <c r="AV132">
        <v>0</v>
      </c>
      <c r="AW132">
        <v>2</v>
      </c>
      <c r="AX132">
        <v>41651698</v>
      </c>
      <c r="AY132">
        <v>1</v>
      </c>
      <c r="AZ132">
        <v>6144</v>
      </c>
      <c r="BA132">
        <v>131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X132">
        <f>Y132*Source!I257</f>
        <v>-20.25</v>
      </c>
      <c r="CY132">
        <f>AB132</f>
        <v>417.53</v>
      </c>
      <c r="CZ132">
        <f>AF132</f>
        <v>417.53</v>
      </c>
      <c r="DA132">
        <f>AJ132</f>
        <v>1</v>
      </c>
      <c r="DB132">
        <v>0</v>
      </c>
    </row>
    <row r="133" spans="1:106" x14ac:dyDescent="0.2">
      <c r="A133">
        <f>ROW(Source!A257)</f>
        <v>257</v>
      </c>
      <c r="B133">
        <v>41650444</v>
      </c>
      <c r="C133">
        <v>41651690</v>
      </c>
      <c r="D133">
        <v>41400769</v>
      </c>
      <c r="E133">
        <v>1</v>
      </c>
      <c r="F133">
        <v>1</v>
      </c>
      <c r="G133">
        <v>19</v>
      </c>
      <c r="H133">
        <v>2</v>
      </c>
      <c r="I133" t="s">
        <v>509</v>
      </c>
      <c r="J133" t="s">
        <v>510</v>
      </c>
      <c r="K133" t="s">
        <v>511</v>
      </c>
      <c r="L133">
        <v>1368</v>
      </c>
      <c r="N133">
        <v>1011</v>
      </c>
      <c r="O133" t="s">
        <v>230</v>
      </c>
      <c r="P133" t="s">
        <v>230</v>
      </c>
      <c r="Q133">
        <v>1</v>
      </c>
      <c r="W133">
        <v>0</v>
      </c>
      <c r="X133">
        <v>-1351086663</v>
      </c>
      <c r="Y133">
        <v>2.5</v>
      </c>
      <c r="AA133">
        <v>0</v>
      </c>
      <c r="AB133">
        <v>355.37</v>
      </c>
      <c r="AC133">
        <v>307.35000000000002</v>
      </c>
      <c r="AD133">
        <v>0</v>
      </c>
      <c r="AE133">
        <v>0</v>
      </c>
      <c r="AF133">
        <v>355.37</v>
      </c>
      <c r="AG133">
        <v>307.35000000000002</v>
      </c>
      <c r="AH133">
        <v>0</v>
      </c>
      <c r="AI133">
        <v>1</v>
      </c>
      <c r="AJ133">
        <v>1</v>
      </c>
      <c r="AK133">
        <v>1</v>
      </c>
      <c r="AL133">
        <v>1</v>
      </c>
      <c r="AN133">
        <v>0</v>
      </c>
      <c r="AO133">
        <v>1</v>
      </c>
      <c r="AP133">
        <v>1</v>
      </c>
      <c r="AQ133">
        <v>0</v>
      </c>
      <c r="AR133">
        <v>0</v>
      </c>
      <c r="AS133" t="s">
        <v>3</v>
      </c>
      <c r="AT133">
        <v>0.5</v>
      </c>
      <c r="AU133" t="s">
        <v>197</v>
      </c>
      <c r="AV133">
        <v>0</v>
      </c>
      <c r="AW133">
        <v>2</v>
      </c>
      <c r="AX133">
        <v>41651699</v>
      </c>
      <c r="AY133">
        <v>1</v>
      </c>
      <c r="AZ133">
        <v>0</v>
      </c>
      <c r="BA133">
        <v>132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X133">
        <f>Y133*Source!I257</f>
        <v>20.25</v>
      </c>
      <c r="CY133">
        <f>AB133</f>
        <v>355.37</v>
      </c>
      <c r="CZ133">
        <f>AF133</f>
        <v>355.37</v>
      </c>
      <c r="DA133">
        <f>AJ133</f>
        <v>1</v>
      </c>
      <c r="DB133">
        <v>0</v>
      </c>
    </row>
    <row r="134" spans="1:106" x14ac:dyDescent="0.2">
      <c r="A134">
        <f>ROW(Source!A257)</f>
        <v>257</v>
      </c>
      <c r="B134">
        <v>41650444</v>
      </c>
      <c r="C134">
        <v>41651690</v>
      </c>
      <c r="D134">
        <v>41403745</v>
      </c>
      <c r="E134">
        <v>1</v>
      </c>
      <c r="F134">
        <v>1</v>
      </c>
      <c r="G134">
        <v>19</v>
      </c>
      <c r="H134">
        <v>3</v>
      </c>
      <c r="I134" t="s">
        <v>518</v>
      </c>
      <c r="J134" t="s">
        <v>519</v>
      </c>
      <c r="K134" t="s">
        <v>520</v>
      </c>
      <c r="L134">
        <v>1346</v>
      </c>
      <c r="N134">
        <v>1009</v>
      </c>
      <c r="O134" t="s">
        <v>270</v>
      </c>
      <c r="P134" t="s">
        <v>270</v>
      </c>
      <c r="Q134">
        <v>1</v>
      </c>
      <c r="W134">
        <v>0</v>
      </c>
      <c r="X134">
        <v>-1085536328</v>
      </c>
      <c r="Y134">
        <v>1470</v>
      </c>
      <c r="AA134">
        <v>16.97</v>
      </c>
      <c r="AB134">
        <v>0</v>
      </c>
      <c r="AC134">
        <v>0</v>
      </c>
      <c r="AD134">
        <v>0</v>
      </c>
      <c r="AE134">
        <v>16.97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N134">
        <v>0</v>
      </c>
      <c r="AO134">
        <v>1</v>
      </c>
      <c r="AP134">
        <v>1</v>
      </c>
      <c r="AQ134">
        <v>0</v>
      </c>
      <c r="AR134">
        <v>0</v>
      </c>
      <c r="AS134" t="s">
        <v>3</v>
      </c>
      <c r="AT134">
        <v>147</v>
      </c>
      <c r="AU134" t="s">
        <v>168</v>
      </c>
      <c r="AV134">
        <v>0</v>
      </c>
      <c r="AW134">
        <v>2</v>
      </c>
      <c r="AX134">
        <v>41651700</v>
      </c>
      <c r="AY134">
        <v>1</v>
      </c>
      <c r="AZ134">
        <v>0</v>
      </c>
      <c r="BA134">
        <v>133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X134">
        <f>Y134*Source!I257</f>
        <v>11907</v>
      </c>
      <c r="CY134">
        <f>AA134</f>
        <v>16.97</v>
      </c>
      <c r="CZ134">
        <f>AE134</f>
        <v>16.97</v>
      </c>
      <c r="DA134">
        <f>AI134</f>
        <v>1</v>
      </c>
      <c r="DB134">
        <v>0</v>
      </c>
    </row>
    <row r="135" spans="1:106" x14ac:dyDescent="0.2">
      <c r="A135">
        <f>ROW(Source!A257)</f>
        <v>257</v>
      </c>
      <c r="B135">
        <v>41650444</v>
      </c>
      <c r="C135">
        <v>41651690</v>
      </c>
      <c r="D135">
        <v>41403752</v>
      </c>
      <c r="E135">
        <v>1</v>
      </c>
      <c r="F135">
        <v>1</v>
      </c>
      <c r="G135">
        <v>19</v>
      </c>
      <c r="H135">
        <v>3</v>
      </c>
      <c r="I135" t="s">
        <v>521</v>
      </c>
      <c r="J135" t="s">
        <v>522</v>
      </c>
      <c r="K135" t="s">
        <v>523</v>
      </c>
      <c r="L135">
        <v>1346</v>
      </c>
      <c r="N135">
        <v>1009</v>
      </c>
      <c r="O135" t="s">
        <v>270</v>
      </c>
      <c r="P135" t="s">
        <v>270</v>
      </c>
      <c r="Q135">
        <v>1</v>
      </c>
      <c r="W135">
        <v>0</v>
      </c>
      <c r="X135">
        <v>-2096054315</v>
      </c>
      <c r="Y135">
        <v>420</v>
      </c>
      <c r="AA135">
        <v>159.78</v>
      </c>
      <c r="AB135">
        <v>0</v>
      </c>
      <c r="AC135">
        <v>0</v>
      </c>
      <c r="AD135">
        <v>0</v>
      </c>
      <c r="AE135">
        <v>159.78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N135">
        <v>0</v>
      </c>
      <c r="AO135">
        <v>1</v>
      </c>
      <c r="AP135">
        <v>1</v>
      </c>
      <c r="AQ135">
        <v>0</v>
      </c>
      <c r="AR135">
        <v>0</v>
      </c>
      <c r="AS135" t="s">
        <v>3</v>
      </c>
      <c r="AT135">
        <v>42</v>
      </c>
      <c r="AU135" t="s">
        <v>168</v>
      </c>
      <c r="AV135">
        <v>0</v>
      </c>
      <c r="AW135">
        <v>2</v>
      </c>
      <c r="AX135">
        <v>41651701</v>
      </c>
      <c r="AY135">
        <v>1</v>
      </c>
      <c r="AZ135">
        <v>0</v>
      </c>
      <c r="BA135">
        <v>134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X135">
        <f>Y135*Source!I257</f>
        <v>3402</v>
      </c>
      <c r="CY135">
        <f>AA135</f>
        <v>159.78</v>
      </c>
      <c r="CZ135">
        <f>AE135</f>
        <v>159.78</v>
      </c>
      <c r="DA135">
        <f>AI135</f>
        <v>1</v>
      </c>
      <c r="DB135">
        <v>0</v>
      </c>
    </row>
    <row r="136" spans="1:106" x14ac:dyDescent="0.2">
      <c r="A136">
        <f>ROW(Source!A257)</f>
        <v>257</v>
      </c>
      <c r="B136">
        <v>41650444</v>
      </c>
      <c r="C136">
        <v>41651690</v>
      </c>
      <c r="D136">
        <v>41401750</v>
      </c>
      <c r="E136">
        <v>1</v>
      </c>
      <c r="F136">
        <v>1</v>
      </c>
      <c r="G136">
        <v>19</v>
      </c>
      <c r="H136">
        <v>3</v>
      </c>
      <c r="I136" t="s">
        <v>237</v>
      </c>
      <c r="J136" t="s">
        <v>239</v>
      </c>
      <c r="K136" t="s">
        <v>238</v>
      </c>
      <c r="L136">
        <v>1348</v>
      </c>
      <c r="N136">
        <v>1009</v>
      </c>
      <c r="O136" t="s">
        <v>35</v>
      </c>
      <c r="P136" t="s">
        <v>35</v>
      </c>
      <c r="Q136">
        <v>1000</v>
      </c>
      <c r="W136">
        <v>1</v>
      </c>
      <c r="X136">
        <v>-1073198592</v>
      </c>
      <c r="Y136">
        <v>-0.10500000000000001</v>
      </c>
      <c r="AA136">
        <v>337956.19</v>
      </c>
      <c r="AB136">
        <v>0</v>
      </c>
      <c r="AC136">
        <v>0</v>
      </c>
      <c r="AD136">
        <v>0</v>
      </c>
      <c r="AE136">
        <v>337956.19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N136">
        <v>0</v>
      </c>
      <c r="AO136">
        <v>1</v>
      </c>
      <c r="AP136">
        <v>1</v>
      </c>
      <c r="AQ136">
        <v>0</v>
      </c>
      <c r="AR136">
        <v>0</v>
      </c>
      <c r="AS136" t="s">
        <v>3</v>
      </c>
      <c r="AT136">
        <v>-1.0500000000000001E-2</v>
      </c>
      <c r="AU136" t="s">
        <v>168</v>
      </c>
      <c r="AV136">
        <v>0</v>
      </c>
      <c r="AW136">
        <v>2</v>
      </c>
      <c r="AX136">
        <v>41651702</v>
      </c>
      <c r="AY136">
        <v>1</v>
      </c>
      <c r="AZ136">
        <v>6144</v>
      </c>
      <c r="BA136">
        <v>135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X136">
        <f>Y136*Source!I257</f>
        <v>-0.85050000000000003</v>
      </c>
      <c r="CY136">
        <f>AA136</f>
        <v>337956.19</v>
      </c>
      <c r="CZ136">
        <f>AE136</f>
        <v>337956.19</v>
      </c>
      <c r="DA136">
        <f>AI136</f>
        <v>1</v>
      </c>
      <c r="DB136">
        <v>0</v>
      </c>
    </row>
    <row r="137" spans="1:106" x14ac:dyDescent="0.2">
      <c r="A137">
        <f>ROW(Source!A298)</f>
        <v>298</v>
      </c>
      <c r="B137">
        <v>41650444</v>
      </c>
      <c r="C137">
        <v>41651705</v>
      </c>
      <c r="D137">
        <v>41386477</v>
      </c>
      <c r="E137">
        <v>19</v>
      </c>
      <c r="F137">
        <v>1</v>
      </c>
      <c r="G137">
        <v>19</v>
      </c>
      <c r="H137">
        <v>1</v>
      </c>
      <c r="I137" t="s">
        <v>362</v>
      </c>
      <c r="J137" t="s">
        <v>3</v>
      </c>
      <c r="K137" t="s">
        <v>363</v>
      </c>
      <c r="L137">
        <v>1191</v>
      </c>
      <c r="N137">
        <v>1013</v>
      </c>
      <c r="O137" t="s">
        <v>364</v>
      </c>
      <c r="P137" t="s">
        <v>364</v>
      </c>
      <c r="Q137">
        <v>1</v>
      </c>
      <c r="W137">
        <v>0</v>
      </c>
      <c r="X137">
        <v>476480486</v>
      </c>
      <c r="Y137">
        <v>24.84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N137">
        <v>0</v>
      </c>
      <c r="AO137">
        <v>1</v>
      </c>
      <c r="AP137">
        <v>0</v>
      </c>
      <c r="AQ137">
        <v>0</v>
      </c>
      <c r="AR137">
        <v>0</v>
      </c>
      <c r="AS137" t="s">
        <v>3</v>
      </c>
      <c r="AT137">
        <v>24.84</v>
      </c>
      <c r="AU137" t="s">
        <v>3</v>
      </c>
      <c r="AV137">
        <v>1</v>
      </c>
      <c r="AW137">
        <v>2</v>
      </c>
      <c r="AX137">
        <v>41651715</v>
      </c>
      <c r="AY137">
        <v>1</v>
      </c>
      <c r="AZ137">
        <v>0</v>
      </c>
      <c r="BA137">
        <v>136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X137">
        <f>Y137*Source!I298</f>
        <v>7.4520000000000003E-2</v>
      </c>
      <c r="CY137">
        <f>AD137</f>
        <v>0</v>
      </c>
      <c r="CZ137">
        <f>AH137</f>
        <v>0</v>
      </c>
      <c r="DA137">
        <f>AL137</f>
        <v>1</v>
      </c>
      <c r="DB137">
        <v>0</v>
      </c>
    </row>
    <row r="138" spans="1:106" x14ac:dyDescent="0.2">
      <c r="A138">
        <f>ROW(Source!A298)</f>
        <v>298</v>
      </c>
      <c r="B138">
        <v>41650444</v>
      </c>
      <c r="C138">
        <v>41651705</v>
      </c>
      <c r="D138">
        <v>41400501</v>
      </c>
      <c r="E138">
        <v>1</v>
      </c>
      <c r="F138">
        <v>1</v>
      </c>
      <c r="G138">
        <v>19</v>
      </c>
      <c r="H138">
        <v>2</v>
      </c>
      <c r="I138" t="s">
        <v>430</v>
      </c>
      <c r="J138" t="s">
        <v>431</v>
      </c>
      <c r="K138" t="s">
        <v>432</v>
      </c>
      <c r="L138">
        <v>1368</v>
      </c>
      <c r="N138">
        <v>1011</v>
      </c>
      <c r="O138" t="s">
        <v>230</v>
      </c>
      <c r="P138" t="s">
        <v>230</v>
      </c>
      <c r="Q138">
        <v>1</v>
      </c>
      <c r="W138">
        <v>0</v>
      </c>
      <c r="X138">
        <v>-515271891</v>
      </c>
      <c r="Y138">
        <v>2.94</v>
      </c>
      <c r="AA138">
        <v>0</v>
      </c>
      <c r="AB138">
        <v>741.47</v>
      </c>
      <c r="AC138">
        <v>377.09</v>
      </c>
      <c r="AD138">
        <v>0</v>
      </c>
      <c r="AE138">
        <v>0</v>
      </c>
      <c r="AF138">
        <v>741.47</v>
      </c>
      <c r="AG138">
        <v>377.09</v>
      </c>
      <c r="AH138">
        <v>0</v>
      </c>
      <c r="AI138">
        <v>1</v>
      </c>
      <c r="AJ138">
        <v>1</v>
      </c>
      <c r="AK138">
        <v>1</v>
      </c>
      <c r="AL138">
        <v>1</v>
      </c>
      <c r="AN138">
        <v>0</v>
      </c>
      <c r="AO138">
        <v>1</v>
      </c>
      <c r="AP138">
        <v>0</v>
      </c>
      <c r="AQ138">
        <v>0</v>
      </c>
      <c r="AR138">
        <v>0</v>
      </c>
      <c r="AS138" t="s">
        <v>3</v>
      </c>
      <c r="AT138">
        <v>2.94</v>
      </c>
      <c r="AU138" t="s">
        <v>3</v>
      </c>
      <c r="AV138">
        <v>0</v>
      </c>
      <c r="AW138">
        <v>2</v>
      </c>
      <c r="AX138">
        <v>41651716</v>
      </c>
      <c r="AY138">
        <v>1</v>
      </c>
      <c r="AZ138">
        <v>0</v>
      </c>
      <c r="BA138">
        <v>137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X138">
        <f>Y138*Source!I298</f>
        <v>8.8199999999999997E-3</v>
      </c>
      <c r="CY138">
        <f t="shared" ref="CY138:CY143" si="6">AB138</f>
        <v>741.47</v>
      </c>
      <c r="CZ138">
        <f t="shared" ref="CZ138:CZ143" si="7">AF138</f>
        <v>741.47</v>
      </c>
      <c r="DA138">
        <f t="shared" ref="DA138:DA143" si="8">AJ138</f>
        <v>1</v>
      </c>
      <c r="DB138">
        <v>0</v>
      </c>
    </row>
    <row r="139" spans="1:106" x14ac:dyDescent="0.2">
      <c r="A139">
        <f>ROW(Source!A298)</f>
        <v>298</v>
      </c>
      <c r="B139">
        <v>41650444</v>
      </c>
      <c r="C139">
        <v>41651705</v>
      </c>
      <c r="D139">
        <v>41400674</v>
      </c>
      <c r="E139">
        <v>1</v>
      </c>
      <c r="F139">
        <v>1</v>
      </c>
      <c r="G139">
        <v>19</v>
      </c>
      <c r="H139">
        <v>2</v>
      </c>
      <c r="I139" t="s">
        <v>433</v>
      </c>
      <c r="J139" t="s">
        <v>434</v>
      </c>
      <c r="K139" t="s">
        <v>435</v>
      </c>
      <c r="L139">
        <v>1368</v>
      </c>
      <c r="N139">
        <v>1011</v>
      </c>
      <c r="O139" t="s">
        <v>230</v>
      </c>
      <c r="P139" t="s">
        <v>230</v>
      </c>
      <c r="Q139">
        <v>1</v>
      </c>
      <c r="W139">
        <v>0</v>
      </c>
      <c r="X139">
        <v>-811494606</v>
      </c>
      <c r="Y139">
        <v>1.1399999999999999</v>
      </c>
      <c r="AA139">
        <v>0</v>
      </c>
      <c r="AB139">
        <v>1635.52</v>
      </c>
      <c r="AC139">
        <v>347.42</v>
      </c>
      <c r="AD139">
        <v>0</v>
      </c>
      <c r="AE139">
        <v>0</v>
      </c>
      <c r="AF139">
        <v>1635.52</v>
      </c>
      <c r="AG139">
        <v>347.42</v>
      </c>
      <c r="AH139">
        <v>0</v>
      </c>
      <c r="AI139">
        <v>1</v>
      </c>
      <c r="AJ139">
        <v>1</v>
      </c>
      <c r="AK139">
        <v>1</v>
      </c>
      <c r="AL139">
        <v>1</v>
      </c>
      <c r="AN139">
        <v>0</v>
      </c>
      <c r="AO139">
        <v>1</v>
      </c>
      <c r="AP139">
        <v>0</v>
      </c>
      <c r="AQ139">
        <v>0</v>
      </c>
      <c r="AR139">
        <v>0</v>
      </c>
      <c r="AS139" t="s">
        <v>3</v>
      </c>
      <c r="AT139">
        <v>1.1399999999999999</v>
      </c>
      <c r="AU139" t="s">
        <v>3</v>
      </c>
      <c r="AV139">
        <v>0</v>
      </c>
      <c r="AW139">
        <v>2</v>
      </c>
      <c r="AX139">
        <v>41651717</v>
      </c>
      <c r="AY139">
        <v>1</v>
      </c>
      <c r="AZ139">
        <v>0</v>
      </c>
      <c r="BA139">
        <v>138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X139">
        <f>Y139*Source!I298</f>
        <v>3.4199999999999999E-3</v>
      </c>
      <c r="CY139">
        <f t="shared" si="6"/>
        <v>1635.52</v>
      </c>
      <c r="CZ139">
        <f t="shared" si="7"/>
        <v>1635.52</v>
      </c>
      <c r="DA139">
        <f t="shared" si="8"/>
        <v>1</v>
      </c>
      <c r="DB139">
        <v>0</v>
      </c>
    </row>
    <row r="140" spans="1:106" x14ac:dyDescent="0.2">
      <c r="A140">
        <f>ROW(Source!A298)</f>
        <v>298</v>
      </c>
      <c r="B140">
        <v>41650444</v>
      </c>
      <c r="C140">
        <v>41651705</v>
      </c>
      <c r="D140">
        <v>41400659</v>
      </c>
      <c r="E140">
        <v>1</v>
      </c>
      <c r="F140">
        <v>1</v>
      </c>
      <c r="G140">
        <v>19</v>
      </c>
      <c r="H140">
        <v>2</v>
      </c>
      <c r="I140" t="s">
        <v>436</v>
      </c>
      <c r="J140" t="s">
        <v>437</v>
      </c>
      <c r="K140" t="s">
        <v>438</v>
      </c>
      <c r="L140">
        <v>1368</v>
      </c>
      <c r="N140">
        <v>1011</v>
      </c>
      <c r="O140" t="s">
        <v>230</v>
      </c>
      <c r="P140" t="s">
        <v>230</v>
      </c>
      <c r="Q140">
        <v>1</v>
      </c>
      <c r="W140">
        <v>0</v>
      </c>
      <c r="X140">
        <v>403919208</v>
      </c>
      <c r="Y140">
        <v>8.9600000000000009</v>
      </c>
      <c r="AA140">
        <v>0</v>
      </c>
      <c r="AB140">
        <v>1030.96</v>
      </c>
      <c r="AC140">
        <v>401.56</v>
      </c>
      <c r="AD140">
        <v>0</v>
      </c>
      <c r="AE140">
        <v>0</v>
      </c>
      <c r="AF140">
        <v>1030.96</v>
      </c>
      <c r="AG140">
        <v>401.56</v>
      </c>
      <c r="AH140">
        <v>0</v>
      </c>
      <c r="AI140">
        <v>1</v>
      </c>
      <c r="AJ140">
        <v>1</v>
      </c>
      <c r="AK140">
        <v>1</v>
      </c>
      <c r="AL140">
        <v>1</v>
      </c>
      <c r="AN140">
        <v>0</v>
      </c>
      <c r="AO140">
        <v>1</v>
      </c>
      <c r="AP140">
        <v>0</v>
      </c>
      <c r="AQ140">
        <v>0</v>
      </c>
      <c r="AR140">
        <v>0</v>
      </c>
      <c r="AS140" t="s">
        <v>3</v>
      </c>
      <c r="AT140">
        <v>8.9600000000000009</v>
      </c>
      <c r="AU140" t="s">
        <v>3</v>
      </c>
      <c r="AV140">
        <v>0</v>
      </c>
      <c r="AW140">
        <v>2</v>
      </c>
      <c r="AX140">
        <v>41651718</v>
      </c>
      <c r="AY140">
        <v>1</v>
      </c>
      <c r="AZ140">
        <v>0</v>
      </c>
      <c r="BA140">
        <v>139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X140">
        <f>Y140*Source!I298</f>
        <v>2.6880000000000005E-2</v>
      </c>
      <c r="CY140">
        <f t="shared" si="6"/>
        <v>1030.96</v>
      </c>
      <c r="CZ140">
        <f t="shared" si="7"/>
        <v>1030.96</v>
      </c>
      <c r="DA140">
        <f t="shared" si="8"/>
        <v>1</v>
      </c>
      <c r="DB140">
        <v>0</v>
      </c>
    </row>
    <row r="141" spans="1:106" x14ac:dyDescent="0.2">
      <c r="A141">
        <f>ROW(Source!A298)</f>
        <v>298</v>
      </c>
      <c r="B141">
        <v>41650444</v>
      </c>
      <c r="C141">
        <v>41651705</v>
      </c>
      <c r="D141">
        <v>41400660</v>
      </c>
      <c r="E141">
        <v>1</v>
      </c>
      <c r="F141">
        <v>1</v>
      </c>
      <c r="G141">
        <v>19</v>
      </c>
      <c r="H141">
        <v>2</v>
      </c>
      <c r="I141" t="s">
        <v>439</v>
      </c>
      <c r="J141" t="s">
        <v>440</v>
      </c>
      <c r="K141" t="s">
        <v>441</v>
      </c>
      <c r="L141">
        <v>1368</v>
      </c>
      <c r="N141">
        <v>1011</v>
      </c>
      <c r="O141" t="s">
        <v>230</v>
      </c>
      <c r="P141" t="s">
        <v>230</v>
      </c>
      <c r="Q141">
        <v>1</v>
      </c>
      <c r="W141">
        <v>0</v>
      </c>
      <c r="X141">
        <v>874749164</v>
      </c>
      <c r="Y141">
        <v>18.25</v>
      </c>
      <c r="AA141">
        <v>0</v>
      </c>
      <c r="AB141">
        <v>1526.76</v>
      </c>
      <c r="AC141">
        <v>545.9</v>
      </c>
      <c r="AD141">
        <v>0</v>
      </c>
      <c r="AE141">
        <v>0</v>
      </c>
      <c r="AF141">
        <v>1526.76</v>
      </c>
      <c r="AG141">
        <v>545.9</v>
      </c>
      <c r="AH141">
        <v>0</v>
      </c>
      <c r="AI141">
        <v>1</v>
      </c>
      <c r="AJ141">
        <v>1</v>
      </c>
      <c r="AK141">
        <v>1</v>
      </c>
      <c r="AL141">
        <v>1</v>
      </c>
      <c r="AN141">
        <v>0</v>
      </c>
      <c r="AO141">
        <v>1</v>
      </c>
      <c r="AP141">
        <v>0</v>
      </c>
      <c r="AQ141">
        <v>0</v>
      </c>
      <c r="AR141">
        <v>0</v>
      </c>
      <c r="AS141" t="s">
        <v>3</v>
      </c>
      <c r="AT141">
        <v>18.25</v>
      </c>
      <c r="AU141" t="s">
        <v>3</v>
      </c>
      <c r="AV141">
        <v>0</v>
      </c>
      <c r="AW141">
        <v>2</v>
      </c>
      <c r="AX141">
        <v>41651719</v>
      </c>
      <c r="AY141">
        <v>1</v>
      </c>
      <c r="AZ141">
        <v>0</v>
      </c>
      <c r="BA141">
        <v>140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X141">
        <f>Y141*Source!I298</f>
        <v>5.475E-2</v>
      </c>
      <c r="CY141">
        <f t="shared" si="6"/>
        <v>1526.76</v>
      </c>
      <c r="CZ141">
        <f t="shared" si="7"/>
        <v>1526.76</v>
      </c>
      <c r="DA141">
        <f t="shared" si="8"/>
        <v>1</v>
      </c>
      <c r="DB141">
        <v>0</v>
      </c>
    </row>
    <row r="142" spans="1:106" x14ac:dyDescent="0.2">
      <c r="A142">
        <f>ROW(Source!A298)</f>
        <v>298</v>
      </c>
      <c r="B142">
        <v>41650444</v>
      </c>
      <c r="C142">
        <v>41651705</v>
      </c>
      <c r="D142">
        <v>41400698</v>
      </c>
      <c r="E142">
        <v>1</v>
      </c>
      <c r="F142">
        <v>1</v>
      </c>
      <c r="G142">
        <v>19</v>
      </c>
      <c r="H142">
        <v>2</v>
      </c>
      <c r="I142" t="s">
        <v>442</v>
      </c>
      <c r="J142" t="s">
        <v>443</v>
      </c>
      <c r="K142" t="s">
        <v>444</v>
      </c>
      <c r="L142">
        <v>1368</v>
      </c>
      <c r="N142">
        <v>1011</v>
      </c>
      <c r="O142" t="s">
        <v>230</v>
      </c>
      <c r="P142" t="s">
        <v>230</v>
      </c>
      <c r="Q142">
        <v>1</v>
      </c>
      <c r="W142">
        <v>0</v>
      </c>
      <c r="X142">
        <v>-1714794677</v>
      </c>
      <c r="Y142">
        <v>2.2400000000000002</v>
      </c>
      <c r="AA142">
        <v>0</v>
      </c>
      <c r="AB142">
        <v>1179.55</v>
      </c>
      <c r="AC142">
        <v>485.88</v>
      </c>
      <c r="AD142">
        <v>0</v>
      </c>
      <c r="AE142">
        <v>0</v>
      </c>
      <c r="AF142">
        <v>1179.55</v>
      </c>
      <c r="AG142">
        <v>485.88</v>
      </c>
      <c r="AH142">
        <v>0</v>
      </c>
      <c r="AI142">
        <v>1</v>
      </c>
      <c r="AJ142">
        <v>1</v>
      </c>
      <c r="AK142">
        <v>1</v>
      </c>
      <c r="AL142">
        <v>1</v>
      </c>
      <c r="AN142">
        <v>0</v>
      </c>
      <c r="AO142">
        <v>1</v>
      </c>
      <c r="AP142">
        <v>0</v>
      </c>
      <c r="AQ142">
        <v>0</v>
      </c>
      <c r="AR142">
        <v>0</v>
      </c>
      <c r="AS142" t="s">
        <v>3</v>
      </c>
      <c r="AT142">
        <v>2.2400000000000002</v>
      </c>
      <c r="AU142" t="s">
        <v>3</v>
      </c>
      <c r="AV142">
        <v>0</v>
      </c>
      <c r="AW142">
        <v>2</v>
      </c>
      <c r="AX142">
        <v>41651720</v>
      </c>
      <c r="AY142">
        <v>1</v>
      </c>
      <c r="AZ142">
        <v>0</v>
      </c>
      <c r="BA142">
        <v>141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X142">
        <f>Y142*Source!I298</f>
        <v>6.7200000000000011E-3</v>
      </c>
      <c r="CY142">
        <f t="shared" si="6"/>
        <v>1179.55</v>
      </c>
      <c r="CZ142">
        <f t="shared" si="7"/>
        <v>1179.55</v>
      </c>
      <c r="DA142">
        <f t="shared" si="8"/>
        <v>1</v>
      </c>
      <c r="DB142">
        <v>0</v>
      </c>
    </row>
    <row r="143" spans="1:106" x14ac:dyDescent="0.2">
      <c r="A143">
        <f>ROW(Source!A298)</f>
        <v>298</v>
      </c>
      <c r="B143">
        <v>41650444</v>
      </c>
      <c r="C143">
        <v>41651705</v>
      </c>
      <c r="D143">
        <v>41400664</v>
      </c>
      <c r="E143">
        <v>1</v>
      </c>
      <c r="F143">
        <v>1</v>
      </c>
      <c r="G143">
        <v>19</v>
      </c>
      <c r="H143">
        <v>2</v>
      </c>
      <c r="I143" t="s">
        <v>445</v>
      </c>
      <c r="J143" t="s">
        <v>446</v>
      </c>
      <c r="K143" t="s">
        <v>447</v>
      </c>
      <c r="L143">
        <v>1368</v>
      </c>
      <c r="N143">
        <v>1011</v>
      </c>
      <c r="O143" t="s">
        <v>230</v>
      </c>
      <c r="P143" t="s">
        <v>230</v>
      </c>
      <c r="Q143">
        <v>1</v>
      </c>
      <c r="W143">
        <v>0</v>
      </c>
      <c r="X143">
        <v>-771639051</v>
      </c>
      <c r="Y143">
        <v>0.65</v>
      </c>
      <c r="AA143">
        <v>0</v>
      </c>
      <c r="AB143">
        <v>1633.82</v>
      </c>
      <c r="AC143">
        <v>516.44000000000005</v>
      </c>
      <c r="AD143">
        <v>0</v>
      </c>
      <c r="AE143">
        <v>0</v>
      </c>
      <c r="AF143">
        <v>1633.82</v>
      </c>
      <c r="AG143">
        <v>516.44000000000005</v>
      </c>
      <c r="AH143">
        <v>0</v>
      </c>
      <c r="AI143">
        <v>1</v>
      </c>
      <c r="AJ143">
        <v>1</v>
      </c>
      <c r="AK143">
        <v>1</v>
      </c>
      <c r="AL143">
        <v>1</v>
      </c>
      <c r="AN143">
        <v>0</v>
      </c>
      <c r="AO143">
        <v>1</v>
      </c>
      <c r="AP143">
        <v>0</v>
      </c>
      <c r="AQ143">
        <v>0</v>
      </c>
      <c r="AR143">
        <v>0</v>
      </c>
      <c r="AS143" t="s">
        <v>3</v>
      </c>
      <c r="AT143">
        <v>0.65</v>
      </c>
      <c r="AU143" t="s">
        <v>3</v>
      </c>
      <c r="AV143">
        <v>0</v>
      </c>
      <c r="AW143">
        <v>2</v>
      </c>
      <c r="AX143">
        <v>41651721</v>
      </c>
      <c r="AY143">
        <v>1</v>
      </c>
      <c r="AZ143">
        <v>0</v>
      </c>
      <c r="BA143">
        <v>142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X143">
        <f>Y143*Source!I298</f>
        <v>1.9500000000000001E-3</v>
      </c>
      <c r="CY143">
        <f t="shared" si="6"/>
        <v>1633.82</v>
      </c>
      <c r="CZ143">
        <f t="shared" si="7"/>
        <v>1633.82</v>
      </c>
      <c r="DA143">
        <f t="shared" si="8"/>
        <v>1</v>
      </c>
      <c r="DB143">
        <v>0</v>
      </c>
    </row>
    <row r="144" spans="1:106" x14ac:dyDescent="0.2">
      <c r="A144">
        <f>ROW(Source!A298)</f>
        <v>298</v>
      </c>
      <c r="B144">
        <v>41650444</v>
      </c>
      <c r="C144">
        <v>41651705</v>
      </c>
      <c r="D144">
        <v>41402519</v>
      </c>
      <c r="E144">
        <v>1</v>
      </c>
      <c r="F144">
        <v>1</v>
      </c>
      <c r="G144">
        <v>19</v>
      </c>
      <c r="H144">
        <v>3</v>
      </c>
      <c r="I144" t="s">
        <v>448</v>
      </c>
      <c r="J144" t="s">
        <v>449</v>
      </c>
      <c r="K144" t="s">
        <v>450</v>
      </c>
      <c r="L144">
        <v>1339</v>
      </c>
      <c r="N144">
        <v>1007</v>
      </c>
      <c r="O144" t="s">
        <v>149</v>
      </c>
      <c r="P144" t="s">
        <v>149</v>
      </c>
      <c r="Q144">
        <v>1</v>
      </c>
      <c r="W144">
        <v>0</v>
      </c>
      <c r="X144">
        <v>-446700530</v>
      </c>
      <c r="Y144">
        <v>126</v>
      </c>
      <c r="AA144">
        <v>1845.8</v>
      </c>
      <c r="AB144">
        <v>0</v>
      </c>
      <c r="AC144">
        <v>0</v>
      </c>
      <c r="AD144">
        <v>0</v>
      </c>
      <c r="AE144">
        <v>1845.8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N144">
        <v>0</v>
      </c>
      <c r="AO144">
        <v>1</v>
      </c>
      <c r="AP144">
        <v>0</v>
      </c>
      <c r="AQ144">
        <v>0</v>
      </c>
      <c r="AR144">
        <v>0</v>
      </c>
      <c r="AS144" t="s">
        <v>3</v>
      </c>
      <c r="AT144">
        <v>126</v>
      </c>
      <c r="AU144" t="s">
        <v>3</v>
      </c>
      <c r="AV144">
        <v>0</v>
      </c>
      <c r="AW144">
        <v>2</v>
      </c>
      <c r="AX144">
        <v>41651722</v>
      </c>
      <c r="AY144">
        <v>1</v>
      </c>
      <c r="AZ144">
        <v>0</v>
      </c>
      <c r="BA144">
        <v>143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X144">
        <f>Y144*Source!I298</f>
        <v>0.378</v>
      </c>
      <c r="CY144">
        <f>AA144</f>
        <v>1845.8</v>
      </c>
      <c r="CZ144">
        <f>AE144</f>
        <v>1845.8</v>
      </c>
      <c r="DA144">
        <f>AI144</f>
        <v>1</v>
      </c>
      <c r="DB144">
        <v>0</v>
      </c>
    </row>
    <row r="145" spans="1:106" x14ac:dyDescent="0.2">
      <c r="A145">
        <f>ROW(Source!A298)</f>
        <v>298</v>
      </c>
      <c r="B145">
        <v>41650444</v>
      </c>
      <c r="C145">
        <v>41651705</v>
      </c>
      <c r="D145">
        <v>41403220</v>
      </c>
      <c r="E145">
        <v>1</v>
      </c>
      <c r="F145">
        <v>1</v>
      </c>
      <c r="G145">
        <v>19</v>
      </c>
      <c r="H145">
        <v>3</v>
      </c>
      <c r="I145" t="s">
        <v>416</v>
      </c>
      <c r="J145" t="s">
        <v>417</v>
      </c>
      <c r="K145" t="s">
        <v>418</v>
      </c>
      <c r="L145">
        <v>1339</v>
      </c>
      <c r="N145">
        <v>1007</v>
      </c>
      <c r="O145" t="s">
        <v>149</v>
      </c>
      <c r="P145" t="s">
        <v>149</v>
      </c>
      <c r="Q145">
        <v>1</v>
      </c>
      <c r="W145">
        <v>0</v>
      </c>
      <c r="X145">
        <v>1653821073</v>
      </c>
      <c r="Y145">
        <v>7</v>
      </c>
      <c r="AA145">
        <v>29.98</v>
      </c>
      <c r="AB145">
        <v>0</v>
      </c>
      <c r="AC145">
        <v>0</v>
      </c>
      <c r="AD145">
        <v>0</v>
      </c>
      <c r="AE145">
        <v>29.98</v>
      </c>
      <c r="AF145">
        <v>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N145">
        <v>0</v>
      </c>
      <c r="AO145">
        <v>1</v>
      </c>
      <c r="AP145">
        <v>0</v>
      </c>
      <c r="AQ145">
        <v>0</v>
      </c>
      <c r="AR145">
        <v>0</v>
      </c>
      <c r="AS145" t="s">
        <v>3</v>
      </c>
      <c r="AT145">
        <v>7</v>
      </c>
      <c r="AU145" t="s">
        <v>3</v>
      </c>
      <c r="AV145">
        <v>0</v>
      </c>
      <c r="AW145">
        <v>2</v>
      </c>
      <c r="AX145">
        <v>41651723</v>
      </c>
      <c r="AY145">
        <v>1</v>
      </c>
      <c r="AZ145">
        <v>0</v>
      </c>
      <c r="BA145">
        <v>144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X145">
        <f>Y145*Source!I298</f>
        <v>2.1000000000000001E-2</v>
      </c>
      <c r="CY145">
        <f>AA145</f>
        <v>29.98</v>
      </c>
      <c r="CZ145">
        <f>AE145</f>
        <v>29.98</v>
      </c>
      <c r="DA145">
        <f>AI145</f>
        <v>1</v>
      </c>
      <c r="DB145">
        <v>0</v>
      </c>
    </row>
    <row r="146" spans="1:106" x14ac:dyDescent="0.2">
      <c r="A146">
        <f>ROW(Source!A299)</f>
        <v>299</v>
      </c>
      <c r="B146">
        <v>41650444</v>
      </c>
      <c r="C146">
        <v>41651724</v>
      </c>
      <c r="D146">
        <v>41386477</v>
      </c>
      <c r="E146">
        <v>19</v>
      </c>
      <c r="F146">
        <v>1</v>
      </c>
      <c r="G146">
        <v>19</v>
      </c>
      <c r="H146">
        <v>1</v>
      </c>
      <c r="I146" t="s">
        <v>362</v>
      </c>
      <c r="J146" t="s">
        <v>3</v>
      </c>
      <c r="K146" t="s">
        <v>363</v>
      </c>
      <c r="L146">
        <v>1191</v>
      </c>
      <c r="N146">
        <v>1013</v>
      </c>
      <c r="O146" t="s">
        <v>364</v>
      </c>
      <c r="P146" t="s">
        <v>364</v>
      </c>
      <c r="Q146">
        <v>1</v>
      </c>
      <c r="W146">
        <v>0</v>
      </c>
      <c r="X146">
        <v>476480486</v>
      </c>
      <c r="Y146">
        <v>27.94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N146">
        <v>0</v>
      </c>
      <c r="AO146">
        <v>1</v>
      </c>
      <c r="AP146">
        <v>0</v>
      </c>
      <c r="AQ146">
        <v>0</v>
      </c>
      <c r="AR146">
        <v>0</v>
      </c>
      <c r="AS146" t="s">
        <v>3</v>
      </c>
      <c r="AT146">
        <v>27.94</v>
      </c>
      <c r="AU146" t="s">
        <v>3</v>
      </c>
      <c r="AV146">
        <v>1</v>
      </c>
      <c r="AW146">
        <v>2</v>
      </c>
      <c r="AX146">
        <v>41651730</v>
      </c>
      <c r="AY146">
        <v>1</v>
      </c>
      <c r="AZ146">
        <v>0</v>
      </c>
      <c r="BA146">
        <v>145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X146">
        <f>Y146*Source!I299</f>
        <v>8.9408000000000012</v>
      </c>
      <c r="CY146">
        <f>AD146</f>
        <v>0</v>
      </c>
      <c r="CZ146">
        <f>AH146</f>
        <v>0</v>
      </c>
      <c r="DA146">
        <f>AL146</f>
        <v>1</v>
      </c>
      <c r="DB146">
        <v>0</v>
      </c>
    </row>
    <row r="147" spans="1:106" x14ac:dyDescent="0.2">
      <c r="A147">
        <f>ROW(Source!A299)</f>
        <v>299</v>
      </c>
      <c r="B147">
        <v>41650444</v>
      </c>
      <c r="C147">
        <v>41651724</v>
      </c>
      <c r="D147">
        <v>41400674</v>
      </c>
      <c r="E147">
        <v>1</v>
      </c>
      <c r="F147">
        <v>1</v>
      </c>
      <c r="G147">
        <v>19</v>
      </c>
      <c r="H147">
        <v>2</v>
      </c>
      <c r="I147" t="s">
        <v>433</v>
      </c>
      <c r="J147" t="s">
        <v>434</v>
      </c>
      <c r="K147" t="s">
        <v>435</v>
      </c>
      <c r="L147">
        <v>1368</v>
      </c>
      <c r="N147">
        <v>1011</v>
      </c>
      <c r="O147" t="s">
        <v>230</v>
      </c>
      <c r="P147" t="s">
        <v>230</v>
      </c>
      <c r="Q147">
        <v>1</v>
      </c>
      <c r="W147">
        <v>0</v>
      </c>
      <c r="X147">
        <v>-811494606</v>
      </c>
      <c r="Y147">
        <v>0.59</v>
      </c>
      <c r="AA147">
        <v>0</v>
      </c>
      <c r="AB147">
        <v>1635.52</v>
      </c>
      <c r="AC147">
        <v>347.42</v>
      </c>
      <c r="AD147">
        <v>0</v>
      </c>
      <c r="AE147">
        <v>0</v>
      </c>
      <c r="AF147">
        <v>1635.52</v>
      </c>
      <c r="AG147">
        <v>347.42</v>
      </c>
      <c r="AH147">
        <v>0</v>
      </c>
      <c r="AI147">
        <v>1</v>
      </c>
      <c r="AJ147">
        <v>1</v>
      </c>
      <c r="AK147">
        <v>1</v>
      </c>
      <c r="AL147">
        <v>1</v>
      </c>
      <c r="AN147">
        <v>0</v>
      </c>
      <c r="AO147">
        <v>1</v>
      </c>
      <c r="AP147">
        <v>0</v>
      </c>
      <c r="AQ147">
        <v>0</v>
      </c>
      <c r="AR147">
        <v>0</v>
      </c>
      <c r="AS147" t="s">
        <v>3</v>
      </c>
      <c r="AT147">
        <v>0.59</v>
      </c>
      <c r="AU147" t="s">
        <v>3</v>
      </c>
      <c r="AV147">
        <v>0</v>
      </c>
      <c r="AW147">
        <v>2</v>
      </c>
      <c r="AX147">
        <v>41651731</v>
      </c>
      <c r="AY147">
        <v>1</v>
      </c>
      <c r="AZ147">
        <v>0</v>
      </c>
      <c r="BA147">
        <v>146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X147">
        <f>Y147*Source!I299</f>
        <v>0.1888</v>
      </c>
      <c r="CY147">
        <f>AB147</f>
        <v>1635.52</v>
      </c>
      <c r="CZ147">
        <f>AF147</f>
        <v>1635.52</v>
      </c>
      <c r="DA147">
        <f>AJ147</f>
        <v>1</v>
      </c>
      <c r="DB147">
        <v>0</v>
      </c>
    </row>
    <row r="148" spans="1:106" x14ac:dyDescent="0.2">
      <c r="A148">
        <f>ROW(Source!A299)</f>
        <v>299</v>
      </c>
      <c r="B148">
        <v>41650444</v>
      </c>
      <c r="C148">
        <v>41651724</v>
      </c>
      <c r="D148">
        <v>41400659</v>
      </c>
      <c r="E148">
        <v>1</v>
      </c>
      <c r="F148">
        <v>1</v>
      </c>
      <c r="G148">
        <v>19</v>
      </c>
      <c r="H148">
        <v>2</v>
      </c>
      <c r="I148" t="s">
        <v>436</v>
      </c>
      <c r="J148" t="s">
        <v>437</v>
      </c>
      <c r="K148" t="s">
        <v>438</v>
      </c>
      <c r="L148">
        <v>1368</v>
      </c>
      <c r="N148">
        <v>1011</v>
      </c>
      <c r="O148" t="s">
        <v>230</v>
      </c>
      <c r="P148" t="s">
        <v>230</v>
      </c>
      <c r="Q148">
        <v>1</v>
      </c>
      <c r="W148">
        <v>0</v>
      </c>
      <c r="X148">
        <v>403919208</v>
      </c>
      <c r="Y148">
        <v>1.62</v>
      </c>
      <c r="AA148">
        <v>0</v>
      </c>
      <c r="AB148">
        <v>1030.96</v>
      </c>
      <c r="AC148">
        <v>401.56</v>
      </c>
      <c r="AD148">
        <v>0</v>
      </c>
      <c r="AE148">
        <v>0</v>
      </c>
      <c r="AF148">
        <v>1030.96</v>
      </c>
      <c r="AG148">
        <v>401.56</v>
      </c>
      <c r="AH148">
        <v>0</v>
      </c>
      <c r="AI148">
        <v>1</v>
      </c>
      <c r="AJ148">
        <v>1</v>
      </c>
      <c r="AK148">
        <v>1</v>
      </c>
      <c r="AL148">
        <v>1</v>
      </c>
      <c r="AN148">
        <v>0</v>
      </c>
      <c r="AO148">
        <v>1</v>
      </c>
      <c r="AP148">
        <v>0</v>
      </c>
      <c r="AQ148">
        <v>0</v>
      </c>
      <c r="AR148">
        <v>0</v>
      </c>
      <c r="AS148" t="s">
        <v>3</v>
      </c>
      <c r="AT148">
        <v>1.62</v>
      </c>
      <c r="AU148" t="s">
        <v>3</v>
      </c>
      <c r="AV148">
        <v>0</v>
      </c>
      <c r="AW148">
        <v>2</v>
      </c>
      <c r="AX148">
        <v>41651732</v>
      </c>
      <c r="AY148">
        <v>1</v>
      </c>
      <c r="AZ148">
        <v>0</v>
      </c>
      <c r="BA148">
        <v>147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X148">
        <f>Y148*Source!I299</f>
        <v>0.51840000000000008</v>
      </c>
      <c r="CY148">
        <f>AB148</f>
        <v>1030.96</v>
      </c>
      <c r="CZ148">
        <f>AF148</f>
        <v>1030.96</v>
      </c>
      <c r="DA148">
        <f>AJ148</f>
        <v>1</v>
      </c>
      <c r="DB148">
        <v>0</v>
      </c>
    </row>
    <row r="149" spans="1:106" x14ac:dyDescent="0.2">
      <c r="A149">
        <f>ROW(Source!A299)</f>
        <v>299</v>
      </c>
      <c r="B149">
        <v>41650444</v>
      </c>
      <c r="C149">
        <v>41651724</v>
      </c>
      <c r="D149">
        <v>41402533</v>
      </c>
      <c r="E149">
        <v>1</v>
      </c>
      <c r="F149">
        <v>1</v>
      </c>
      <c r="G149">
        <v>19</v>
      </c>
      <c r="H149">
        <v>3</v>
      </c>
      <c r="I149" t="s">
        <v>524</v>
      </c>
      <c r="J149" t="s">
        <v>525</v>
      </c>
      <c r="K149" t="s">
        <v>526</v>
      </c>
      <c r="L149">
        <v>1339</v>
      </c>
      <c r="N149">
        <v>1007</v>
      </c>
      <c r="O149" t="s">
        <v>149</v>
      </c>
      <c r="P149" t="s">
        <v>149</v>
      </c>
      <c r="Q149">
        <v>1</v>
      </c>
      <c r="W149">
        <v>0</v>
      </c>
      <c r="X149">
        <v>-1555144780</v>
      </c>
      <c r="Y149">
        <v>17.399999999999999</v>
      </c>
      <c r="AA149">
        <v>1393.69</v>
      </c>
      <c r="AB149">
        <v>0</v>
      </c>
      <c r="AC149">
        <v>0</v>
      </c>
      <c r="AD149">
        <v>0</v>
      </c>
      <c r="AE149">
        <v>1393.69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N149">
        <v>0</v>
      </c>
      <c r="AO149">
        <v>1</v>
      </c>
      <c r="AP149">
        <v>0</v>
      </c>
      <c r="AQ149">
        <v>0</v>
      </c>
      <c r="AR149">
        <v>0</v>
      </c>
      <c r="AS149" t="s">
        <v>3</v>
      </c>
      <c r="AT149">
        <v>17.399999999999999</v>
      </c>
      <c r="AU149" t="s">
        <v>3</v>
      </c>
      <c r="AV149">
        <v>0</v>
      </c>
      <c r="AW149">
        <v>2</v>
      </c>
      <c r="AX149">
        <v>41651733</v>
      </c>
      <c r="AY149">
        <v>1</v>
      </c>
      <c r="AZ149">
        <v>0</v>
      </c>
      <c r="BA149">
        <v>148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X149">
        <f>Y149*Source!I299</f>
        <v>5.5679999999999996</v>
      </c>
      <c r="CY149">
        <f>AA149</f>
        <v>1393.69</v>
      </c>
      <c r="CZ149">
        <f>AE149</f>
        <v>1393.69</v>
      </c>
      <c r="DA149">
        <f>AI149</f>
        <v>1</v>
      </c>
      <c r="DB149">
        <v>0</v>
      </c>
    </row>
    <row r="150" spans="1:106" x14ac:dyDescent="0.2">
      <c r="A150">
        <f>ROW(Source!A299)</f>
        <v>299</v>
      </c>
      <c r="B150">
        <v>41650444</v>
      </c>
      <c r="C150">
        <v>41651724</v>
      </c>
      <c r="D150">
        <v>41403220</v>
      </c>
      <c r="E150">
        <v>1</v>
      </c>
      <c r="F150">
        <v>1</v>
      </c>
      <c r="G150">
        <v>19</v>
      </c>
      <c r="H150">
        <v>3</v>
      </c>
      <c r="I150" t="s">
        <v>416</v>
      </c>
      <c r="J150" t="s">
        <v>417</v>
      </c>
      <c r="K150" t="s">
        <v>418</v>
      </c>
      <c r="L150">
        <v>1339</v>
      </c>
      <c r="N150">
        <v>1007</v>
      </c>
      <c r="O150" t="s">
        <v>149</v>
      </c>
      <c r="P150" t="s">
        <v>149</v>
      </c>
      <c r="Q150">
        <v>1</v>
      </c>
      <c r="W150">
        <v>0</v>
      </c>
      <c r="X150">
        <v>1653821073</v>
      </c>
      <c r="Y150">
        <v>2</v>
      </c>
      <c r="AA150">
        <v>29.98</v>
      </c>
      <c r="AB150">
        <v>0</v>
      </c>
      <c r="AC150">
        <v>0</v>
      </c>
      <c r="AD150">
        <v>0</v>
      </c>
      <c r="AE150">
        <v>29.98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1</v>
      </c>
      <c r="AL150">
        <v>1</v>
      </c>
      <c r="AN150">
        <v>0</v>
      </c>
      <c r="AO150">
        <v>1</v>
      </c>
      <c r="AP150">
        <v>0</v>
      </c>
      <c r="AQ150">
        <v>0</v>
      </c>
      <c r="AR150">
        <v>0</v>
      </c>
      <c r="AS150" t="s">
        <v>3</v>
      </c>
      <c r="AT150">
        <v>2</v>
      </c>
      <c r="AU150" t="s">
        <v>3</v>
      </c>
      <c r="AV150">
        <v>0</v>
      </c>
      <c r="AW150">
        <v>2</v>
      </c>
      <c r="AX150">
        <v>41651734</v>
      </c>
      <c r="AY150">
        <v>1</v>
      </c>
      <c r="AZ150">
        <v>0</v>
      </c>
      <c r="BA150">
        <v>149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X150">
        <f>Y150*Source!I299</f>
        <v>0.64</v>
      </c>
      <c r="CY150">
        <f>AA150</f>
        <v>29.98</v>
      </c>
      <c r="CZ150">
        <f>AE150</f>
        <v>29.98</v>
      </c>
      <c r="DA150">
        <f>AI150</f>
        <v>1</v>
      </c>
      <c r="DB150">
        <v>0</v>
      </c>
    </row>
    <row r="151" spans="1:106" x14ac:dyDescent="0.2">
      <c r="A151">
        <f>ROW(Source!A300)</f>
        <v>300</v>
      </c>
      <c r="B151">
        <v>41650444</v>
      </c>
      <c r="C151">
        <v>41651735</v>
      </c>
      <c r="D151">
        <v>41386477</v>
      </c>
      <c r="E151">
        <v>19</v>
      </c>
      <c r="F151">
        <v>1</v>
      </c>
      <c r="G151">
        <v>19</v>
      </c>
      <c r="H151">
        <v>1</v>
      </c>
      <c r="I151" t="s">
        <v>362</v>
      </c>
      <c r="J151" t="s">
        <v>3</v>
      </c>
      <c r="K151" t="s">
        <v>363</v>
      </c>
      <c r="L151">
        <v>1191</v>
      </c>
      <c r="N151">
        <v>1013</v>
      </c>
      <c r="O151" t="s">
        <v>364</v>
      </c>
      <c r="P151" t="s">
        <v>364</v>
      </c>
      <c r="Q151">
        <v>1</v>
      </c>
      <c r="W151">
        <v>0</v>
      </c>
      <c r="X151">
        <v>476480486</v>
      </c>
      <c r="Y151">
        <v>16.559999999999999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N151">
        <v>0</v>
      </c>
      <c r="AO151">
        <v>1</v>
      </c>
      <c r="AP151">
        <v>0</v>
      </c>
      <c r="AQ151">
        <v>0</v>
      </c>
      <c r="AR151">
        <v>0</v>
      </c>
      <c r="AS151" t="s">
        <v>3</v>
      </c>
      <c r="AT151">
        <v>16.559999999999999</v>
      </c>
      <c r="AU151" t="s">
        <v>3</v>
      </c>
      <c r="AV151">
        <v>1</v>
      </c>
      <c r="AW151">
        <v>2</v>
      </c>
      <c r="AX151">
        <v>41651744</v>
      </c>
      <c r="AY151">
        <v>1</v>
      </c>
      <c r="AZ151">
        <v>0</v>
      </c>
      <c r="BA151">
        <v>150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X151">
        <f>Y151*Source!I300</f>
        <v>0.52991999999999995</v>
      </c>
      <c r="CY151">
        <f>AD151</f>
        <v>0</v>
      </c>
      <c r="CZ151">
        <f>AH151</f>
        <v>0</v>
      </c>
      <c r="DA151">
        <f>AL151</f>
        <v>1</v>
      </c>
      <c r="DB151">
        <v>0</v>
      </c>
    </row>
    <row r="152" spans="1:106" x14ac:dyDescent="0.2">
      <c r="A152">
        <f>ROW(Source!A300)</f>
        <v>300</v>
      </c>
      <c r="B152">
        <v>41650444</v>
      </c>
      <c r="C152">
        <v>41651735</v>
      </c>
      <c r="D152">
        <v>41400522</v>
      </c>
      <c r="E152">
        <v>1</v>
      </c>
      <c r="F152">
        <v>1</v>
      </c>
      <c r="G152">
        <v>19</v>
      </c>
      <c r="H152">
        <v>2</v>
      </c>
      <c r="I152" t="s">
        <v>451</v>
      </c>
      <c r="J152" t="s">
        <v>452</v>
      </c>
      <c r="K152" t="s">
        <v>453</v>
      </c>
      <c r="L152">
        <v>1368</v>
      </c>
      <c r="N152">
        <v>1011</v>
      </c>
      <c r="O152" t="s">
        <v>230</v>
      </c>
      <c r="P152" t="s">
        <v>230</v>
      </c>
      <c r="Q152">
        <v>1</v>
      </c>
      <c r="W152">
        <v>0</v>
      </c>
      <c r="X152">
        <v>1099048908</v>
      </c>
      <c r="Y152">
        <v>2.08</v>
      </c>
      <c r="AA152">
        <v>0</v>
      </c>
      <c r="AB152">
        <v>976.21</v>
      </c>
      <c r="AC152">
        <v>418.55</v>
      </c>
      <c r="AD152">
        <v>0</v>
      </c>
      <c r="AE152">
        <v>0</v>
      </c>
      <c r="AF152">
        <v>976.21</v>
      </c>
      <c r="AG152">
        <v>418.55</v>
      </c>
      <c r="AH152">
        <v>0</v>
      </c>
      <c r="AI152">
        <v>1</v>
      </c>
      <c r="AJ152">
        <v>1</v>
      </c>
      <c r="AK152">
        <v>1</v>
      </c>
      <c r="AL152">
        <v>1</v>
      </c>
      <c r="AN152">
        <v>0</v>
      </c>
      <c r="AO152">
        <v>1</v>
      </c>
      <c r="AP152">
        <v>0</v>
      </c>
      <c r="AQ152">
        <v>0</v>
      </c>
      <c r="AR152">
        <v>0</v>
      </c>
      <c r="AS152" t="s">
        <v>3</v>
      </c>
      <c r="AT152">
        <v>2.08</v>
      </c>
      <c r="AU152" t="s">
        <v>3</v>
      </c>
      <c r="AV152">
        <v>0</v>
      </c>
      <c r="AW152">
        <v>2</v>
      </c>
      <c r="AX152">
        <v>41651745</v>
      </c>
      <c r="AY152">
        <v>1</v>
      </c>
      <c r="AZ152">
        <v>0</v>
      </c>
      <c r="BA152">
        <v>151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X152">
        <f>Y152*Source!I300</f>
        <v>6.6560000000000008E-2</v>
      </c>
      <c r="CY152">
        <f>AB152</f>
        <v>976.21</v>
      </c>
      <c r="CZ152">
        <f>AF152</f>
        <v>976.21</v>
      </c>
      <c r="DA152">
        <f>AJ152</f>
        <v>1</v>
      </c>
      <c r="DB152">
        <v>0</v>
      </c>
    </row>
    <row r="153" spans="1:106" x14ac:dyDescent="0.2">
      <c r="A153">
        <f>ROW(Source!A300)</f>
        <v>300</v>
      </c>
      <c r="B153">
        <v>41650444</v>
      </c>
      <c r="C153">
        <v>41651735</v>
      </c>
      <c r="D153">
        <v>41400671</v>
      </c>
      <c r="E153">
        <v>1</v>
      </c>
      <c r="F153">
        <v>1</v>
      </c>
      <c r="G153">
        <v>19</v>
      </c>
      <c r="H153">
        <v>2</v>
      </c>
      <c r="I153" t="s">
        <v>454</v>
      </c>
      <c r="J153" t="s">
        <v>455</v>
      </c>
      <c r="K153" t="s">
        <v>456</v>
      </c>
      <c r="L153">
        <v>1368</v>
      </c>
      <c r="N153">
        <v>1011</v>
      </c>
      <c r="O153" t="s">
        <v>230</v>
      </c>
      <c r="P153" t="s">
        <v>230</v>
      </c>
      <c r="Q153">
        <v>1</v>
      </c>
      <c r="W153">
        <v>0</v>
      </c>
      <c r="X153">
        <v>-1614598216</v>
      </c>
      <c r="Y153">
        <v>2.08</v>
      </c>
      <c r="AA153">
        <v>0</v>
      </c>
      <c r="AB153">
        <v>360.45</v>
      </c>
      <c r="AC153">
        <v>163.12</v>
      </c>
      <c r="AD153">
        <v>0</v>
      </c>
      <c r="AE153">
        <v>0</v>
      </c>
      <c r="AF153">
        <v>360.45</v>
      </c>
      <c r="AG153">
        <v>163.12</v>
      </c>
      <c r="AH153">
        <v>0</v>
      </c>
      <c r="AI153">
        <v>1</v>
      </c>
      <c r="AJ153">
        <v>1</v>
      </c>
      <c r="AK153">
        <v>1</v>
      </c>
      <c r="AL153">
        <v>1</v>
      </c>
      <c r="AN153">
        <v>0</v>
      </c>
      <c r="AO153">
        <v>1</v>
      </c>
      <c r="AP153">
        <v>0</v>
      </c>
      <c r="AQ153">
        <v>0</v>
      </c>
      <c r="AR153">
        <v>0</v>
      </c>
      <c r="AS153" t="s">
        <v>3</v>
      </c>
      <c r="AT153">
        <v>2.08</v>
      </c>
      <c r="AU153" t="s">
        <v>3</v>
      </c>
      <c r="AV153">
        <v>0</v>
      </c>
      <c r="AW153">
        <v>2</v>
      </c>
      <c r="AX153">
        <v>41651746</v>
      </c>
      <c r="AY153">
        <v>1</v>
      </c>
      <c r="AZ153">
        <v>0</v>
      </c>
      <c r="BA153">
        <v>152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X153">
        <f>Y153*Source!I300</f>
        <v>6.6560000000000008E-2</v>
      </c>
      <c r="CY153">
        <f>AB153</f>
        <v>360.45</v>
      </c>
      <c r="CZ153">
        <f>AF153</f>
        <v>360.45</v>
      </c>
      <c r="DA153">
        <f>AJ153</f>
        <v>1</v>
      </c>
      <c r="DB153">
        <v>0</v>
      </c>
    </row>
    <row r="154" spans="1:106" x14ac:dyDescent="0.2">
      <c r="A154">
        <f>ROW(Source!A300)</f>
        <v>300</v>
      </c>
      <c r="B154">
        <v>41650444</v>
      </c>
      <c r="C154">
        <v>41651735</v>
      </c>
      <c r="D154">
        <v>41400674</v>
      </c>
      <c r="E154">
        <v>1</v>
      </c>
      <c r="F154">
        <v>1</v>
      </c>
      <c r="G154">
        <v>19</v>
      </c>
      <c r="H154">
        <v>2</v>
      </c>
      <c r="I154" t="s">
        <v>433</v>
      </c>
      <c r="J154" t="s">
        <v>434</v>
      </c>
      <c r="K154" t="s">
        <v>435</v>
      </c>
      <c r="L154">
        <v>1368</v>
      </c>
      <c r="N154">
        <v>1011</v>
      </c>
      <c r="O154" t="s">
        <v>230</v>
      </c>
      <c r="P154" t="s">
        <v>230</v>
      </c>
      <c r="Q154">
        <v>1</v>
      </c>
      <c r="W154">
        <v>0</v>
      </c>
      <c r="X154">
        <v>-811494606</v>
      </c>
      <c r="Y154">
        <v>0.81</v>
      </c>
      <c r="AA154">
        <v>0</v>
      </c>
      <c r="AB154">
        <v>1635.52</v>
      </c>
      <c r="AC154">
        <v>347.42</v>
      </c>
      <c r="AD154">
        <v>0</v>
      </c>
      <c r="AE154">
        <v>0</v>
      </c>
      <c r="AF154">
        <v>1635.52</v>
      </c>
      <c r="AG154">
        <v>347.42</v>
      </c>
      <c r="AH154">
        <v>0</v>
      </c>
      <c r="AI154">
        <v>1</v>
      </c>
      <c r="AJ154">
        <v>1</v>
      </c>
      <c r="AK154">
        <v>1</v>
      </c>
      <c r="AL154">
        <v>1</v>
      </c>
      <c r="AN154">
        <v>0</v>
      </c>
      <c r="AO154">
        <v>1</v>
      </c>
      <c r="AP154">
        <v>0</v>
      </c>
      <c r="AQ154">
        <v>0</v>
      </c>
      <c r="AR154">
        <v>0</v>
      </c>
      <c r="AS154" t="s">
        <v>3</v>
      </c>
      <c r="AT154">
        <v>0.81</v>
      </c>
      <c r="AU154" t="s">
        <v>3</v>
      </c>
      <c r="AV154">
        <v>0</v>
      </c>
      <c r="AW154">
        <v>2</v>
      </c>
      <c r="AX154">
        <v>41651747</v>
      </c>
      <c r="AY154">
        <v>1</v>
      </c>
      <c r="AZ154">
        <v>0</v>
      </c>
      <c r="BA154">
        <v>153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X154">
        <f>Y154*Source!I300</f>
        <v>2.5920000000000002E-2</v>
      </c>
      <c r="CY154">
        <f>AB154</f>
        <v>1635.52</v>
      </c>
      <c r="CZ154">
        <f>AF154</f>
        <v>1635.52</v>
      </c>
      <c r="DA154">
        <f>AJ154</f>
        <v>1</v>
      </c>
      <c r="DB154">
        <v>0</v>
      </c>
    </row>
    <row r="155" spans="1:106" x14ac:dyDescent="0.2">
      <c r="A155">
        <f>ROW(Source!A300)</f>
        <v>300</v>
      </c>
      <c r="B155">
        <v>41650444</v>
      </c>
      <c r="C155">
        <v>41651735</v>
      </c>
      <c r="D155">
        <v>41400698</v>
      </c>
      <c r="E155">
        <v>1</v>
      </c>
      <c r="F155">
        <v>1</v>
      </c>
      <c r="G155">
        <v>19</v>
      </c>
      <c r="H155">
        <v>2</v>
      </c>
      <c r="I155" t="s">
        <v>442</v>
      </c>
      <c r="J155" t="s">
        <v>443</v>
      </c>
      <c r="K155" t="s">
        <v>444</v>
      </c>
      <c r="L155">
        <v>1368</v>
      </c>
      <c r="N155">
        <v>1011</v>
      </c>
      <c r="O155" t="s">
        <v>230</v>
      </c>
      <c r="P155" t="s">
        <v>230</v>
      </c>
      <c r="Q155">
        <v>1</v>
      </c>
      <c r="W155">
        <v>0</v>
      </c>
      <c r="X155">
        <v>-1714794677</v>
      </c>
      <c r="Y155">
        <v>1.94</v>
      </c>
      <c r="AA155">
        <v>0</v>
      </c>
      <c r="AB155">
        <v>1179.55</v>
      </c>
      <c r="AC155">
        <v>485.88</v>
      </c>
      <c r="AD155">
        <v>0</v>
      </c>
      <c r="AE155">
        <v>0</v>
      </c>
      <c r="AF155">
        <v>1179.55</v>
      </c>
      <c r="AG155">
        <v>485.88</v>
      </c>
      <c r="AH155">
        <v>0</v>
      </c>
      <c r="AI155">
        <v>1</v>
      </c>
      <c r="AJ155">
        <v>1</v>
      </c>
      <c r="AK155">
        <v>1</v>
      </c>
      <c r="AL155">
        <v>1</v>
      </c>
      <c r="AN155">
        <v>0</v>
      </c>
      <c r="AO155">
        <v>1</v>
      </c>
      <c r="AP155">
        <v>0</v>
      </c>
      <c r="AQ155">
        <v>0</v>
      </c>
      <c r="AR155">
        <v>0</v>
      </c>
      <c r="AS155" t="s">
        <v>3</v>
      </c>
      <c r="AT155">
        <v>1.94</v>
      </c>
      <c r="AU155" t="s">
        <v>3</v>
      </c>
      <c r="AV155">
        <v>0</v>
      </c>
      <c r="AW155">
        <v>2</v>
      </c>
      <c r="AX155">
        <v>41651748</v>
      </c>
      <c r="AY155">
        <v>1</v>
      </c>
      <c r="AZ155">
        <v>0</v>
      </c>
      <c r="BA155">
        <v>154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X155">
        <f>Y155*Source!I300</f>
        <v>6.2079999999999996E-2</v>
      </c>
      <c r="CY155">
        <f>AB155</f>
        <v>1179.55</v>
      </c>
      <c r="CZ155">
        <f>AF155</f>
        <v>1179.55</v>
      </c>
      <c r="DA155">
        <f>AJ155</f>
        <v>1</v>
      </c>
      <c r="DB155">
        <v>0</v>
      </c>
    </row>
    <row r="156" spans="1:106" x14ac:dyDescent="0.2">
      <c r="A156">
        <f>ROW(Source!A300)</f>
        <v>300</v>
      </c>
      <c r="B156">
        <v>41650444</v>
      </c>
      <c r="C156">
        <v>41651735</v>
      </c>
      <c r="D156">
        <v>41400664</v>
      </c>
      <c r="E156">
        <v>1</v>
      </c>
      <c r="F156">
        <v>1</v>
      </c>
      <c r="G156">
        <v>19</v>
      </c>
      <c r="H156">
        <v>2</v>
      </c>
      <c r="I156" t="s">
        <v>445</v>
      </c>
      <c r="J156" t="s">
        <v>446</v>
      </c>
      <c r="K156" t="s">
        <v>447</v>
      </c>
      <c r="L156">
        <v>1368</v>
      </c>
      <c r="N156">
        <v>1011</v>
      </c>
      <c r="O156" t="s">
        <v>230</v>
      </c>
      <c r="P156" t="s">
        <v>230</v>
      </c>
      <c r="Q156">
        <v>1</v>
      </c>
      <c r="W156">
        <v>0</v>
      </c>
      <c r="X156">
        <v>-771639051</v>
      </c>
      <c r="Y156">
        <v>0.65</v>
      </c>
      <c r="AA156">
        <v>0</v>
      </c>
      <c r="AB156">
        <v>1633.82</v>
      </c>
      <c r="AC156">
        <v>516.44000000000005</v>
      </c>
      <c r="AD156">
        <v>0</v>
      </c>
      <c r="AE156">
        <v>0</v>
      </c>
      <c r="AF156">
        <v>1633.82</v>
      </c>
      <c r="AG156">
        <v>516.44000000000005</v>
      </c>
      <c r="AH156">
        <v>0</v>
      </c>
      <c r="AI156">
        <v>1</v>
      </c>
      <c r="AJ156">
        <v>1</v>
      </c>
      <c r="AK156">
        <v>1</v>
      </c>
      <c r="AL156">
        <v>1</v>
      </c>
      <c r="AN156">
        <v>0</v>
      </c>
      <c r="AO156">
        <v>1</v>
      </c>
      <c r="AP156">
        <v>0</v>
      </c>
      <c r="AQ156">
        <v>0</v>
      </c>
      <c r="AR156">
        <v>0</v>
      </c>
      <c r="AS156" t="s">
        <v>3</v>
      </c>
      <c r="AT156">
        <v>0.65</v>
      </c>
      <c r="AU156" t="s">
        <v>3</v>
      </c>
      <c r="AV156">
        <v>0</v>
      </c>
      <c r="AW156">
        <v>2</v>
      </c>
      <c r="AX156">
        <v>41651749</v>
      </c>
      <c r="AY156">
        <v>1</v>
      </c>
      <c r="AZ156">
        <v>0</v>
      </c>
      <c r="BA156">
        <v>155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X156">
        <f>Y156*Source!I300</f>
        <v>2.0800000000000003E-2</v>
      </c>
      <c r="CY156">
        <f>AB156</f>
        <v>1633.82</v>
      </c>
      <c r="CZ156">
        <f>AF156</f>
        <v>1633.82</v>
      </c>
      <c r="DA156">
        <f>AJ156</f>
        <v>1</v>
      </c>
      <c r="DB156">
        <v>0</v>
      </c>
    </row>
    <row r="157" spans="1:106" x14ac:dyDescent="0.2">
      <c r="A157">
        <f>ROW(Source!A300)</f>
        <v>300</v>
      </c>
      <c r="B157">
        <v>41650444</v>
      </c>
      <c r="C157">
        <v>41651735</v>
      </c>
      <c r="D157">
        <v>41402493</v>
      </c>
      <c r="E157">
        <v>1</v>
      </c>
      <c r="F157">
        <v>1</v>
      </c>
      <c r="G157">
        <v>19</v>
      </c>
      <c r="H157">
        <v>3</v>
      </c>
      <c r="I157" t="s">
        <v>457</v>
      </c>
      <c r="J157" t="s">
        <v>458</v>
      </c>
      <c r="K157" t="s">
        <v>459</v>
      </c>
      <c r="L157">
        <v>1339</v>
      </c>
      <c r="N157">
        <v>1007</v>
      </c>
      <c r="O157" t="s">
        <v>149</v>
      </c>
      <c r="P157" t="s">
        <v>149</v>
      </c>
      <c r="Q157">
        <v>1</v>
      </c>
      <c r="W157">
        <v>0</v>
      </c>
      <c r="X157">
        <v>1676192418</v>
      </c>
      <c r="Y157">
        <v>110</v>
      </c>
      <c r="AA157">
        <v>570.52</v>
      </c>
      <c r="AB157">
        <v>0</v>
      </c>
      <c r="AC157">
        <v>0</v>
      </c>
      <c r="AD157">
        <v>0</v>
      </c>
      <c r="AE157">
        <v>570.52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N157">
        <v>0</v>
      </c>
      <c r="AO157">
        <v>1</v>
      </c>
      <c r="AP157">
        <v>0</v>
      </c>
      <c r="AQ157">
        <v>0</v>
      </c>
      <c r="AR157">
        <v>0</v>
      </c>
      <c r="AS157" t="s">
        <v>3</v>
      </c>
      <c r="AT157">
        <v>110</v>
      </c>
      <c r="AU157" t="s">
        <v>3</v>
      </c>
      <c r="AV157">
        <v>0</v>
      </c>
      <c r="AW157">
        <v>2</v>
      </c>
      <c r="AX157">
        <v>41651750</v>
      </c>
      <c r="AY157">
        <v>1</v>
      </c>
      <c r="AZ157">
        <v>0</v>
      </c>
      <c r="BA157">
        <v>156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X157">
        <f>Y157*Source!I300</f>
        <v>3.52</v>
      </c>
      <c r="CY157">
        <f>AA157</f>
        <v>570.52</v>
      </c>
      <c r="CZ157">
        <f>AE157</f>
        <v>570.52</v>
      </c>
      <c r="DA157">
        <f>AI157</f>
        <v>1</v>
      </c>
      <c r="DB157">
        <v>0</v>
      </c>
    </row>
    <row r="158" spans="1:106" x14ac:dyDescent="0.2">
      <c r="A158">
        <f>ROW(Source!A300)</f>
        <v>300</v>
      </c>
      <c r="B158">
        <v>41650444</v>
      </c>
      <c r="C158">
        <v>41651735</v>
      </c>
      <c r="D158">
        <v>41403220</v>
      </c>
      <c r="E158">
        <v>1</v>
      </c>
      <c r="F158">
        <v>1</v>
      </c>
      <c r="G158">
        <v>19</v>
      </c>
      <c r="H158">
        <v>3</v>
      </c>
      <c r="I158" t="s">
        <v>416</v>
      </c>
      <c r="J158" t="s">
        <v>417</v>
      </c>
      <c r="K158" t="s">
        <v>418</v>
      </c>
      <c r="L158">
        <v>1339</v>
      </c>
      <c r="N158">
        <v>1007</v>
      </c>
      <c r="O158" t="s">
        <v>149</v>
      </c>
      <c r="P158" t="s">
        <v>149</v>
      </c>
      <c r="Q158">
        <v>1</v>
      </c>
      <c r="W158">
        <v>0</v>
      </c>
      <c r="X158">
        <v>1653821073</v>
      </c>
      <c r="Y158">
        <v>5</v>
      </c>
      <c r="AA158">
        <v>29.98</v>
      </c>
      <c r="AB158">
        <v>0</v>
      </c>
      <c r="AC158">
        <v>0</v>
      </c>
      <c r="AD158">
        <v>0</v>
      </c>
      <c r="AE158">
        <v>29.98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1</v>
      </c>
      <c r="AL158">
        <v>1</v>
      </c>
      <c r="AN158">
        <v>0</v>
      </c>
      <c r="AO158">
        <v>1</v>
      </c>
      <c r="AP158">
        <v>0</v>
      </c>
      <c r="AQ158">
        <v>0</v>
      </c>
      <c r="AR158">
        <v>0</v>
      </c>
      <c r="AS158" t="s">
        <v>3</v>
      </c>
      <c r="AT158">
        <v>5</v>
      </c>
      <c r="AU158" t="s">
        <v>3</v>
      </c>
      <c r="AV158">
        <v>0</v>
      </c>
      <c r="AW158">
        <v>2</v>
      </c>
      <c r="AX158">
        <v>41651751</v>
      </c>
      <c r="AY158">
        <v>1</v>
      </c>
      <c r="AZ158">
        <v>0</v>
      </c>
      <c r="BA158">
        <v>157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X158">
        <f>Y158*Source!I300</f>
        <v>0.16</v>
      </c>
      <c r="CY158">
        <f>AA158</f>
        <v>29.98</v>
      </c>
      <c r="CZ158">
        <f>AE158</f>
        <v>29.98</v>
      </c>
      <c r="DA158">
        <f>AI158</f>
        <v>1</v>
      </c>
      <c r="DB158">
        <v>0</v>
      </c>
    </row>
    <row r="159" spans="1:106" x14ac:dyDescent="0.2">
      <c r="A159">
        <f>ROW(Source!A301)</f>
        <v>301</v>
      </c>
      <c r="B159">
        <v>41650444</v>
      </c>
      <c r="C159">
        <v>41651752</v>
      </c>
      <c r="D159">
        <v>41386477</v>
      </c>
      <c r="E159">
        <v>19</v>
      </c>
      <c r="F159">
        <v>1</v>
      </c>
      <c r="G159">
        <v>19</v>
      </c>
      <c r="H159">
        <v>1</v>
      </c>
      <c r="I159" t="s">
        <v>362</v>
      </c>
      <c r="J159" t="s">
        <v>3</v>
      </c>
      <c r="K159" t="s">
        <v>363</v>
      </c>
      <c r="L159">
        <v>1191</v>
      </c>
      <c r="N159">
        <v>1013</v>
      </c>
      <c r="O159" t="s">
        <v>364</v>
      </c>
      <c r="P159" t="s">
        <v>364</v>
      </c>
      <c r="Q159">
        <v>1</v>
      </c>
      <c r="W159">
        <v>0</v>
      </c>
      <c r="X159">
        <v>476480486</v>
      </c>
      <c r="Y159">
        <v>0.26400000000000001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N159">
        <v>0</v>
      </c>
      <c r="AO159">
        <v>1</v>
      </c>
      <c r="AP159">
        <v>1</v>
      </c>
      <c r="AQ159">
        <v>0</v>
      </c>
      <c r="AR159">
        <v>0</v>
      </c>
      <c r="AS159" t="s">
        <v>3</v>
      </c>
      <c r="AT159">
        <v>0.66</v>
      </c>
      <c r="AU159" t="s">
        <v>249</v>
      </c>
      <c r="AV159">
        <v>1</v>
      </c>
      <c r="AW159">
        <v>2</v>
      </c>
      <c r="AX159">
        <v>41651762</v>
      </c>
      <c r="AY159">
        <v>1</v>
      </c>
      <c r="AZ159">
        <v>0</v>
      </c>
      <c r="BA159">
        <v>158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X159">
        <f>Y159*Source!I301</f>
        <v>7.92</v>
      </c>
      <c r="CY159">
        <f>AD159</f>
        <v>0</v>
      </c>
      <c r="CZ159">
        <f>AH159</f>
        <v>0</v>
      </c>
      <c r="DA159">
        <f>AL159</f>
        <v>1</v>
      </c>
      <c r="DB159">
        <v>0</v>
      </c>
    </row>
    <row r="160" spans="1:106" x14ac:dyDescent="0.2">
      <c r="A160">
        <f>ROW(Source!A301)</f>
        <v>301</v>
      </c>
      <c r="B160">
        <v>41650444</v>
      </c>
      <c r="C160">
        <v>41651752</v>
      </c>
      <c r="D160">
        <v>41400825</v>
      </c>
      <c r="E160">
        <v>1</v>
      </c>
      <c r="F160">
        <v>1</v>
      </c>
      <c r="G160">
        <v>19</v>
      </c>
      <c r="H160">
        <v>2</v>
      </c>
      <c r="I160" t="s">
        <v>398</v>
      </c>
      <c r="J160" t="s">
        <v>399</v>
      </c>
      <c r="K160" t="s">
        <v>400</v>
      </c>
      <c r="L160">
        <v>1368</v>
      </c>
      <c r="N160">
        <v>1011</v>
      </c>
      <c r="O160" t="s">
        <v>230</v>
      </c>
      <c r="P160" t="s">
        <v>230</v>
      </c>
      <c r="Q160">
        <v>1</v>
      </c>
      <c r="W160">
        <v>0</v>
      </c>
      <c r="X160">
        <v>760801254</v>
      </c>
      <c r="Y160">
        <v>5.2800000000000007E-2</v>
      </c>
      <c r="AA160">
        <v>0</v>
      </c>
      <c r="AB160">
        <v>372.31</v>
      </c>
      <c r="AC160">
        <v>272.58999999999997</v>
      </c>
      <c r="AD160">
        <v>0</v>
      </c>
      <c r="AE160">
        <v>0</v>
      </c>
      <c r="AF160">
        <v>372.31</v>
      </c>
      <c r="AG160">
        <v>272.58999999999997</v>
      </c>
      <c r="AH160">
        <v>0</v>
      </c>
      <c r="AI160">
        <v>1</v>
      </c>
      <c r="AJ160">
        <v>1</v>
      </c>
      <c r="AK160">
        <v>1</v>
      </c>
      <c r="AL160">
        <v>1</v>
      </c>
      <c r="AN160">
        <v>0</v>
      </c>
      <c r="AO160">
        <v>1</v>
      </c>
      <c r="AP160">
        <v>1</v>
      </c>
      <c r="AQ160">
        <v>0</v>
      </c>
      <c r="AR160">
        <v>0</v>
      </c>
      <c r="AS160" t="s">
        <v>3</v>
      </c>
      <c r="AT160">
        <v>0.13200000000000001</v>
      </c>
      <c r="AU160" t="s">
        <v>249</v>
      </c>
      <c r="AV160">
        <v>0</v>
      </c>
      <c r="AW160">
        <v>2</v>
      </c>
      <c r="AX160">
        <v>41651763</v>
      </c>
      <c r="AY160">
        <v>1</v>
      </c>
      <c r="AZ160">
        <v>0</v>
      </c>
      <c r="BA160">
        <v>159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X160">
        <f>Y160*Source!I301</f>
        <v>1.5840000000000003</v>
      </c>
      <c r="CY160">
        <f>AB160</f>
        <v>372.31</v>
      </c>
      <c r="CZ160">
        <f>AF160</f>
        <v>372.31</v>
      </c>
      <c r="DA160">
        <f>AJ160</f>
        <v>1</v>
      </c>
      <c r="DB160">
        <v>0</v>
      </c>
    </row>
    <row r="161" spans="1:106" x14ac:dyDescent="0.2">
      <c r="A161">
        <f>ROW(Source!A301)</f>
        <v>301</v>
      </c>
      <c r="B161">
        <v>41650444</v>
      </c>
      <c r="C161">
        <v>41651752</v>
      </c>
      <c r="D161">
        <v>41401202</v>
      </c>
      <c r="E161">
        <v>1</v>
      </c>
      <c r="F161">
        <v>1</v>
      </c>
      <c r="G161">
        <v>19</v>
      </c>
      <c r="H161">
        <v>2</v>
      </c>
      <c r="I161" t="s">
        <v>401</v>
      </c>
      <c r="J161" t="s">
        <v>402</v>
      </c>
      <c r="K161" t="s">
        <v>403</v>
      </c>
      <c r="L161">
        <v>1368</v>
      </c>
      <c r="N161">
        <v>1011</v>
      </c>
      <c r="O161" t="s">
        <v>230</v>
      </c>
      <c r="P161" t="s">
        <v>230</v>
      </c>
      <c r="Q161">
        <v>1</v>
      </c>
      <c r="W161">
        <v>0</v>
      </c>
      <c r="X161">
        <v>-1437543794</v>
      </c>
      <c r="Y161">
        <v>2.0000000000000004E-2</v>
      </c>
      <c r="AA161">
        <v>0</v>
      </c>
      <c r="AB161">
        <v>912.1</v>
      </c>
      <c r="AC161">
        <v>294.93</v>
      </c>
      <c r="AD161">
        <v>0</v>
      </c>
      <c r="AE161">
        <v>0</v>
      </c>
      <c r="AF161">
        <v>912.1</v>
      </c>
      <c r="AG161">
        <v>294.93</v>
      </c>
      <c r="AH161">
        <v>0</v>
      </c>
      <c r="AI161">
        <v>1</v>
      </c>
      <c r="AJ161">
        <v>1</v>
      </c>
      <c r="AK161">
        <v>1</v>
      </c>
      <c r="AL161">
        <v>1</v>
      </c>
      <c r="AN161">
        <v>0</v>
      </c>
      <c r="AO161">
        <v>1</v>
      </c>
      <c r="AP161">
        <v>1</v>
      </c>
      <c r="AQ161">
        <v>0</v>
      </c>
      <c r="AR161">
        <v>0</v>
      </c>
      <c r="AS161" t="s">
        <v>3</v>
      </c>
      <c r="AT161">
        <v>0.05</v>
      </c>
      <c r="AU161" t="s">
        <v>249</v>
      </c>
      <c r="AV161">
        <v>0</v>
      </c>
      <c r="AW161">
        <v>2</v>
      </c>
      <c r="AX161">
        <v>41651764</v>
      </c>
      <c r="AY161">
        <v>1</v>
      </c>
      <c r="AZ161">
        <v>0</v>
      </c>
      <c r="BA161">
        <v>160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X161">
        <f>Y161*Source!I301</f>
        <v>0.60000000000000009</v>
      </c>
      <c r="CY161">
        <f>AB161</f>
        <v>912.1</v>
      </c>
      <c r="CZ161">
        <f>AF161</f>
        <v>912.1</v>
      </c>
      <c r="DA161">
        <f>AJ161</f>
        <v>1</v>
      </c>
      <c r="DB161">
        <v>0</v>
      </c>
    </row>
    <row r="162" spans="1:106" x14ac:dyDescent="0.2">
      <c r="A162">
        <f>ROW(Source!A301)</f>
        <v>301</v>
      </c>
      <c r="B162">
        <v>41650444</v>
      </c>
      <c r="C162">
        <v>41651752</v>
      </c>
      <c r="D162">
        <v>41401257</v>
      </c>
      <c r="E162">
        <v>1</v>
      </c>
      <c r="F162">
        <v>1</v>
      </c>
      <c r="G162">
        <v>19</v>
      </c>
      <c r="H162">
        <v>2</v>
      </c>
      <c r="I162" t="s">
        <v>404</v>
      </c>
      <c r="J162" t="s">
        <v>405</v>
      </c>
      <c r="K162" t="s">
        <v>406</v>
      </c>
      <c r="L162">
        <v>1368</v>
      </c>
      <c r="N162">
        <v>1011</v>
      </c>
      <c r="O162" t="s">
        <v>230</v>
      </c>
      <c r="P162" t="s">
        <v>230</v>
      </c>
      <c r="Q162">
        <v>1</v>
      </c>
      <c r="W162">
        <v>0</v>
      </c>
      <c r="X162">
        <v>993435958</v>
      </c>
      <c r="Y162">
        <v>5.2800000000000007E-2</v>
      </c>
      <c r="AA162">
        <v>0</v>
      </c>
      <c r="AB162">
        <v>4.97</v>
      </c>
      <c r="AC162">
        <v>0.85</v>
      </c>
      <c r="AD162">
        <v>0</v>
      </c>
      <c r="AE162">
        <v>0</v>
      </c>
      <c r="AF162">
        <v>4.97</v>
      </c>
      <c r="AG162">
        <v>0.85</v>
      </c>
      <c r="AH162">
        <v>0</v>
      </c>
      <c r="AI162">
        <v>1</v>
      </c>
      <c r="AJ162">
        <v>1</v>
      </c>
      <c r="AK162">
        <v>1</v>
      </c>
      <c r="AL162">
        <v>1</v>
      </c>
      <c r="AN162">
        <v>0</v>
      </c>
      <c r="AO162">
        <v>1</v>
      </c>
      <c r="AP162">
        <v>1</v>
      </c>
      <c r="AQ162">
        <v>0</v>
      </c>
      <c r="AR162">
        <v>0</v>
      </c>
      <c r="AS162" t="s">
        <v>3</v>
      </c>
      <c r="AT162">
        <v>0.13200000000000001</v>
      </c>
      <c r="AU162" t="s">
        <v>249</v>
      </c>
      <c r="AV162">
        <v>0</v>
      </c>
      <c r="AW162">
        <v>2</v>
      </c>
      <c r="AX162">
        <v>41651765</v>
      </c>
      <c r="AY162">
        <v>1</v>
      </c>
      <c r="AZ162">
        <v>0</v>
      </c>
      <c r="BA162">
        <v>161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X162">
        <f>Y162*Source!I301</f>
        <v>1.5840000000000003</v>
      </c>
      <c r="CY162">
        <f>AB162</f>
        <v>4.97</v>
      </c>
      <c r="CZ162">
        <f>AF162</f>
        <v>4.97</v>
      </c>
      <c r="DA162">
        <f>AJ162</f>
        <v>1</v>
      </c>
      <c r="DB162">
        <v>0</v>
      </c>
    </row>
    <row r="163" spans="1:106" x14ac:dyDescent="0.2">
      <c r="A163">
        <f>ROW(Source!A301)</f>
        <v>301</v>
      </c>
      <c r="B163">
        <v>41650444</v>
      </c>
      <c r="C163">
        <v>41651752</v>
      </c>
      <c r="D163">
        <v>41400586</v>
      </c>
      <c r="E163">
        <v>1</v>
      </c>
      <c r="F163">
        <v>1</v>
      </c>
      <c r="G163">
        <v>19</v>
      </c>
      <c r="H163">
        <v>2</v>
      </c>
      <c r="I163" t="s">
        <v>496</v>
      </c>
      <c r="J163" t="s">
        <v>497</v>
      </c>
      <c r="K163" t="s">
        <v>498</v>
      </c>
      <c r="L163">
        <v>1368</v>
      </c>
      <c r="N163">
        <v>1011</v>
      </c>
      <c r="O163" t="s">
        <v>230</v>
      </c>
      <c r="P163" t="s">
        <v>230</v>
      </c>
      <c r="Q163">
        <v>1</v>
      </c>
      <c r="W163">
        <v>0</v>
      </c>
      <c r="X163">
        <v>-1671518440</v>
      </c>
      <c r="Y163">
        <v>3.56E-2</v>
      </c>
      <c r="AA163">
        <v>0</v>
      </c>
      <c r="AB163">
        <v>688.43</v>
      </c>
      <c r="AC163">
        <v>346.25</v>
      </c>
      <c r="AD163">
        <v>0</v>
      </c>
      <c r="AE163">
        <v>0</v>
      </c>
      <c r="AF163">
        <v>688.43</v>
      </c>
      <c r="AG163">
        <v>346.25</v>
      </c>
      <c r="AH163">
        <v>0</v>
      </c>
      <c r="AI163">
        <v>1</v>
      </c>
      <c r="AJ163">
        <v>1</v>
      </c>
      <c r="AK163">
        <v>1</v>
      </c>
      <c r="AL163">
        <v>1</v>
      </c>
      <c r="AN163">
        <v>0</v>
      </c>
      <c r="AO163">
        <v>1</v>
      </c>
      <c r="AP163">
        <v>1</v>
      </c>
      <c r="AQ163">
        <v>0</v>
      </c>
      <c r="AR163">
        <v>0</v>
      </c>
      <c r="AS163" t="s">
        <v>3</v>
      </c>
      <c r="AT163">
        <v>8.8999999999999996E-2</v>
      </c>
      <c r="AU163" t="s">
        <v>249</v>
      </c>
      <c r="AV163">
        <v>0</v>
      </c>
      <c r="AW163">
        <v>2</v>
      </c>
      <c r="AX163">
        <v>41651766</v>
      </c>
      <c r="AY163">
        <v>1</v>
      </c>
      <c r="AZ163">
        <v>0</v>
      </c>
      <c r="BA163">
        <v>162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X163">
        <f>Y163*Source!I301</f>
        <v>1.0680000000000001</v>
      </c>
      <c r="CY163">
        <f>AB163</f>
        <v>688.43</v>
      </c>
      <c r="CZ163">
        <f>AF163</f>
        <v>688.43</v>
      </c>
      <c r="DA163">
        <f>AJ163</f>
        <v>1</v>
      </c>
      <c r="DB163">
        <v>0</v>
      </c>
    </row>
    <row r="164" spans="1:106" x14ac:dyDescent="0.2">
      <c r="A164">
        <f>ROW(Source!A301)</f>
        <v>301</v>
      </c>
      <c r="B164">
        <v>41650444</v>
      </c>
      <c r="C164">
        <v>41651752</v>
      </c>
      <c r="D164">
        <v>41404042</v>
      </c>
      <c r="E164">
        <v>1</v>
      </c>
      <c r="F164">
        <v>1</v>
      </c>
      <c r="G164">
        <v>19</v>
      </c>
      <c r="H164">
        <v>3</v>
      </c>
      <c r="I164" t="s">
        <v>254</v>
      </c>
      <c r="J164" t="s">
        <v>256</v>
      </c>
      <c r="K164" t="s">
        <v>255</v>
      </c>
      <c r="L164">
        <v>1339</v>
      </c>
      <c r="N164">
        <v>1007</v>
      </c>
      <c r="O164" t="s">
        <v>149</v>
      </c>
      <c r="P164" t="s">
        <v>149</v>
      </c>
      <c r="Q164">
        <v>1</v>
      </c>
      <c r="W164">
        <v>1</v>
      </c>
      <c r="X164">
        <v>-760533991</v>
      </c>
      <c r="Y164">
        <v>-5.8999999999999997E-2</v>
      </c>
      <c r="AA164">
        <v>3773.43</v>
      </c>
      <c r="AB164">
        <v>0</v>
      </c>
      <c r="AC164">
        <v>0</v>
      </c>
      <c r="AD164">
        <v>0</v>
      </c>
      <c r="AE164">
        <v>3773.43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N164">
        <v>0</v>
      </c>
      <c r="AO164">
        <v>1</v>
      </c>
      <c r="AP164">
        <v>1</v>
      </c>
      <c r="AQ164">
        <v>0</v>
      </c>
      <c r="AR164">
        <v>0</v>
      </c>
      <c r="AS164" t="s">
        <v>3</v>
      </c>
      <c r="AT164">
        <v>-5.8999999999999997E-2</v>
      </c>
      <c r="AU164" t="s">
        <v>3</v>
      </c>
      <c r="AV164">
        <v>0</v>
      </c>
      <c r="AW164">
        <v>2</v>
      </c>
      <c r="AX164">
        <v>41651767</v>
      </c>
      <c r="AY164">
        <v>1</v>
      </c>
      <c r="AZ164">
        <v>6144</v>
      </c>
      <c r="BA164">
        <v>163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X164">
        <f>Y164*Source!I301</f>
        <v>-1.77</v>
      </c>
      <c r="CY164">
        <f>AA164</f>
        <v>3773.43</v>
      </c>
      <c r="CZ164">
        <f>AE164</f>
        <v>3773.43</v>
      </c>
      <c r="DA164">
        <f>AI164</f>
        <v>1</v>
      </c>
      <c r="DB164">
        <v>0</v>
      </c>
    </row>
    <row r="165" spans="1:106" x14ac:dyDescent="0.2">
      <c r="A165">
        <f>ROW(Source!A301)</f>
        <v>301</v>
      </c>
      <c r="B165">
        <v>41650444</v>
      </c>
      <c r="C165">
        <v>41651752</v>
      </c>
      <c r="D165">
        <v>41404151</v>
      </c>
      <c r="E165">
        <v>1</v>
      </c>
      <c r="F165">
        <v>1</v>
      </c>
      <c r="G165">
        <v>19</v>
      </c>
      <c r="H165">
        <v>3</v>
      </c>
      <c r="I165" t="s">
        <v>212</v>
      </c>
      <c r="J165" t="s">
        <v>214</v>
      </c>
      <c r="K165" t="s">
        <v>213</v>
      </c>
      <c r="L165">
        <v>1339</v>
      </c>
      <c r="N165">
        <v>1007</v>
      </c>
      <c r="O165" t="s">
        <v>149</v>
      </c>
      <c r="P165" t="s">
        <v>149</v>
      </c>
      <c r="Q165">
        <v>1</v>
      </c>
      <c r="W165">
        <v>0</v>
      </c>
      <c r="X165">
        <v>-2047463617</v>
      </c>
      <c r="Y165">
        <v>2.4000000000000002E-3</v>
      </c>
      <c r="AA165">
        <v>2954.97</v>
      </c>
      <c r="AB165">
        <v>0</v>
      </c>
      <c r="AC165">
        <v>0</v>
      </c>
      <c r="AD165">
        <v>0</v>
      </c>
      <c r="AE165">
        <v>2954.97</v>
      </c>
      <c r="AF165">
        <v>0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N165">
        <v>0</v>
      </c>
      <c r="AO165">
        <v>1</v>
      </c>
      <c r="AP165">
        <v>1</v>
      </c>
      <c r="AQ165">
        <v>0</v>
      </c>
      <c r="AR165">
        <v>0</v>
      </c>
      <c r="AS165" t="s">
        <v>3</v>
      </c>
      <c r="AT165">
        <v>6.0000000000000001E-3</v>
      </c>
      <c r="AU165" t="s">
        <v>249</v>
      </c>
      <c r="AV165">
        <v>0</v>
      </c>
      <c r="AW165">
        <v>2</v>
      </c>
      <c r="AX165">
        <v>41651768</v>
      </c>
      <c r="AY165">
        <v>1</v>
      </c>
      <c r="AZ165">
        <v>0</v>
      </c>
      <c r="BA165">
        <v>164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X165">
        <f>Y165*Source!I301</f>
        <v>7.2000000000000008E-2</v>
      </c>
      <c r="CY165">
        <f>AA165</f>
        <v>2954.97</v>
      </c>
      <c r="CZ165">
        <f>AE165</f>
        <v>2954.97</v>
      </c>
      <c r="DA165">
        <f>AI165</f>
        <v>1</v>
      </c>
      <c r="DB165">
        <v>0</v>
      </c>
    </row>
    <row r="166" spans="1:106" x14ac:dyDescent="0.2">
      <c r="A166">
        <f>ROW(Source!A301)</f>
        <v>301</v>
      </c>
      <c r="B166">
        <v>41650444</v>
      </c>
      <c r="C166">
        <v>41651752</v>
      </c>
      <c r="D166">
        <v>41388342</v>
      </c>
      <c r="E166">
        <v>19</v>
      </c>
      <c r="F166">
        <v>1</v>
      </c>
      <c r="G166">
        <v>19</v>
      </c>
      <c r="H166">
        <v>3</v>
      </c>
      <c r="I166" t="s">
        <v>422</v>
      </c>
      <c r="J166" t="s">
        <v>3</v>
      </c>
      <c r="K166" t="s">
        <v>423</v>
      </c>
      <c r="L166">
        <v>1348</v>
      </c>
      <c r="N166">
        <v>1009</v>
      </c>
      <c r="O166" t="s">
        <v>35</v>
      </c>
      <c r="P166" t="s">
        <v>35</v>
      </c>
      <c r="Q166">
        <v>1000</v>
      </c>
      <c r="W166">
        <v>0</v>
      </c>
      <c r="X166">
        <v>1489638031</v>
      </c>
      <c r="Y166">
        <v>9.8400000000000001E-2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1</v>
      </c>
      <c r="AN166">
        <v>0</v>
      </c>
      <c r="AO166">
        <v>1</v>
      </c>
      <c r="AP166">
        <v>1</v>
      </c>
      <c r="AQ166">
        <v>0</v>
      </c>
      <c r="AR166">
        <v>0</v>
      </c>
      <c r="AS166" t="s">
        <v>3</v>
      </c>
      <c r="AT166">
        <v>0.246</v>
      </c>
      <c r="AU166" t="s">
        <v>249</v>
      </c>
      <c r="AV166">
        <v>0</v>
      </c>
      <c r="AW166">
        <v>2</v>
      </c>
      <c r="AX166">
        <v>41651770</v>
      </c>
      <c r="AY166">
        <v>1</v>
      </c>
      <c r="AZ166">
        <v>0</v>
      </c>
      <c r="BA166">
        <v>166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X166">
        <f>Y166*Source!I301</f>
        <v>2.952</v>
      </c>
      <c r="CY166">
        <f>AA166</f>
        <v>0</v>
      </c>
      <c r="CZ166">
        <f>AE166</f>
        <v>0</v>
      </c>
      <c r="DA166">
        <f>AI166</f>
        <v>1</v>
      </c>
      <c r="DB166">
        <v>0</v>
      </c>
    </row>
    <row r="167" spans="1:106" x14ac:dyDescent="0.2">
      <c r="A167">
        <f>ROW(Source!A301)</f>
        <v>301</v>
      </c>
      <c r="B167">
        <v>41650444</v>
      </c>
      <c r="C167">
        <v>41651752</v>
      </c>
      <c r="D167">
        <v>0</v>
      </c>
      <c r="E167">
        <v>19</v>
      </c>
      <c r="F167">
        <v>1</v>
      </c>
      <c r="G167">
        <v>19</v>
      </c>
      <c r="H167">
        <v>3</v>
      </c>
      <c r="I167" t="s">
        <v>125</v>
      </c>
      <c r="J167" t="s">
        <v>3</v>
      </c>
      <c r="K167" t="s">
        <v>251</v>
      </c>
      <c r="L167">
        <v>1301</v>
      </c>
      <c r="N167">
        <v>1003</v>
      </c>
      <c r="O167" t="s">
        <v>201</v>
      </c>
      <c r="P167" t="s">
        <v>201</v>
      </c>
      <c r="Q167">
        <v>1</v>
      </c>
      <c r="W167">
        <v>0</v>
      </c>
      <c r="X167">
        <v>992009525</v>
      </c>
      <c r="Y167">
        <v>1</v>
      </c>
      <c r="AA167">
        <v>152.54</v>
      </c>
      <c r="AB167">
        <v>0</v>
      </c>
      <c r="AC167">
        <v>0</v>
      </c>
      <c r="AD167">
        <v>0</v>
      </c>
      <c r="AE167">
        <v>152.54</v>
      </c>
      <c r="AF167">
        <v>0</v>
      </c>
      <c r="AG167">
        <v>0</v>
      </c>
      <c r="AH167">
        <v>0</v>
      </c>
      <c r="AI167">
        <v>1</v>
      </c>
      <c r="AJ167">
        <v>1</v>
      </c>
      <c r="AK167">
        <v>1</v>
      </c>
      <c r="AL167">
        <v>1</v>
      </c>
      <c r="AN167">
        <v>0</v>
      </c>
      <c r="AO167">
        <v>0</v>
      </c>
      <c r="AP167">
        <v>1</v>
      </c>
      <c r="AQ167">
        <v>0</v>
      </c>
      <c r="AR167">
        <v>0</v>
      </c>
      <c r="AS167" t="s">
        <v>3</v>
      </c>
      <c r="AT167">
        <v>1</v>
      </c>
      <c r="AU167" t="s">
        <v>3</v>
      </c>
      <c r="AV167">
        <v>0</v>
      </c>
      <c r="AW167">
        <v>1</v>
      </c>
      <c r="AX167">
        <v>-1</v>
      </c>
      <c r="AY167">
        <v>0</v>
      </c>
      <c r="AZ167">
        <v>0</v>
      </c>
      <c r="BA167" t="s">
        <v>3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X167">
        <f>Y167*Source!I301</f>
        <v>30</v>
      </c>
      <c r="CY167">
        <f>AA167</f>
        <v>152.54</v>
      </c>
      <c r="CZ167">
        <f>AE167</f>
        <v>152.54</v>
      </c>
      <c r="DA167">
        <f>AI167</f>
        <v>1</v>
      </c>
      <c r="DB167">
        <v>0</v>
      </c>
    </row>
    <row r="168" spans="1:106" x14ac:dyDescent="0.2">
      <c r="A168">
        <f>ROW(Source!A342)</f>
        <v>342</v>
      </c>
      <c r="B168">
        <v>41650444</v>
      </c>
      <c r="C168">
        <v>41651278</v>
      </c>
      <c r="D168">
        <v>41400501</v>
      </c>
      <c r="E168">
        <v>1</v>
      </c>
      <c r="F168">
        <v>1</v>
      </c>
      <c r="G168">
        <v>19</v>
      </c>
      <c r="H168">
        <v>2</v>
      </c>
      <c r="I168" t="s">
        <v>430</v>
      </c>
      <c r="J168" t="s">
        <v>431</v>
      </c>
      <c r="K168" t="s">
        <v>432</v>
      </c>
      <c r="L168">
        <v>1368</v>
      </c>
      <c r="N168">
        <v>1011</v>
      </c>
      <c r="O168" t="s">
        <v>230</v>
      </c>
      <c r="P168" t="s">
        <v>230</v>
      </c>
      <c r="Q168">
        <v>1</v>
      </c>
      <c r="W168">
        <v>0</v>
      </c>
      <c r="X168">
        <v>-515271891</v>
      </c>
      <c r="Y168">
        <v>0.28000000000000003</v>
      </c>
      <c r="AA168">
        <v>0</v>
      </c>
      <c r="AB168">
        <v>741.47</v>
      </c>
      <c r="AC168">
        <v>377.09</v>
      </c>
      <c r="AD168">
        <v>0</v>
      </c>
      <c r="AE168">
        <v>0</v>
      </c>
      <c r="AF168">
        <v>741.47</v>
      </c>
      <c r="AG168">
        <v>377.09</v>
      </c>
      <c r="AH168">
        <v>0</v>
      </c>
      <c r="AI168">
        <v>1</v>
      </c>
      <c r="AJ168">
        <v>1</v>
      </c>
      <c r="AK168">
        <v>1</v>
      </c>
      <c r="AL168">
        <v>1</v>
      </c>
      <c r="AN168">
        <v>0</v>
      </c>
      <c r="AO168">
        <v>1</v>
      </c>
      <c r="AP168">
        <v>0</v>
      </c>
      <c r="AQ168">
        <v>0</v>
      </c>
      <c r="AR168">
        <v>0</v>
      </c>
      <c r="AS168" t="s">
        <v>3</v>
      </c>
      <c r="AT168">
        <v>0.28000000000000003</v>
      </c>
      <c r="AU168" t="s">
        <v>3</v>
      </c>
      <c r="AV168">
        <v>0</v>
      </c>
      <c r="AW168">
        <v>2</v>
      </c>
      <c r="AX168">
        <v>41651280</v>
      </c>
      <c r="AY168">
        <v>1</v>
      </c>
      <c r="AZ168">
        <v>0</v>
      </c>
      <c r="BA168">
        <v>167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X168">
        <f>Y168*Source!I342</f>
        <v>2.8000000000000003</v>
      </c>
      <c r="CY168">
        <f>AB168</f>
        <v>741.47</v>
      </c>
      <c r="CZ168">
        <f>AF168</f>
        <v>741.47</v>
      </c>
      <c r="DA168">
        <f>AJ168</f>
        <v>1</v>
      </c>
      <c r="DB168">
        <v>0</v>
      </c>
    </row>
    <row r="169" spans="1:106" x14ac:dyDescent="0.2">
      <c r="A169">
        <f>ROW(Source!A383)</f>
        <v>383</v>
      </c>
      <c r="B169">
        <v>41650444</v>
      </c>
      <c r="C169">
        <v>41651283</v>
      </c>
      <c r="D169">
        <v>41386477</v>
      </c>
      <c r="E169">
        <v>19</v>
      </c>
      <c r="F169">
        <v>1</v>
      </c>
      <c r="G169">
        <v>19</v>
      </c>
      <c r="H169">
        <v>1</v>
      </c>
      <c r="I169" t="s">
        <v>362</v>
      </c>
      <c r="J169" t="s">
        <v>3</v>
      </c>
      <c r="K169" t="s">
        <v>363</v>
      </c>
      <c r="L169">
        <v>1191</v>
      </c>
      <c r="N169">
        <v>1013</v>
      </c>
      <c r="O169" t="s">
        <v>364</v>
      </c>
      <c r="P169" t="s">
        <v>364</v>
      </c>
      <c r="Q169">
        <v>1</v>
      </c>
      <c r="W169">
        <v>0</v>
      </c>
      <c r="X169">
        <v>476480486</v>
      </c>
      <c r="Y169">
        <v>24.84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N169">
        <v>0</v>
      </c>
      <c r="AO169">
        <v>1</v>
      </c>
      <c r="AP169">
        <v>0</v>
      </c>
      <c r="AQ169">
        <v>0</v>
      </c>
      <c r="AR169">
        <v>0</v>
      </c>
      <c r="AS169" t="s">
        <v>3</v>
      </c>
      <c r="AT169">
        <v>24.84</v>
      </c>
      <c r="AU169" t="s">
        <v>3</v>
      </c>
      <c r="AV169">
        <v>1</v>
      </c>
      <c r="AW169">
        <v>2</v>
      </c>
      <c r="AX169">
        <v>41651293</v>
      </c>
      <c r="AY169">
        <v>1</v>
      </c>
      <c r="AZ169">
        <v>0</v>
      </c>
      <c r="BA169">
        <v>168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X169">
        <f>Y169*Source!I383</f>
        <v>10.929600000000001</v>
      </c>
      <c r="CY169">
        <f>AD169</f>
        <v>0</v>
      </c>
      <c r="CZ169">
        <f>AH169</f>
        <v>0</v>
      </c>
      <c r="DA169">
        <f>AL169</f>
        <v>1</v>
      </c>
      <c r="DB169">
        <v>0</v>
      </c>
    </row>
    <row r="170" spans="1:106" x14ac:dyDescent="0.2">
      <c r="A170">
        <f>ROW(Source!A383)</f>
        <v>383</v>
      </c>
      <c r="B170">
        <v>41650444</v>
      </c>
      <c r="C170">
        <v>41651283</v>
      </c>
      <c r="D170">
        <v>41400501</v>
      </c>
      <c r="E170">
        <v>1</v>
      </c>
      <c r="F170">
        <v>1</v>
      </c>
      <c r="G170">
        <v>19</v>
      </c>
      <c r="H170">
        <v>2</v>
      </c>
      <c r="I170" t="s">
        <v>430</v>
      </c>
      <c r="J170" t="s">
        <v>431</v>
      </c>
      <c r="K170" t="s">
        <v>432</v>
      </c>
      <c r="L170">
        <v>1368</v>
      </c>
      <c r="N170">
        <v>1011</v>
      </c>
      <c r="O170" t="s">
        <v>230</v>
      </c>
      <c r="P170" t="s">
        <v>230</v>
      </c>
      <c r="Q170">
        <v>1</v>
      </c>
      <c r="W170">
        <v>0</v>
      </c>
      <c r="X170">
        <v>-515271891</v>
      </c>
      <c r="Y170">
        <v>2.94</v>
      </c>
      <c r="AA170">
        <v>0</v>
      </c>
      <c r="AB170">
        <v>741.47</v>
      </c>
      <c r="AC170">
        <v>377.09</v>
      </c>
      <c r="AD170">
        <v>0</v>
      </c>
      <c r="AE170">
        <v>0</v>
      </c>
      <c r="AF170">
        <v>741.47</v>
      </c>
      <c r="AG170">
        <v>377.09</v>
      </c>
      <c r="AH170">
        <v>0</v>
      </c>
      <c r="AI170">
        <v>1</v>
      </c>
      <c r="AJ170">
        <v>1</v>
      </c>
      <c r="AK170">
        <v>1</v>
      </c>
      <c r="AL170">
        <v>1</v>
      </c>
      <c r="AN170">
        <v>0</v>
      </c>
      <c r="AO170">
        <v>1</v>
      </c>
      <c r="AP170">
        <v>0</v>
      </c>
      <c r="AQ170">
        <v>0</v>
      </c>
      <c r="AR170">
        <v>0</v>
      </c>
      <c r="AS170" t="s">
        <v>3</v>
      </c>
      <c r="AT170">
        <v>2.94</v>
      </c>
      <c r="AU170" t="s">
        <v>3</v>
      </c>
      <c r="AV170">
        <v>0</v>
      </c>
      <c r="AW170">
        <v>2</v>
      </c>
      <c r="AX170">
        <v>41651294</v>
      </c>
      <c r="AY170">
        <v>1</v>
      </c>
      <c r="AZ170">
        <v>0</v>
      </c>
      <c r="BA170">
        <v>169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X170">
        <f>Y170*Source!I383</f>
        <v>1.2936000000000001</v>
      </c>
      <c r="CY170">
        <f t="shared" ref="CY170:CY175" si="9">AB170</f>
        <v>741.47</v>
      </c>
      <c r="CZ170">
        <f t="shared" ref="CZ170:CZ175" si="10">AF170</f>
        <v>741.47</v>
      </c>
      <c r="DA170">
        <f t="shared" ref="DA170:DA175" si="11">AJ170</f>
        <v>1</v>
      </c>
      <c r="DB170">
        <v>0</v>
      </c>
    </row>
    <row r="171" spans="1:106" x14ac:dyDescent="0.2">
      <c r="A171">
        <f>ROW(Source!A383)</f>
        <v>383</v>
      </c>
      <c r="B171">
        <v>41650444</v>
      </c>
      <c r="C171">
        <v>41651283</v>
      </c>
      <c r="D171">
        <v>41400674</v>
      </c>
      <c r="E171">
        <v>1</v>
      </c>
      <c r="F171">
        <v>1</v>
      </c>
      <c r="G171">
        <v>19</v>
      </c>
      <c r="H171">
        <v>2</v>
      </c>
      <c r="I171" t="s">
        <v>433</v>
      </c>
      <c r="J171" t="s">
        <v>434</v>
      </c>
      <c r="K171" t="s">
        <v>435</v>
      </c>
      <c r="L171">
        <v>1368</v>
      </c>
      <c r="N171">
        <v>1011</v>
      </c>
      <c r="O171" t="s">
        <v>230</v>
      </c>
      <c r="P171" t="s">
        <v>230</v>
      </c>
      <c r="Q171">
        <v>1</v>
      </c>
      <c r="W171">
        <v>0</v>
      </c>
      <c r="X171">
        <v>-811494606</v>
      </c>
      <c r="Y171">
        <v>1.1399999999999999</v>
      </c>
      <c r="AA171">
        <v>0</v>
      </c>
      <c r="AB171">
        <v>1635.52</v>
      </c>
      <c r="AC171">
        <v>347.42</v>
      </c>
      <c r="AD171">
        <v>0</v>
      </c>
      <c r="AE171">
        <v>0</v>
      </c>
      <c r="AF171">
        <v>1635.52</v>
      </c>
      <c r="AG171">
        <v>347.42</v>
      </c>
      <c r="AH171">
        <v>0</v>
      </c>
      <c r="AI171">
        <v>1</v>
      </c>
      <c r="AJ171">
        <v>1</v>
      </c>
      <c r="AK171">
        <v>1</v>
      </c>
      <c r="AL171">
        <v>1</v>
      </c>
      <c r="AN171">
        <v>0</v>
      </c>
      <c r="AO171">
        <v>1</v>
      </c>
      <c r="AP171">
        <v>0</v>
      </c>
      <c r="AQ171">
        <v>0</v>
      </c>
      <c r="AR171">
        <v>0</v>
      </c>
      <c r="AS171" t="s">
        <v>3</v>
      </c>
      <c r="AT171">
        <v>1.1399999999999999</v>
      </c>
      <c r="AU171" t="s">
        <v>3</v>
      </c>
      <c r="AV171">
        <v>0</v>
      </c>
      <c r="AW171">
        <v>2</v>
      </c>
      <c r="AX171">
        <v>41651295</v>
      </c>
      <c r="AY171">
        <v>1</v>
      </c>
      <c r="AZ171">
        <v>0</v>
      </c>
      <c r="BA171">
        <v>170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X171">
        <f>Y171*Source!I383</f>
        <v>0.50159999999999993</v>
      </c>
      <c r="CY171">
        <f t="shared" si="9"/>
        <v>1635.52</v>
      </c>
      <c r="CZ171">
        <f t="shared" si="10"/>
        <v>1635.52</v>
      </c>
      <c r="DA171">
        <f t="shared" si="11"/>
        <v>1</v>
      </c>
      <c r="DB171">
        <v>0</v>
      </c>
    </row>
    <row r="172" spans="1:106" x14ac:dyDescent="0.2">
      <c r="A172">
        <f>ROW(Source!A383)</f>
        <v>383</v>
      </c>
      <c r="B172">
        <v>41650444</v>
      </c>
      <c r="C172">
        <v>41651283</v>
      </c>
      <c r="D172">
        <v>41400659</v>
      </c>
      <c r="E172">
        <v>1</v>
      </c>
      <c r="F172">
        <v>1</v>
      </c>
      <c r="G172">
        <v>19</v>
      </c>
      <c r="H172">
        <v>2</v>
      </c>
      <c r="I172" t="s">
        <v>436</v>
      </c>
      <c r="J172" t="s">
        <v>437</v>
      </c>
      <c r="K172" t="s">
        <v>438</v>
      </c>
      <c r="L172">
        <v>1368</v>
      </c>
      <c r="N172">
        <v>1011</v>
      </c>
      <c r="O172" t="s">
        <v>230</v>
      </c>
      <c r="P172" t="s">
        <v>230</v>
      </c>
      <c r="Q172">
        <v>1</v>
      </c>
      <c r="W172">
        <v>0</v>
      </c>
      <c r="X172">
        <v>403919208</v>
      </c>
      <c r="Y172">
        <v>8.9600000000000009</v>
      </c>
      <c r="AA172">
        <v>0</v>
      </c>
      <c r="AB172">
        <v>1030.96</v>
      </c>
      <c r="AC172">
        <v>401.56</v>
      </c>
      <c r="AD172">
        <v>0</v>
      </c>
      <c r="AE172">
        <v>0</v>
      </c>
      <c r="AF172">
        <v>1030.96</v>
      </c>
      <c r="AG172">
        <v>401.56</v>
      </c>
      <c r="AH172">
        <v>0</v>
      </c>
      <c r="AI172">
        <v>1</v>
      </c>
      <c r="AJ172">
        <v>1</v>
      </c>
      <c r="AK172">
        <v>1</v>
      </c>
      <c r="AL172">
        <v>1</v>
      </c>
      <c r="AN172">
        <v>0</v>
      </c>
      <c r="AO172">
        <v>1</v>
      </c>
      <c r="AP172">
        <v>0</v>
      </c>
      <c r="AQ172">
        <v>0</v>
      </c>
      <c r="AR172">
        <v>0</v>
      </c>
      <c r="AS172" t="s">
        <v>3</v>
      </c>
      <c r="AT172">
        <v>8.9600000000000009</v>
      </c>
      <c r="AU172" t="s">
        <v>3</v>
      </c>
      <c r="AV172">
        <v>0</v>
      </c>
      <c r="AW172">
        <v>2</v>
      </c>
      <c r="AX172">
        <v>41651296</v>
      </c>
      <c r="AY172">
        <v>1</v>
      </c>
      <c r="AZ172">
        <v>0</v>
      </c>
      <c r="BA172">
        <v>171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X172">
        <f>Y172*Source!I383</f>
        <v>3.9424000000000006</v>
      </c>
      <c r="CY172">
        <f t="shared" si="9"/>
        <v>1030.96</v>
      </c>
      <c r="CZ172">
        <f t="shared" si="10"/>
        <v>1030.96</v>
      </c>
      <c r="DA172">
        <f t="shared" si="11"/>
        <v>1</v>
      </c>
      <c r="DB172">
        <v>0</v>
      </c>
    </row>
    <row r="173" spans="1:106" x14ac:dyDescent="0.2">
      <c r="A173">
        <f>ROW(Source!A383)</f>
        <v>383</v>
      </c>
      <c r="B173">
        <v>41650444</v>
      </c>
      <c r="C173">
        <v>41651283</v>
      </c>
      <c r="D173">
        <v>41400660</v>
      </c>
      <c r="E173">
        <v>1</v>
      </c>
      <c r="F173">
        <v>1</v>
      </c>
      <c r="G173">
        <v>19</v>
      </c>
      <c r="H173">
        <v>2</v>
      </c>
      <c r="I173" t="s">
        <v>439</v>
      </c>
      <c r="J173" t="s">
        <v>440</v>
      </c>
      <c r="K173" t="s">
        <v>441</v>
      </c>
      <c r="L173">
        <v>1368</v>
      </c>
      <c r="N173">
        <v>1011</v>
      </c>
      <c r="O173" t="s">
        <v>230</v>
      </c>
      <c r="P173" t="s">
        <v>230</v>
      </c>
      <c r="Q173">
        <v>1</v>
      </c>
      <c r="W173">
        <v>0</v>
      </c>
      <c r="X173">
        <v>874749164</v>
      </c>
      <c r="Y173">
        <v>18.25</v>
      </c>
      <c r="AA173">
        <v>0</v>
      </c>
      <c r="AB173">
        <v>1526.76</v>
      </c>
      <c r="AC173">
        <v>545.9</v>
      </c>
      <c r="AD173">
        <v>0</v>
      </c>
      <c r="AE173">
        <v>0</v>
      </c>
      <c r="AF173">
        <v>1526.76</v>
      </c>
      <c r="AG173">
        <v>545.9</v>
      </c>
      <c r="AH173">
        <v>0</v>
      </c>
      <c r="AI173">
        <v>1</v>
      </c>
      <c r="AJ173">
        <v>1</v>
      </c>
      <c r="AK173">
        <v>1</v>
      </c>
      <c r="AL173">
        <v>1</v>
      </c>
      <c r="AN173">
        <v>0</v>
      </c>
      <c r="AO173">
        <v>1</v>
      </c>
      <c r="AP173">
        <v>0</v>
      </c>
      <c r="AQ173">
        <v>0</v>
      </c>
      <c r="AR173">
        <v>0</v>
      </c>
      <c r="AS173" t="s">
        <v>3</v>
      </c>
      <c r="AT173">
        <v>18.25</v>
      </c>
      <c r="AU173" t="s">
        <v>3</v>
      </c>
      <c r="AV173">
        <v>0</v>
      </c>
      <c r="AW173">
        <v>2</v>
      </c>
      <c r="AX173">
        <v>41651297</v>
      </c>
      <c r="AY173">
        <v>1</v>
      </c>
      <c r="AZ173">
        <v>0</v>
      </c>
      <c r="BA173">
        <v>172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X173">
        <f>Y173*Source!I383</f>
        <v>8.0299999999999994</v>
      </c>
      <c r="CY173">
        <f t="shared" si="9"/>
        <v>1526.76</v>
      </c>
      <c r="CZ173">
        <f t="shared" si="10"/>
        <v>1526.76</v>
      </c>
      <c r="DA173">
        <f t="shared" si="11"/>
        <v>1</v>
      </c>
      <c r="DB173">
        <v>0</v>
      </c>
    </row>
    <row r="174" spans="1:106" x14ac:dyDescent="0.2">
      <c r="A174">
        <f>ROW(Source!A383)</f>
        <v>383</v>
      </c>
      <c r="B174">
        <v>41650444</v>
      </c>
      <c r="C174">
        <v>41651283</v>
      </c>
      <c r="D174">
        <v>41400698</v>
      </c>
      <c r="E174">
        <v>1</v>
      </c>
      <c r="F174">
        <v>1</v>
      </c>
      <c r="G174">
        <v>19</v>
      </c>
      <c r="H174">
        <v>2</v>
      </c>
      <c r="I174" t="s">
        <v>442</v>
      </c>
      <c r="J174" t="s">
        <v>443</v>
      </c>
      <c r="K174" t="s">
        <v>444</v>
      </c>
      <c r="L174">
        <v>1368</v>
      </c>
      <c r="N174">
        <v>1011</v>
      </c>
      <c r="O174" t="s">
        <v>230</v>
      </c>
      <c r="P174" t="s">
        <v>230</v>
      </c>
      <c r="Q174">
        <v>1</v>
      </c>
      <c r="W174">
        <v>0</v>
      </c>
      <c r="X174">
        <v>-1714794677</v>
      </c>
      <c r="Y174">
        <v>2.2400000000000002</v>
      </c>
      <c r="AA174">
        <v>0</v>
      </c>
      <c r="AB174">
        <v>1179.55</v>
      </c>
      <c r="AC174">
        <v>485.88</v>
      </c>
      <c r="AD174">
        <v>0</v>
      </c>
      <c r="AE174">
        <v>0</v>
      </c>
      <c r="AF174">
        <v>1179.55</v>
      </c>
      <c r="AG174">
        <v>485.88</v>
      </c>
      <c r="AH174">
        <v>0</v>
      </c>
      <c r="AI174">
        <v>1</v>
      </c>
      <c r="AJ174">
        <v>1</v>
      </c>
      <c r="AK174">
        <v>1</v>
      </c>
      <c r="AL174">
        <v>1</v>
      </c>
      <c r="AN174">
        <v>0</v>
      </c>
      <c r="AO174">
        <v>1</v>
      </c>
      <c r="AP174">
        <v>0</v>
      </c>
      <c r="AQ174">
        <v>0</v>
      </c>
      <c r="AR174">
        <v>0</v>
      </c>
      <c r="AS174" t="s">
        <v>3</v>
      </c>
      <c r="AT174">
        <v>2.2400000000000002</v>
      </c>
      <c r="AU174" t="s">
        <v>3</v>
      </c>
      <c r="AV174">
        <v>0</v>
      </c>
      <c r="AW174">
        <v>2</v>
      </c>
      <c r="AX174">
        <v>41651298</v>
      </c>
      <c r="AY174">
        <v>1</v>
      </c>
      <c r="AZ174">
        <v>0</v>
      </c>
      <c r="BA174">
        <v>173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X174">
        <f>Y174*Source!I383</f>
        <v>0.98560000000000014</v>
      </c>
      <c r="CY174">
        <f t="shared" si="9"/>
        <v>1179.55</v>
      </c>
      <c r="CZ174">
        <f t="shared" si="10"/>
        <v>1179.55</v>
      </c>
      <c r="DA174">
        <f t="shared" si="11"/>
        <v>1</v>
      </c>
      <c r="DB174">
        <v>0</v>
      </c>
    </row>
    <row r="175" spans="1:106" x14ac:dyDescent="0.2">
      <c r="A175">
        <f>ROW(Source!A383)</f>
        <v>383</v>
      </c>
      <c r="B175">
        <v>41650444</v>
      </c>
      <c r="C175">
        <v>41651283</v>
      </c>
      <c r="D175">
        <v>41400664</v>
      </c>
      <c r="E175">
        <v>1</v>
      </c>
      <c r="F175">
        <v>1</v>
      </c>
      <c r="G175">
        <v>19</v>
      </c>
      <c r="H175">
        <v>2</v>
      </c>
      <c r="I175" t="s">
        <v>445</v>
      </c>
      <c r="J175" t="s">
        <v>446</v>
      </c>
      <c r="K175" t="s">
        <v>447</v>
      </c>
      <c r="L175">
        <v>1368</v>
      </c>
      <c r="N175">
        <v>1011</v>
      </c>
      <c r="O175" t="s">
        <v>230</v>
      </c>
      <c r="P175" t="s">
        <v>230</v>
      </c>
      <c r="Q175">
        <v>1</v>
      </c>
      <c r="W175">
        <v>0</v>
      </c>
      <c r="X175">
        <v>-771639051</v>
      </c>
      <c r="Y175">
        <v>0.65</v>
      </c>
      <c r="AA175">
        <v>0</v>
      </c>
      <c r="AB175">
        <v>1633.82</v>
      </c>
      <c r="AC175">
        <v>516.44000000000005</v>
      </c>
      <c r="AD175">
        <v>0</v>
      </c>
      <c r="AE175">
        <v>0</v>
      </c>
      <c r="AF175">
        <v>1633.82</v>
      </c>
      <c r="AG175">
        <v>516.44000000000005</v>
      </c>
      <c r="AH175">
        <v>0</v>
      </c>
      <c r="AI175">
        <v>1</v>
      </c>
      <c r="AJ175">
        <v>1</v>
      </c>
      <c r="AK175">
        <v>1</v>
      </c>
      <c r="AL175">
        <v>1</v>
      </c>
      <c r="AN175">
        <v>0</v>
      </c>
      <c r="AO175">
        <v>1</v>
      </c>
      <c r="AP175">
        <v>0</v>
      </c>
      <c r="AQ175">
        <v>0</v>
      </c>
      <c r="AR175">
        <v>0</v>
      </c>
      <c r="AS175" t="s">
        <v>3</v>
      </c>
      <c r="AT175">
        <v>0.65</v>
      </c>
      <c r="AU175" t="s">
        <v>3</v>
      </c>
      <c r="AV175">
        <v>0</v>
      </c>
      <c r="AW175">
        <v>2</v>
      </c>
      <c r="AX175">
        <v>41651299</v>
      </c>
      <c r="AY175">
        <v>1</v>
      </c>
      <c r="AZ175">
        <v>0</v>
      </c>
      <c r="BA175">
        <v>174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X175">
        <f>Y175*Source!I383</f>
        <v>0.28600000000000003</v>
      </c>
      <c r="CY175">
        <f t="shared" si="9"/>
        <v>1633.82</v>
      </c>
      <c r="CZ175">
        <f t="shared" si="10"/>
        <v>1633.82</v>
      </c>
      <c r="DA175">
        <f t="shared" si="11"/>
        <v>1</v>
      </c>
      <c r="DB175">
        <v>0</v>
      </c>
    </row>
    <row r="176" spans="1:106" x14ac:dyDescent="0.2">
      <c r="A176">
        <f>ROW(Source!A383)</f>
        <v>383</v>
      </c>
      <c r="B176">
        <v>41650444</v>
      </c>
      <c r="C176">
        <v>41651283</v>
      </c>
      <c r="D176">
        <v>41402519</v>
      </c>
      <c r="E176">
        <v>1</v>
      </c>
      <c r="F176">
        <v>1</v>
      </c>
      <c r="G176">
        <v>19</v>
      </c>
      <c r="H176">
        <v>3</v>
      </c>
      <c r="I176" t="s">
        <v>448</v>
      </c>
      <c r="J176" t="s">
        <v>449</v>
      </c>
      <c r="K176" t="s">
        <v>450</v>
      </c>
      <c r="L176">
        <v>1339</v>
      </c>
      <c r="N176">
        <v>1007</v>
      </c>
      <c r="O176" t="s">
        <v>149</v>
      </c>
      <c r="P176" t="s">
        <v>149</v>
      </c>
      <c r="Q176">
        <v>1</v>
      </c>
      <c r="W176">
        <v>0</v>
      </c>
      <c r="X176">
        <v>-446700530</v>
      </c>
      <c r="Y176">
        <v>126</v>
      </c>
      <c r="AA176">
        <v>1845.8</v>
      </c>
      <c r="AB176">
        <v>0</v>
      </c>
      <c r="AC176">
        <v>0</v>
      </c>
      <c r="AD176">
        <v>0</v>
      </c>
      <c r="AE176">
        <v>1845.8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N176">
        <v>0</v>
      </c>
      <c r="AO176">
        <v>1</v>
      </c>
      <c r="AP176">
        <v>0</v>
      </c>
      <c r="AQ176">
        <v>0</v>
      </c>
      <c r="AR176">
        <v>0</v>
      </c>
      <c r="AS176" t="s">
        <v>3</v>
      </c>
      <c r="AT176">
        <v>126</v>
      </c>
      <c r="AU176" t="s">
        <v>3</v>
      </c>
      <c r="AV176">
        <v>0</v>
      </c>
      <c r="AW176">
        <v>2</v>
      </c>
      <c r="AX176">
        <v>41651300</v>
      </c>
      <c r="AY176">
        <v>1</v>
      </c>
      <c r="AZ176">
        <v>0</v>
      </c>
      <c r="BA176">
        <v>175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X176">
        <f>Y176*Source!I383</f>
        <v>55.44</v>
      </c>
      <c r="CY176">
        <f>AA176</f>
        <v>1845.8</v>
      </c>
      <c r="CZ176">
        <f>AE176</f>
        <v>1845.8</v>
      </c>
      <c r="DA176">
        <f>AI176</f>
        <v>1</v>
      </c>
      <c r="DB176">
        <v>0</v>
      </c>
    </row>
    <row r="177" spans="1:106" x14ac:dyDescent="0.2">
      <c r="A177">
        <f>ROW(Source!A383)</f>
        <v>383</v>
      </c>
      <c r="B177">
        <v>41650444</v>
      </c>
      <c r="C177">
        <v>41651283</v>
      </c>
      <c r="D177">
        <v>41403220</v>
      </c>
      <c r="E177">
        <v>1</v>
      </c>
      <c r="F177">
        <v>1</v>
      </c>
      <c r="G177">
        <v>19</v>
      </c>
      <c r="H177">
        <v>3</v>
      </c>
      <c r="I177" t="s">
        <v>416</v>
      </c>
      <c r="J177" t="s">
        <v>417</v>
      </c>
      <c r="K177" t="s">
        <v>418</v>
      </c>
      <c r="L177">
        <v>1339</v>
      </c>
      <c r="N177">
        <v>1007</v>
      </c>
      <c r="O177" t="s">
        <v>149</v>
      </c>
      <c r="P177" t="s">
        <v>149</v>
      </c>
      <c r="Q177">
        <v>1</v>
      </c>
      <c r="W177">
        <v>0</v>
      </c>
      <c r="X177">
        <v>1653821073</v>
      </c>
      <c r="Y177">
        <v>7</v>
      </c>
      <c r="AA177">
        <v>29.98</v>
      </c>
      <c r="AB177">
        <v>0</v>
      </c>
      <c r="AC177">
        <v>0</v>
      </c>
      <c r="AD177">
        <v>0</v>
      </c>
      <c r="AE177">
        <v>29.98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N177">
        <v>0</v>
      </c>
      <c r="AO177">
        <v>1</v>
      </c>
      <c r="AP177">
        <v>0</v>
      </c>
      <c r="AQ177">
        <v>0</v>
      </c>
      <c r="AR177">
        <v>0</v>
      </c>
      <c r="AS177" t="s">
        <v>3</v>
      </c>
      <c r="AT177">
        <v>7</v>
      </c>
      <c r="AU177" t="s">
        <v>3</v>
      </c>
      <c r="AV177">
        <v>0</v>
      </c>
      <c r="AW177">
        <v>2</v>
      </c>
      <c r="AX177">
        <v>41651301</v>
      </c>
      <c r="AY177">
        <v>1</v>
      </c>
      <c r="AZ177">
        <v>0</v>
      </c>
      <c r="BA177">
        <v>176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X177">
        <f>Y177*Source!I383</f>
        <v>3.08</v>
      </c>
      <c r="CY177">
        <f>AA177</f>
        <v>29.98</v>
      </c>
      <c r="CZ177">
        <f>AE177</f>
        <v>29.98</v>
      </c>
      <c r="DA177">
        <f>AI177</f>
        <v>1</v>
      </c>
      <c r="DB177">
        <v>0</v>
      </c>
    </row>
    <row r="178" spans="1:106" x14ac:dyDescent="0.2">
      <c r="A178">
        <f>ROW(Source!A384)</f>
        <v>384</v>
      </c>
      <c r="B178">
        <v>41650444</v>
      </c>
      <c r="C178">
        <v>41651302</v>
      </c>
      <c r="D178">
        <v>41386477</v>
      </c>
      <c r="E178">
        <v>19</v>
      </c>
      <c r="F178">
        <v>1</v>
      </c>
      <c r="G178">
        <v>19</v>
      </c>
      <c r="H178">
        <v>1</v>
      </c>
      <c r="I178" t="s">
        <v>362</v>
      </c>
      <c r="J178" t="s">
        <v>3</v>
      </c>
      <c r="K178" t="s">
        <v>363</v>
      </c>
      <c r="L178">
        <v>1191</v>
      </c>
      <c r="N178">
        <v>1013</v>
      </c>
      <c r="O178" t="s">
        <v>364</v>
      </c>
      <c r="P178" t="s">
        <v>364</v>
      </c>
      <c r="Q178">
        <v>1</v>
      </c>
      <c r="W178">
        <v>0</v>
      </c>
      <c r="X178">
        <v>476480486</v>
      </c>
      <c r="Y178">
        <v>27.94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N178">
        <v>0</v>
      </c>
      <c r="AO178">
        <v>1</v>
      </c>
      <c r="AP178">
        <v>0</v>
      </c>
      <c r="AQ178">
        <v>0</v>
      </c>
      <c r="AR178">
        <v>0</v>
      </c>
      <c r="AS178" t="s">
        <v>3</v>
      </c>
      <c r="AT178">
        <v>27.94</v>
      </c>
      <c r="AU178" t="s">
        <v>3</v>
      </c>
      <c r="AV178">
        <v>1</v>
      </c>
      <c r="AW178">
        <v>2</v>
      </c>
      <c r="AX178">
        <v>41651308</v>
      </c>
      <c r="AY178">
        <v>1</v>
      </c>
      <c r="AZ178">
        <v>0</v>
      </c>
      <c r="BA178">
        <v>177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X178">
        <f>Y178*Source!I384</f>
        <v>67.055999999999997</v>
      </c>
      <c r="CY178">
        <f>AD178</f>
        <v>0</v>
      </c>
      <c r="CZ178">
        <f>AH178</f>
        <v>0</v>
      </c>
      <c r="DA178">
        <f>AL178</f>
        <v>1</v>
      </c>
      <c r="DB178">
        <v>0</v>
      </c>
    </row>
    <row r="179" spans="1:106" x14ac:dyDescent="0.2">
      <c r="A179">
        <f>ROW(Source!A384)</f>
        <v>384</v>
      </c>
      <c r="B179">
        <v>41650444</v>
      </c>
      <c r="C179">
        <v>41651302</v>
      </c>
      <c r="D179">
        <v>41400674</v>
      </c>
      <c r="E179">
        <v>1</v>
      </c>
      <c r="F179">
        <v>1</v>
      </c>
      <c r="G179">
        <v>19</v>
      </c>
      <c r="H179">
        <v>2</v>
      </c>
      <c r="I179" t="s">
        <v>433</v>
      </c>
      <c r="J179" t="s">
        <v>434</v>
      </c>
      <c r="K179" t="s">
        <v>435</v>
      </c>
      <c r="L179">
        <v>1368</v>
      </c>
      <c r="N179">
        <v>1011</v>
      </c>
      <c r="O179" t="s">
        <v>230</v>
      </c>
      <c r="P179" t="s">
        <v>230</v>
      </c>
      <c r="Q179">
        <v>1</v>
      </c>
      <c r="W179">
        <v>0</v>
      </c>
      <c r="X179">
        <v>-811494606</v>
      </c>
      <c r="Y179">
        <v>0.59</v>
      </c>
      <c r="AA179">
        <v>0</v>
      </c>
      <c r="AB179">
        <v>1635.52</v>
      </c>
      <c r="AC179">
        <v>347.42</v>
      </c>
      <c r="AD179">
        <v>0</v>
      </c>
      <c r="AE179">
        <v>0</v>
      </c>
      <c r="AF179">
        <v>1635.52</v>
      </c>
      <c r="AG179">
        <v>347.42</v>
      </c>
      <c r="AH179">
        <v>0</v>
      </c>
      <c r="AI179">
        <v>1</v>
      </c>
      <c r="AJ179">
        <v>1</v>
      </c>
      <c r="AK179">
        <v>1</v>
      </c>
      <c r="AL179">
        <v>1</v>
      </c>
      <c r="AN179">
        <v>0</v>
      </c>
      <c r="AO179">
        <v>1</v>
      </c>
      <c r="AP179">
        <v>0</v>
      </c>
      <c r="AQ179">
        <v>0</v>
      </c>
      <c r="AR179">
        <v>0</v>
      </c>
      <c r="AS179" t="s">
        <v>3</v>
      </c>
      <c r="AT179">
        <v>0.59</v>
      </c>
      <c r="AU179" t="s">
        <v>3</v>
      </c>
      <c r="AV179">
        <v>0</v>
      </c>
      <c r="AW179">
        <v>2</v>
      </c>
      <c r="AX179">
        <v>41651309</v>
      </c>
      <c r="AY179">
        <v>1</v>
      </c>
      <c r="AZ179">
        <v>0</v>
      </c>
      <c r="BA179">
        <v>178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X179">
        <f>Y179*Source!I384</f>
        <v>1.4159999999999999</v>
      </c>
      <c r="CY179">
        <f>AB179</f>
        <v>1635.52</v>
      </c>
      <c r="CZ179">
        <f>AF179</f>
        <v>1635.52</v>
      </c>
      <c r="DA179">
        <f>AJ179</f>
        <v>1</v>
      </c>
      <c r="DB179">
        <v>0</v>
      </c>
    </row>
    <row r="180" spans="1:106" x14ac:dyDescent="0.2">
      <c r="A180">
        <f>ROW(Source!A384)</f>
        <v>384</v>
      </c>
      <c r="B180">
        <v>41650444</v>
      </c>
      <c r="C180">
        <v>41651302</v>
      </c>
      <c r="D180">
        <v>41400659</v>
      </c>
      <c r="E180">
        <v>1</v>
      </c>
      <c r="F180">
        <v>1</v>
      </c>
      <c r="G180">
        <v>19</v>
      </c>
      <c r="H180">
        <v>2</v>
      </c>
      <c r="I180" t="s">
        <v>436</v>
      </c>
      <c r="J180" t="s">
        <v>437</v>
      </c>
      <c r="K180" t="s">
        <v>438</v>
      </c>
      <c r="L180">
        <v>1368</v>
      </c>
      <c r="N180">
        <v>1011</v>
      </c>
      <c r="O180" t="s">
        <v>230</v>
      </c>
      <c r="P180" t="s">
        <v>230</v>
      </c>
      <c r="Q180">
        <v>1</v>
      </c>
      <c r="W180">
        <v>0</v>
      </c>
      <c r="X180">
        <v>403919208</v>
      </c>
      <c r="Y180">
        <v>1.62</v>
      </c>
      <c r="AA180">
        <v>0</v>
      </c>
      <c r="AB180">
        <v>1030.96</v>
      </c>
      <c r="AC180">
        <v>401.56</v>
      </c>
      <c r="AD180">
        <v>0</v>
      </c>
      <c r="AE180">
        <v>0</v>
      </c>
      <c r="AF180">
        <v>1030.96</v>
      </c>
      <c r="AG180">
        <v>401.56</v>
      </c>
      <c r="AH180">
        <v>0</v>
      </c>
      <c r="AI180">
        <v>1</v>
      </c>
      <c r="AJ180">
        <v>1</v>
      </c>
      <c r="AK180">
        <v>1</v>
      </c>
      <c r="AL180">
        <v>1</v>
      </c>
      <c r="AN180">
        <v>0</v>
      </c>
      <c r="AO180">
        <v>1</v>
      </c>
      <c r="AP180">
        <v>0</v>
      </c>
      <c r="AQ180">
        <v>0</v>
      </c>
      <c r="AR180">
        <v>0</v>
      </c>
      <c r="AS180" t="s">
        <v>3</v>
      </c>
      <c r="AT180">
        <v>1.62</v>
      </c>
      <c r="AU180" t="s">
        <v>3</v>
      </c>
      <c r="AV180">
        <v>0</v>
      </c>
      <c r="AW180">
        <v>2</v>
      </c>
      <c r="AX180">
        <v>41651310</v>
      </c>
      <c r="AY180">
        <v>1</v>
      </c>
      <c r="AZ180">
        <v>0</v>
      </c>
      <c r="BA180">
        <v>179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X180">
        <f>Y180*Source!I384</f>
        <v>3.8879999999999999</v>
      </c>
      <c r="CY180">
        <f>AB180</f>
        <v>1030.96</v>
      </c>
      <c r="CZ180">
        <f>AF180</f>
        <v>1030.96</v>
      </c>
      <c r="DA180">
        <f>AJ180</f>
        <v>1</v>
      </c>
      <c r="DB180">
        <v>0</v>
      </c>
    </row>
    <row r="181" spans="1:106" x14ac:dyDescent="0.2">
      <c r="A181">
        <f>ROW(Source!A384)</f>
        <v>384</v>
      </c>
      <c r="B181">
        <v>41650444</v>
      </c>
      <c r="C181">
        <v>41651302</v>
      </c>
      <c r="D181">
        <v>41402533</v>
      </c>
      <c r="E181">
        <v>1</v>
      </c>
      <c r="F181">
        <v>1</v>
      </c>
      <c r="G181">
        <v>19</v>
      </c>
      <c r="H181">
        <v>3</v>
      </c>
      <c r="I181" t="s">
        <v>524</v>
      </c>
      <c r="J181" t="s">
        <v>525</v>
      </c>
      <c r="K181" t="s">
        <v>526</v>
      </c>
      <c r="L181">
        <v>1339</v>
      </c>
      <c r="N181">
        <v>1007</v>
      </c>
      <c r="O181" t="s">
        <v>149</v>
      </c>
      <c r="P181" t="s">
        <v>149</v>
      </c>
      <c r="Q181">
        <v>1</v>
      </c>
      <c r="W181">
        <v>0</v>
      </c>
      <c r="X181">
        <v>-1555144780</v>
      </c>
      <c r="Y181">
        <v>17.399999999999999</v>
      </c>
      <c r="AA181">
        <v>1393.69</v>
      </c>
      <c r="AB181">
        <v>0</v>
      </c>
      <c r="AC181">
        <v>0</v>
      </c>
      <c r="AD181">
        <v>0</v>
      </c>
      <c r="AE181">
        <v>1393.69</v>
      </c>
      <c r="AF181">
        <v>0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N181">
        <v>0</v>
      </c>
      <c r="AO181">
        <v>1</v>
      </c>
      <c r="AP181">
        <v>0</v>
      </c>
      <c r="AQ181">
        <v>0</v>
      </c>
      <c r="AR181">
        <v>0</v>
      </c>
      <c r="AS181" t="s">
        <v>3</v>
      </c>
      <c r="AT181">
        <v>17.399999999999999</v>
      </c>
      <c r="AU181" t="s">
        <v>3</v>
      </c>
      <c r="AV181">
        <v>0</v>
      </c>
      <c r="AW181">
        <v>2</v>
      </c>
      <c r="AX181">
        <v>41651311</v>
      </c>
      <c r="AY181">
        <v>1</v>
      </c>
      <c r="AZ181">
        <v>0</v>
      </c>
      <c r="BA181">
        <v>180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X181">
        <f>Y181*Source!I384</f>
        <v>41.76</v>
      </c>
      <c r="CY181">
        <f>AA181</f>
        <v>1393.69</v>
      </c>
      <c r="CZ181">
        <f>AE181</f>
        <v>1393.69</v>
      </c>
      <c r="DA181">
        <f>AI181</f>
        <v>1</v>
      </c>
      <c r="DB181">
        <v>0</v>
      </c>
    </row>
    <row r="182" spans="1:106" x14ac:dyDescent="0.2">
      <c r="A182">
        <f>ROW(Source!A384)</f>
        <v>384</v>
      </c>
      <c r="B182">
        <v>41650444</v>
      </c>
      <c r="C182">
        <v>41651302</v>
      </c>
      <c r="D182">
        <v>41403220</v>
      </c>
      <c r="E182">
        <v>1</v>
      </c>
      <c r="F182">
        <v>1</v>
      </c>
      <c r="G182">
        <v>19</v>
      </c>
      <c r="H182">
        <v>3</v>
      </c>
      <c r="I182" t="s">
        <v>416</v>
      </c>
      <c r="J182" t="s">
        <v>417</v>
      </c>
      <c r="K182" t="s">
        <v>418</v>
      </c>
      <c r="L182">
        <v>1339</v>
      </c>
      <c r="N182">
        <v>1007</v>
      </c>
      <c r="O182" t="s">
        <v>149</v>
      </c>
      <c r="P182" t="s">
        <v>149</v>
      </c>
      <c r="Q182">
        <v>1</v>
      </c>
      <c r="W182">
        <v>0</v>
      </c>
      <c r="X182">
        <v>1653821073</v>
      </c>
      <c r="Y182">
        <v>2</v>
      </c>
      <c r="AA182">
        <v>29.98</v>
      </c>
      <c r="AB182">
        <v>0</v>
      </c>
      <c r="AC182">
        <v>0</v>
      </c>
      <c r="AD182">
        <v>0</v>
      </c>
      <c r="AE182">
        <v>29.98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N182">
        <v>0</v>
      </c>
      <c r="AO182">
        <v>1</v>
      </c>
      <c r="AP182">
        <v>0</v>
      </c>
      <c r="AQ182">
        <v>0</v>
      </c>
      <c r="AR182">
        <v>0</v>
      </c>
      <c r="AS182" t="s">
        <v>3</v>
      </c>
      <c r="AT182">
        <v>2</v>
      </c>
      <c r="AU182" t="s">
        <v>3</v>
      </c>
      <c r="AV182">
        <v>0</v>
      </c>
      <c r="AW182">
        <v>2</v>
      </c>
      <c r="AX182">
        <v>41651312</v>
      </c>
      <c r="AY182">
        <v>1</v>
      </c>
      <c r="AZ182">
        <v>0</v>
      </c>
      <c r="BA182">
        <v>181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X182">
        <f>Y182*Source!I384</f>
        <v>4.8</v>
      </c>
      <c r="CY182">
        <f>AA182</f>
        <v>29.98</v>
      </c>
      <c r="CZ182">
        <f>AE182</f>
        <v>29.98</v>
      </c>
      <c r="DA182">
        <f>AI182</f>
        <v>1</v>
      </c>
      <c r="DB182">
        <v>0</v>
      </c>
    </row>
    <row r="183" spans="1:106" x14ac:dyDescent="0.2">
      <c r="A183">
        <f>ROW(Source!A385)</f>
        <v>385</v>
      </c>
      <c r="B183">
        <v>41650444</v>
      </c>
      <c r="C183">
        <v>41651313</v>
      </c>
      <c r="D183">
        <v>41386477</v>
      </c>
      <c r="E183">
        <v>19</v>
      </c>
      <c r="F183">
        <v>1</v>
      </c>
      <c r="G183">
        <v>19</v>
      </c>
      <c r="H183">
        <v>1</v>
      </c>
      <c r="I183" t="s">
        <v>362</v>
      </c>
      <c r="J183" t="s">
        <v>3</v>
      </c>
      <c r="K183" t="s">
        <v>363</v>
      </c>
      <c r="L183">
        <v>1191</v>
      </c>
      <c r="N183">
        <v>1013</v>
      </c>
      <c r="O183" t="s">
        <v>364</v>
      </c>
      <c r="P183" t="s">
        <v>364</v>
      </c>
      <c r="Q183">
        <v>1</v>
      </c>
      <c r="W183">
        <v>0</v>
      </c>
      <c r="X183">
        <v>476480486</v>
      </c>
      <c r="Y183">
        <v>16.559999999999999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1</v>
      </c>
      <c r="AK183">
        <v>1</v>
      </c>
      <c r="AL183">
        <v>1</v>
      </c>
      <c r="AN183">
        <v>0</v>
      </c>
      <c r="AO183">
        <v>1</v>
      </c>
      <c r="AP183">
        <v>0</v>
      </c>
      <c r="AQ183">
        <v>0</v>
      </c>
      <c r="AR183">
        <v>0</v>
      </c>
      <c r="AS183" t="s">
        <v>3</v>
      </c>
      <c r="AT183">
        <v>16.559999999999999</v>
      </c>
      <c r="AU183" t="s">
        <v>3</v>
      </c>
      <c r="AV183">
        <v>1</v>
      </c>
      <c r="AW183">
        <v>2</v>
      </c>
      <c r="AX183">
        <v>41651322</v>
      </c>
      <c r="AY183">
        <v>1</v>
      </c>
      <c r="AZ183">
        <v>0</v>
      </c>
      <c r="BA183">
        <v>182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X183">
        <f>Y183*Source!I385</f>
        <v>11.923199999999998</v>
      </c>
      <c r="CY183">
        <f>AD183</f>
        <v>0</v>
      </c>
      <c r="CZ183">
        <f>AH183</f>
        <v>0</v>
      </c>
      <c r="DA183">
        <f>AL183</f>
        <v>1</v>
      </c>
      <c r="DB183">
        <v>0</v>
      </c>
    </row>
    <row r="184" spans="1:106" x14ac:dyDescent="0.2">
      <c r="A184">
        <f>ROW(Source!A385)</f>
        <v>385</v>
      </c>
      <c r="B184">
        <v>41650444</v>
      </c>
      <c r="C184">
        <v>41651313</v>
      </c>
      <c r="D184">
        <v>41400522</v>
      </c>
      <c r="E184">
        <v>1</v>
      </c>
      <c r="F184">
        <v>1</v>
      </c>
      <c r="G184">
        <v>19</v>
      </c>
      <c r="H184">
        <v>2</v>
      </c>
      <c r="I184" t="s">
        <v>451</v>
      </c>
      <c r="J184" t="s">
        <v>452</v>
      </c>
      <c r="K184" t="s">
        <v>453</v>
      </c>
      <c r="L184">
        <v>1368</v>
      </c>
      <c r="N184">
        <v>1011</v>
      </c>
      <c r="O184" t="s">
        <v>230</v>
      </c>
      <c r="P184" t="s">
        <v>230</v>
      </c>
      <c r="Q184">
        <v>1</v>
      </c>
      <c r="W184">
        <v>0</v>
      </c>
      <c r="X184">
        <v>1099048908</v>
      </c>
      <c r="Y184">
        <v>2.08</v>
      </c>
      <c r="AA184">
        <v>0</v>
      </c>
      <c r="AB184">
        <v>976.21</v>
      </c>
      <c r="AC184">
        <v>418.55</v>
      </c>
      <c r="AD184">
        <v>0</v>
      </c>
      <c r="AE184">
        <v>0</v>
      </c>
      <c r="AF184">
        <v>976.21</v>
      </c>
      <c r="AG184">
        <v>418.55</v>
      </c>
      <c r="AH184">
        <v>0</v>
      </c>
      <c r="AI184">
        <v>1</v>
      </c>
      <c r="AJ184">
        <v>1</v>
      </c>
      <c r="AK184">
        <v>1</v>
      </c>
      <c r="AL184">
        <v>1</v>
      </c>
      <c r="AN184">
        <v>0</v>
      </c>
      <c r="AO184">
        <v>1</v>
      </c>
      <c r="AP184">
        <v>0</v>
      </c>
      <c r="AQ184">
        <v>0</v>
      </c>
      <c r="AR184">
        <v>0</v>
      </c>
      <c r="AS184" t="s">
        <v>3</v>
      </c>
      <c r="AT184">
        <v>2.08</v>
      </c>
      <c r="AU184" t="s">
        <v>3</v>
      </c>
      <c r="AV184">
        <v>0</v>
      </c>
      <c r="AW184">
        <v>2</v>
      </c>
      <c r="AX184">
        <v>41651323</v>
      </c>
      <c r="AY184">
        <v>1</v>
      </c>
      <c r="AZ184">
        <v>0</v>
      </c>
      <c r="BA184">
        <v>183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X184">
        <f>Y184*Source!I385</f>
        <v>1.4976</v>
      </c>
      <c r="CY184">
        <f>AB184</f>
        <v>976.21</v>
      </c>
      <c r="CZ184">
        <f>AF184</f>
        <v>976.21</v>
      </c>
      <c r="DA184">
        <f>AJ184</f>
        <v>1</v>
      </c>
      <c r="DB184">
        <v>0</v>
      </c>
    </row>
    <row r="185" spans="1:106" x14ac:dyDescent="0.2">
      <c r="A185">
        <f>ROW(Source!A385)</f>
        <v>385</v>
      </c>
      <c r="B185">
        <v>41650444</v>
      </c>
      <c r="C185">
        <v>41651313</v>
      </c>
      <c r="D185">
        <v>41400671</v>
      </c>
      <c r="E185">
        <v>1</v>
      </c>
      <c r="F185">
        <v>1</v>
      </c>
      <c r="G185">
        <v>19</v>
      </c>
      <c r="H185">
        <v>2</v>
      </c>
      <c r="I185" t="s">
        <v>454</v>
      </c>
      <c r="J185" t="s">
        <v>455</v>
      </c>
      <c r="K185" t="s">
        <v>456</v>
      </c>
      <c r="L185">
        <v>1368</v>
      </c>
      <c r="N185">
        <v>1011</v>
      </c>
      <c r="O185" t="s">
        <v>230</v>
      </c>
      <c r="P185" t="s">
        <v>230</v>
      </c>
      <c r="Q185">
        <v>1</v>
      </c>
      <c r="W185">
        <v>0</v>
      </c>
      <c r="X185">
        <v>-1614598216</v>
      </c>
      <c r="Y185">
        <v>2.08</v>
      </c>
      <c r="AA185">
        <v>0</v>
      </c>
      <c r="AB185">
        <v>360.45</v>
      </c>
      <c r="AC185">
        <v>163.12</v>
      </c>
      <c r="AD185">
        <v>0</v>
      </c>
      <c r="AE185">
        <v>0</v>
      </c>
      <c r="AF185">
        <v>360.45</v>
      </c>
      <c r="AG185">
        <v>163.12</v>
      </c>
      <c r="AH185">
        <v>0</v>
      </c>
      <c r="AI185">
        <v>1</v>
      </c>
      <c r="AJ185">
        <v>1</v>
      </c>
      <c r="AK185">
        <v>1</v>
      </c>
      <c r="AL185">
        <v>1</v>
      </c>
      <c r="AN185">
        <v>0</v>
      </c>
      <c r="AO185">
        <v>1</v>
      </c>
      <c r="AP185">
        <v>0</v>
      </c>
      <c r="AQ185">
        <v>0</v>
      </c>
      <c r="AR185">
        <v>0</v>
      </c>
      <c r="AS185" t="s">
        <v>3</v>
      </c>
      <c r="AT185">
        <v>2.08</v>
      </c>
      <c r="AU185" t="s">
        <v>3</v>
      </c>
      <c r="AV185">
        <v>0</v>
      </c>
      <c r="AW185">
        <v>2</v>
      </c>
      <c r="AX185">
        <v>41651324</v>
      </c>
      <c r="AY185">
        <v>1</v>
      </c>
      <c r="AZ185">
        <v>0</v>
      </c>
      <c r="BA185">
        <v>184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X185">
        <f>Y185*Source!I385</f>
        <v>1.4976</v>
      </c>
      <c r="CY185">
        <f>AB185</f>
        <v>360.45</v>
      </c>
      <c r="CZ185">
        <f>AF185</f>
        <v>360.45</v>
      </c>
      <c r="DA185">
        <f>AJ185</f>
        <v>1</v>
      </c>
      <c r="DB185">
        <v>0</v>
      </c>
    </row>
    <row r="186" spans="1:106" x14ac:dyDescent="0.2">
      <c r="A186">
        <f>ROW(Source!A385)</f>
        <v>385</v>
      </c>
      <c r="B186">
        <v>41650444</v>
      </c>
      <c r="C186">
        <v>41651313</v>
      </c>
      <c r="D186">
        <v>41400674</v>
      </c>
      <c r="E186">
        <v>1</v>
      </c>
      <c r="F186">
        <v>1</v>
      </c>
      <c r="G186">
        <v>19</v>
      </c>
      <c r="H186">
        <v>2</v>
      </c>
      <c r="I186" t="s">
        <v>433</v>
      </c>
      <c r="J186" t="s">
        <v>434</v>
      </c>
      <c r="K186" t="s">
        <v>435</v>
      </c>
      <c r="L186">
        <v>1368</v>
      </c>
      <c r="N186">
        <v>1011</v>
      </c>
      <c r="O186" t="s">
        <v>230</v>
      </c>
      <c r="P186" t="s">
        <v>230</v>
      </c>
      <c r="Q186">
        <v>1</v>
      </c>
      <c r="W186">
        <v>0</v>
      </c>
      <c r="X186">
        <v>-811494606</v>
      </c>
      <c r="Y186">
        <v>0.81</v>
      </c>
      <c r="AA186">
        <v>0</v>
      </c>
      <c r="AB186">
        <v>1635.52</v>
      </c>
      <c r="AC186">
        <v>347.42</v>
      </c>
      <c r="AD186">
        <v>0</v>
      </c>
      <c r="AE186">
        <v>0</v>
      </c>
      <c r="AF186">
        <v>1635.52</v>
      </c>
      <c r="AG186">
        <v>347.42</v>
      </c>
      <c r="AH186">
        <v>0</v>
      </c>
      <c r="AI186">
        <v>1</v>
      </c>
      <c r="AJ186">
        <v>1</v>
      </c>
      <c r="AK186">
        <v>1</v>
      </c>
      <c r="AL186">
        <v>1</v>
      </c>
      <c r="AN186">
        <v>0</v>
      </c>
      <c r="AO186">
        <v>1</v>
      </c>
      <c r="AP186">
        <v>0</v>
      </c>
      <c r="AQ186">
        <v>0</v>
      </c>
      <c r="AR186">
        <v>0</v>
      </c>
      <c r="AS186" t="s">
        <v>3</v>
      </c>
      <c r="AT186">
        <v>0.81</v>
      </c>
      <c r="AU186" t="s">
        <v>3</v>
      </c>
      <c r="AV186">
        <v>0</v>
      </c>
      <c r="AW186">
        <v>2</v>
      </c>
      <c r="AX186">
        <v>41651325</v>
      </c>
      <c r="AY186">
        <v>1</v>
      </c>
      <c r="AZ186">
        <v>0</v>
      </c>
      <c r="BA186">
        <v>185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X186">
        <f>Y186*Source!I385</f>
        <v>0.58320000000000005</v>
      </c>
      <c r="CY186">
        <f>AB186</f>
        <v>1635.52</v>
      </c>
      <c r="CZ186">
        <f>AF186</f>
        <v>1635.52</v>
      </c>
      <c r="DA186">
        <f>AJ186</f>
        <v>1</v>
      </c>
      <c r="DB186">
        <v>0</v>
      </c>
    </row>
    <row r="187" spans="1:106" x14ac:dyDescent="0.2">
      <c r="A187">
        <f>ROW(Source!A385)</f>
        <v>385</v>
      </c>
      <c r="B187">
        <v>41650444</v>
      </c>
      <c r="C187">
        <v>41651313</v>
      </c>
      <c r="D187">
        <v>41400698</v>
      </c>
      <c r="E187">
        <v>1</v>
      </c>
      <c r="F187">
        <v>1</v>
      </c>
      <c r="G187">
        <v>19</v>
      </c>
      <c r="H187">
        <v>2</v>
      </c>
      <c r="I187" t="s">
        <v>442</v>
      </c>
      <c r="J187" t="s">
        <v>443</v>
      </c>
      <c r="K187" t="s">
        <v>444</v>
      </c>
      <c r="L187">
        <v>1368</v>
      </c>
      <c r="N187">
        <v>1011</v>
      </c>
      <c r="O187" t="s">
        <v>230</v>
      </c>
      <c r="P187" t="s">
        <v>230</v>
      </c>
      <c r="Q187">
        <v>1</v>
      </c>
      <c r="W187">
        <v>0</v>
      </c>
      <c r="X187">
        <v>-1714794677</v>
      </c>
      <c r="Y187">
        <v>1.94</v>
      </c>
      <c r="AA187">
        <v>0</v>
      </c>
      <c r="AB187">
        <v>1179.55</v>
      </c>
      <c r="AC187">
        <v>485.88</v>
      </c>
      <c r="AD187">
        <v>0</v>
      </c>
      <c r="AE187">
        <v>0</v>
      </c>
      <c r="AF187">
        <v>1179.55</v>
      </c>
      <c r="AG187">
        <v>485.88</v>
      </c>
      <c r="AH187">
        <v>0</v>
      </c>
      <c r="AI187">
        <v>1</v>
      </c>
      <c r="AJ187">
        <v>1</v>
      </c>
      <c r="AK187">
        <v>1</v>
      </c>
      <c r="AL187">
        <v>1</v>
      </c>
      <c r="AN187">
        <v>0</v>
      </c>
      <c r="AO187">
        <v>1</v>
      </c>
      <c r="AP187">
        <v>0</v>
      </c>
      <c r="AQ187">
        <v>0</v>
      </c>
      <c r="AR187">
        <v>0</v>
      </c>
      <c r="AS187" t="s">
        <v>3</v>
      </c>
      <c r="AT187">
        <v>1.94</v>
      </c>
      <c r="AU187" t="s">
        <v>3</v>
      </c>
      <c r="AV187">
        <v>0</v>
      </c>
      <c r="AW187">
        <v>2</v>
      </c>
      <c r="AX187">
        <v>41651326</v>
      </c>
      <c r="AY187">
        <v>1</v>
      </c>
      <c r="AZ187">
        <v>0</v>
      </c>
      <c r="BA187">
        <v>186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X187">
        <f>Y187*Source!I385</f>
        <v>1.3967999999999998</v>
      </c>
      <c r="CY187">
        <f>AB187</f>
        <v>1179.55</v>
      </c>
      <c r="CZ187">
        <f>AF187</f>
        <v>1179.55</v>
      </c>
      <c r="DA187">
        <f>AJ187</f>
        <v>1</v>
      </c>
      <c r="DB187">
        <v>0</v>
      </c>
    </row>
    <row r="188" spans="1:106" x14ac:dyDescent="0.2">
      <c r="A188">
        <f>ROW(Source!A385)</f>
        <v>385</v>
      </c>
      <c r="B188">
        <v>41650444</v>
      </c>
      <c r="C188">
        <v>41651313</v>
      </c>
      <c r="D188">
        <v>41400664</v>
      </c>
      <c r="E188">
        <v>1</v>
      </c>
      <c r="F188">
        <v>1</v>
      </c>
      <c r="G188">
        <v>19</v>
      </c>
      <c r="H188">
        <v>2</v>
      </c>
      <c r="I188" t="s">
        <v>445</v>
      </c>
      <c r="J188" t="s">
        <v>446</v>
      </c>
      <c r="K188" t="s">
        <v>447</v>
      </c>
      <c r="L188">
        <v>1368</v>
      </c>
      <c r="N188">
        <v>1011</v>
      </c>
      <c r="O188" t="s">
        <v>230</v>
      </c>
      <c r="P188" t="s">
        <v>230</v>
      </c>
      <c r="Q188">
        <v>1</v>
      </c>
      <c r="W188">
        <v>0</v>
      </c>
      <c r="X188">
        <v>-771639051</v>
      </c>
      <c r="Y188">
        <v>0.65</v>
      </c>
      <c r="AA188">
        <v>0</v>
      </c>
      <c r="AB188">
        <v>1633.82</v>
      </c>
      <c r="AC188">
        <v>516.44000000000005</v>
      </c>
      <c r="AD188">
        <v>0</v>
      </c>
      <c r="AE188">
        <v>0</v>
      </c>
      <c r="AF188">
        <v>1633.82</v>
      </c>
      <c r="AG188">
        <v>516.44000000000005</v>
      </c>
      <c r="AH188">
        <v>0</v>
      </c>
      <c r="AI188">
        <v>1</v>
      </c>
      <c r="AJ188">
        <v>1</v>
      </c>
      <c r="AK188">
        <v>1</v>
      </c>
      <c r="AL188">
        <v>1</v>
      </c>
      <c r="AN188">
        <v>0</v>
      </c>
      <c r="AO188">
        <v>1</v>
      </c>
      <c r="AP188">
        <v>0</v>
      </c>
      <c r="AQ188">
        <v>0</v>
      </c>
      <c r="AR188">
        <v>0</v>
      </c>
      <c r="AS188" t="s">
        <v>3</v>
      </c>
      <c r="AT188">
        <v>0.65</v>
      </c>
      <c r="AU188" t="s">
        <v>3</v>
      </c>
      <c r="AV188">
        <v>0</v>
      </c>
      <c r="AW188">
        <v>2</v>
      </c>
      <c r="AX188">
        <v>41651327</v>
      </c>
      <c r="AY188">
        <v>1</v>
      </c>
      <c r="AZ188">
        <v>0</v>
      </c>
      <c r="BA188">
        <v>187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X188">
        <f>Y188*Source!I385</f>
        <v>0.46799999999999997</v>
      </c>
      <c r="CY188">
        <f>AB188</f>
        <v>1633.82</v>
      </c>
      <c r="CZ188">
        <f>AF188</f>
        <v>1633.82</v>
      </c>
      <c r="DA188">
        <f>AJ188</f>
        <v>1</v>
      </c>
      <c r="DB188">
        <v>0</v>
      </c>
    </row>
    <row r="189" spans="1:106" x14ac:dyDescent="0.2">
      <c r="A189">
        <f>ROW(Source!A385)</f>
        <v>385</v>
      </c>
      <c r="B189">
        <v>41650444</v>
      </c>
      <c r="C189">
        <v>41651313</v>
      </c>
      <c r="D189">
        <v>41402493</v>
      </c>
      <c r="E189">
        <v>1</v>
      </c>
      <c r="F189">
        <v>1</v>
      </c>
      <c r="G189">
        <v>19</v>
      </c>
      <c r="H189">
        <v>3</v>
      </c>
      <c r="I189" t="s">
        <v>457</v>
      </c>
      <c r="J189" t="s">
        <v>458</v>
      </c>
      <c r="K189" t="s">
        <v>459</v>
      </c>
      <c r="L189">
        <v>1339</v>
      </c>
      <c r="N189">
        <v>1007</v>
      </c>
      <c r="O189" t="s">
        <v>149</v>
      </c>
      <c r="P189" t="s">
        <v>149</v>
      </c>
      <c r="Q189">
        <v>1</v>
      </c>
      <c r="W189">
        <v>0</v>
      </c>
      <c r="X189">
        <v>1676192418</v>
      </c>
      <c r="Y189">
        <v>110</v>
      </c>
      <c r="AA189">
        <v>570.52</v>
      </c>
      <c r="AB189">
        <v>0</v>
      </c>
      <c r="AC189">
        <v>0</v>
      </c>
      <c r="AD189">
        <v>0</v>
      </c>
      <c r="AE189">
        <v>570.52</v>
      </c>
      <c r="AF189">
        <v>0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N189">
        <v>0</v>
      </c>
      <c r="AO189">
        <v>1</v>
      </c>
      <c r="AP189">
        <v>0</v>
      </c>
      <c r="AQ189">
        <v>0</v>
      </c>
      <c r="AR189">
        <v>0</v>
      </c>
      <c r="AS189" t="s">
        <v>3</v>
      </c>
      <c r="AT189">
        <v>110</v>
      </c>
      <c r="AU189" t="s">
        <v>3</v>
      </c>
      <c r="AV189">
        <v>0</v>
      </c>
      <c r="AW189">
        <v>2</v>
      </c>
      <c r="AX189">
        <v>41651328</v>
      </c>
      <c r="AY189">
        <v>1</v>
      </c>
      <c r="AZ189">
        <v>0</v>
      </c>
      <c r="BA189">
        <v>188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X189">
        <f>Y189*Source!I385</f>
        <v>79.2</v>
      </c>
      <c r="CY189">
        <f>AA189</f>
        <v>570.52</v>
      </c>
      <c r="CZ189">
        <f>AE189</f>
        <v>570.52</v>
      </c>
      <c r="DA189">
        <f>AI189</f>
        <v>1</v>
      </c>
      <c r="DB189">
        <v>0</v>
      </c>
    </row>
    <row r="190" spans="1:106" x14ac:dyDescent="0.2">
      <c r="A190">
        <f>ROW(Source!A385)</f>
        <v>385</v>
      </c>
      <c r="B190">
        <v>41650444</v>
      </c>
      <c r="C190">
        <v>41651313</v>
      </c>
      <c r="D190">
        <v>41403220</v>
      </c>
      <c r="E190">
        <v>1</v>
      </c>
      <c r="F190">
        <v>1</v>
      </c>
      <c r="G190">
        <v>19</v>
      </c>
      <c r="H190">
        <v>3</v>
      </c>
      <c r="I190" t="s">
        <v>416</v>
      </c>
      <c r="J190" t="s">
        <v>417</v>
      </c>
      <c r="K190" t="s">
        <v>418</v>
      </c>
      <c r="L190">
        <v>1339</v>
      </c>
      <c r="N190">
        <v>1007</v>
      </c>
      <c r="O190" t="s">
        <v>149</v>
      </c>
      <c r="P190" t="s">
        <v>149</v>
      </c>
      <c r="Q190">
        <v>1</v>
      </c>
      <c r="W190">
        <v>0</v>
      </c>
      <c r="X190">
        <v>1653821073</v>
      </c>
      <c r="Y190">
        <v>5</v>
      </c>
      <c r="AA190">
        <v>29.98</v>
      </c>
      <c r="AB190">
        <v>0</v>
      </c>
      <c r="AC190">
        <v>0</v>
      </c>
      <c r="AD190">
        <v>0</v>
      </c>
      <c r="AE190">
        <v>29.98</v>
      </c>
      <c r="AF190">
        <v>0</v>
      </c>
      <c r="AG190">
        <v>0</v>
      </c>
      <c r="AH190">
        <v>0</v>
      </c>
      <c r="AI190">
        <v>1</v>
      </c>
      <c r="AJ190">
        <v>1</v>
      </c>
      <c r="AK190">
        <v>1</v>
      </c>
      <c r="AL190">
        <v>1</v>
      </c>
      <c r="AN190">
        <v>0</v>
      </c>
      <c r="AO190">
        <v>1</v>
      </c>
      <c r="AP190">
        <v>0</v>
      </c>
      <c r="AQ190">
        <v>0</v>
      </c>
      <c r="AR190">
        <v>0</v>
      </c>
      <c r="AS190" t="s">
        <v>3</v>
      </c>
      <c r="AT190">
        <v>5</v>
      </c>
      <c r="AU190" t="s">
        <v>3</v>
      </c>
      <c r="AV190">
        <v>0</v>
      </c>
      <c r="AW190">
        <v>2</v>
      </c>
      <c r="AX190">
        <v>41651329</v>
      </c>
      <c r="AY190">
        <v>1</v>
      </c>
      <c r="AZ190">
        <v>0</v>
      </c>
      <c r="BA190">
        <v>189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X190">
        <f>Y190*Source!I385</f>
        <v>3.5999999999999996</v>
      </c>
      <c r="CY190">
        <f>AA190</f>
        <v>29.98</v>
      </c>
      <c r="CZ190">
        <f>AE190</f>
        <v>29.98</v>
      </c>
      <c r="DA190">
        <f>AI190</f>
        <v>1</v>
      </c>
      <c r="DB190">
        <v>0</v>
      </c>
    </row>
    <row r="191" spans="1:106" x14ac:dyDescent="0.2">
      <c r="A191">
        <f>ROW(Source!A386)</f>
        <v>386</v>
      </c>
      <c r="B191">
        <v>41650444</v>
      </c>
      <c r="C191">
        <v>41651330</v>
      </c>
      <c r="D191">
        <v>41386477</v>
      </c>
      <c r="E191">
        <v>19</v>
      </c>
      <c r="F191">
        <v>1</v>
      </c>
      <c r="G191">
        <v>19</v>
      </c>
      <c r="H191">
        <v>1</v>
      </c>
      <c r="I191" t="s">
        <v>362</v>
      </c>
      <c r="J191" t="s">
        <v>3</v>
      </c>
      <c r="K191" t="s">
        <v>363</v>
      </c>
      <c r="L191">
        <v>1191</v>
      </c>
      <c r="N191">
        <v>1013</v>
      </c>
      <c r="O191" t="s">
        <v>364</v>
      </c>
      <c r="P191" t="s">
        <v>364</v>
      </c>
      <c r="Q191">
        <v>1</v>
      </c>
      <c r="W191">
        <v>0</v>
      </c>
      <c r="X191">
        <v>476480486</v>
      </c>
      <c r="Y191">
        <v>2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N191">
        <v>0</v>
      </c>
      <c r="AO191">
        <v>1</v>
      </c>
      <c r="AP191">
        <v>0</v>
      </c>
      <c r="AQ191">
        <v>0</v>
      </c>
      <c r="AR191">
        <v>0</v>
      </c>
      <c r="AS191" t="s">
        <v>3</v>
      </c>
      <c r="AT191">
        <v>2</v>
      </c>
      <c r="AU191" t="s">
        <v>3</v>
      </c>
      <c r="AV191">
        <v>1</v>
      </c>
      <c r="AW191">
        <v>2</v>
      </c>
      <c r="AX191">
        <v>41651337</v>
      </c>
      <c r="AY191">
        <v>1</v>
      </c>
      <c r="AZ191">
        <v>0</v>
      </c>
      <c r="BA191">
        <v>190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X191">
        <f>Y191*Source!I386</f>
        <v>4</v>
      </c>
      <c r="CY191">
        <f>AD191</f>
        <v>0</v>
      </c>
      <c r="CZ191">
        <f>AH191</f>
        <v>0</v>
      </c>
      <c r="DA191">
        <f>AL191</f>
        <v>1</v>
      </c>
      <c r="DB191">
        <v>0</v>
      </c>
    </row>
    <row r="192" spans="1:106" x14ac:dyDescent="0.2">
      <c r="A192">
        <f>ROW(Source!A386)</f>
        <v>386</v>
      </c>
      <c r="B192">
        <v>41650444</v>
      </c>
      <c r="C192">
        <v>41651330</v>
      </c>
      <c r="D192">
        <v>41400913</v>
      </c>
      <c r="E192">
        <v>1</v>
      </c>
      <c r="F192">
        <v>1</v>
      </c>
      <c r="G192">
        <v>19</v>
      </c>
      <c r="H192">
        <v>2</v>
      </c>
      <c r="I192" t="s">
        <v>527</v>
      </c>
      <c r="J192" t="s">
        <v>528</v>
      </c>
      <c r="K192" t="s">
        <v>529</v>
      </c>
      <c r="L192">
        <v>1368</v>
      </c>
      <c r="N192">
        <v>1011</v>
      </c>
      <c r="O192" t="s">
        <v>230</v>
      </c>
      <c r="P192" t="s">
        <v>230</v>
      </c>
      <c r="Q192">
        <v>1</v>
      </c>
      <c r="W192">
        <v>0</v>
      </c>
      <c r="X192">
        <v>-1683917449</v>
      </c>
      <c r="Y192">
        <v>0.2</v>
      </c>
      <c r="AA192">
        <v>0</v>
      </c>
      <c r="AB192">
        <v>70.98</v>
      </c>
      <c r="AC192">
        <v>6.52</v>
      </c>
      <c r="AD192">
        <v>0</v>
      </c>
      <c r="AE192">
        <v>0</v>
      </c>
      <c r="AF192">
        <v>70.98</v>
      </c>
      <c r="AG192">
        <v>6.52</v>
      </c>
      <c r="AH192">
        <v>0</v>
      </c>
      <c r="AI192">
        <v>1</v>
      </c>
      <c r="AJ192">
        <v>1</v>
      </c>
      <c r="AK192">
        <v>1</v>
      </c>
      <c r="AL192">
        <v>1</v>
      </c>
      <c r="AN192">
        <v>0</v>
      </c>
      <c r="AO192">
        <v>1</v>
      </c>
      <c r="AP192">
        <v>0</v>
      </c>
      <c r="AQ192">
        <v>0</v>
      </c>
      <c r="AR192">
        <v>0</v>
      </c>
      <c r="AS192" t="s">
        <v>3</v>
      </c>
      <c r="AT192">
        <v>0.2</v>
      </c>
      <c r="AU192" t="s">
        <v>3</v>
      </c>
      <c r="AV192">
        <v>0</v>
      </c>
      <c r="AW192">
        <v>2</v>
      </c>
      <c r="AX192">
        <v>41651338</v>
      </c>
      <c r="AY192">
        <v>1</v>
      </c>
      <c r="AZ192">
        <v>0</v>
      </c>
      <c r="BA192">
        <v>191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X192">
        <f>Y192*Source!I386</f>
        <v>0.4</v>
      </c>
      <c r="CY192">
        <f>AB192</f>
        <v>70.98</v>
      </c>
      <c r="CZ192">
        <f>AF192</f>
        <v>70.98</v>
      </c>
      <c r="DA192">
        <f>AJ192</f>
        <v>1</v>
      </c>
      <c r="DB192">
        <v>0</v>
      </c>
    </row>
    <row r="193" spans="1:106" x14ac:dyDescent="0.2">
      <c r="A193">
        <f>ROW(Source!A386)</f>
        <v>386</v>
      </c>
      <c r="B193">
        <v>41650444</v>
      </c>
      <c r="C193">
        <v>41651330</v>
      </c>
      <c r="D193">
        <v>41401199</v>
      </c>
      <c r="E193">
        <v>1</v>
      </c>
      <c r="F193">
        <v>1</v>
      </c>
      <c r="G193">
        <v>19</v>
      </c>
      <c r="H193">
        <v>2</v>
      </c>
      <c r="I193" t="s">
        <v>530</v>
      </c>
      <c r="J193" t="s">
        <v>531</v>
      </c>
      <c r="K193" t="s">
        <v>532</v>
      </c>
      <c r="L193">
        <v>1368</v>
      </c>
      <c r="N193">
        <v>1011</v>
      </c>
      <c r="O193" t="s">
        <v>230</v>
      </c>
      <c r="P193" t="s">
        <v>230</v>
      </c>
      <c r="Q193">
        <v>1</v>
      </c>
      <c r="W193">
        <v>0</v>
      </c>
      <c r="X193">
        <v>1966147480</v>
      </c>
      <c r="Y193">
        <v>1</v>
      </c>
      <c r="AA193">
        <v>0</v>
      </c>
      <c r="AB193">
        <v>450.57</v>
      </c>
      <c r="AC193">
        <v>324.23</v>
      </c>
      <c r="AD193">
        <v>0</v>
      </c>
      <c r="AE193">
        <v>0</v>
      </c>
      <c r="AF193">
        <v>450.57</v>
      </c>
      <c r="AG193">
        <v>324.23</v>
      </c>
      <c r="AH193">
        <v>0</v>
      </c>
      <c r="AI193">
        <v>1</v>
      </c>
      <c r="AJ193">
        <v>1</v>
      </c>
      <c r="AK193">
        <v>1</v>
      </c>
      <c r="AL193">
        <v>1</v>
      </c>
      <c r="AN193">
        <v>0</v>
      </c>
      <c r="AO193">
        <v>1</v>
      </c>
      <c r="AP193">
        <v>0</v>
      </c>
      <c r="AQ193">
        <v>0</v>
      </c>
      <c r="AR193">
        <v>0</v>
      </c>
      <c r="AS193" t="s">
        <v>3</v>
      </c>
      <c r="AT193">
        <v>1</v>
      </c>
      <c r="AU193" t="s">
        <v>3</v>
      </c>
      <c r="AV193">
        <v>0</v>
      </c>
      <c r="AW193">
        <v>2</v>
      </c>
      <c r="AX193">
        <v>41651339</v>
      </c>
      <c r="AY193">
        <v>1</v>
      </c>
      <c r="AZ193">
        <v>0</v>
      </c>
      <c r="BA193">
        <v>192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X193">
        <f>Y193*Source!I386</f>
        <v>2</v>
      </c>
      <c r="CY193">
        <f>AB193</f>
        <v>450.57</v>
      </c>
      <c r="CZ193">
        <f>AF193</f>
        <v>450.57</v>
      </c>
      <c r="DA193">
        <f>AJ193</f>
        <v>1</v>
      </c>
      <c r="DB193">
        <v>0</v>
      </c>
    </row>
    <row r="194" spans="1:106" x14ac:dyDescent="0.2">
      <c r="A194">
        <f>ROW(Source!A386)</f>
        <v>386</v>
      </c>
      <c r="B194">
        <v>41650444</v>
      </c>
      <c r="C194">
        <v>41651330</v>
      </c>
      <c r="D194">
        <v>41401225</v>
      </c>
      <c r="E194">
        <v>1</v>
      </c>
      <c r="F194">
        <v>1</v>
      </c>
      <c r="G194">
        <v>19</v>
      </c>
      <c r="H194">
        <v>2</v>
      </c>
      <c r="I194" t="s">
        <v>533</v>
      </c>
      <c r="J194" t="s">
        <v>534</v>
      </c>
      <c r="K194" t="s">
        <v>535</v>
      </c>
      <c r="L194">
        <v>1368</v>
      </c>
      <c r="N194">
        <v>1011</v>
      </c>
      <c r="O194" t="s">
        <v>230</v>
      </c>
      <c r="P194" t="s">
        <v>230</v>
      </c>
      <c r="Q194">
        <v>1</v>
      </c>
      <c r="W194">
        <v>0</v>
      </c>
      <c r="X194">
        <v>-2088658583</v>
      </c>
      <c r="Y194">
        <v>0.1</v>
      </c>
      <c r="AA194">
        <v>0</v>
      </c>
      <c r="AB194">
        <v>5.7</v>
      </c>
      <c r="AC194">
        <v>0.85</v>
      </c>
      <c r="AD194">
        <v>0</v>
      </c>
      <c r="AE194">
        <v>0</v>
      </c>
      <c r="AF194">
        <v>5.7</v>
      </c>
      <c r="AG194">
        <v>0.85</v>
      </c>
      <c r="AH194">
        <v>0</v>
      </c>
      <c r="AI194">
        <v>1</v>
      </c>
      <c r="AJ194">
        <v>1</v>
      </c>
      <c r="AK194">
        <v>1</v>
      </c>
      <c r="AL194">
        <v>1</v>
      </c>
      <c r="AN194">
        <v>0</v>
      </c>
      <c r="AO194">
        <v>1</v>
      </c>
      <c r="AP194">
        <v>0</v>
      </c>
      <c r="AQ194">
        <v>0</v>
      </c>
      <c r="AR194">
        <v>0</v>
      </c>
      <c r="AS194" t="s">
        <v>3</v>
      </c>
      <c r="AT194">
        <v>0.1</v>
      </c>
      <c r="AU194" t="s">
        <v>3</v>
      </c>
      <c r="AV194">
        <v>0</v>
      </c>
      <c r="AW194">
        <v>2</v>
      </c>
      <c r="AX194">
        <v>41651340</v>
      </c>
      <c r="AY194">
        <v>1</v>
      </c>
      <c r="AZ194">
        <v>0</v>
      </c>
      <c r="BA194">
        <v>193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X194">
        <f>Y194*Source!I386</f>
        <v>0.2</v>
      </c>
      <c r="CY194">
        <f>AB194</f>
        <v>5.7</v>
      </c>
      <c r="CZ194">
        <f>AF194</f>
        <v>5.7</v>
      </c>
      <c r="DA194">
        <f>AJ194</f>
        <v>1</v>
      </c>
      <c r="DB194">
        <v>0</v>
      </c>
    </row>
    <row r="195" spans="1:106" x14ac:dyDescent="0.2">
      <c r="A195">
        <f>ROW(Source!A386)</f>
        <v>386</v>
      </c>
      <c r="B195">
        <v>41650444</v>
      </c>
      <c r="C195">
        <v>41651330</v>
      </c>
      <c r="D195">
        <v>41403136</v>
      </c>
      <c r="E195">
        <v>1</v>
      </c>
      <c r="F195">
        <v>1</v>
      </c>
      <c r="G195">
        <v>19</v>
      </c>
      <c r="H195">
        <v>3</v>
      </c>
      <c r="I195" t="s">
        <v>478</v>
      </c>
      <c r="J195" t="s">
        <v>479</v>
      </c>
      <c r="K195" t="s">
        <v>480</v>
      </c>
      <c r="L195">
        <v>1348</v>
      </c>
      <c r="N195">
        <v>1009</v>
      </c>
      <c r="O195" t="s">
        <v>35</v>
      </c>
      <c r="P195" t="s">
        <v>35</v>
      </c>
      <c r="Q195">
        <v>1000</v>
      </c>
      <c r="W195">
        <v>0</v>
      </c>
      <c r="X195">
        <v>-1592467254</v>
      </c>
      <c r="Y195">
        <v>5.0000000000000002E-5</v>
      </c>
      <c r="AA195">
        <v>117442.26</v>
      </c>
      <c r="AB195">
        <v>0</v>
      </c>
      <c r="AC195">
        <v>0</v>
      </c>
      <c r="AD195">
        <v>0</v>
      </c>
      <c r="AE195">
        <v>117442.26</v>
      </c>
      <c r="AF195">
        <v>0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N195">
        <v>0</v>
      </c>
      <c r="AO195">
        <v>1</v>
      </c>
      <c r="AP195">
        <v>0</v>
      </c>
      <c r="AQ195">
        <v>0</v>
      </c>
      <c r="AR195">
        <v>0</v>
      </c>
      <c r="AS195" t="s">
        <v>3</v>
      </c>
      <c r="AT195">
        <v>5.0000000000000002E-5</v>
      </c>
      <c r="AU195" t="s">
        <v>3</v>
      </c>
      <c r="AV195">
        <v>0</v>
      </c>
      <c r="AW195">
        <v>2</v>
      </c>
      <c r="AX195">
        <v>41651341</v>
      </c>
      <c r="AY195">
        <v>1</v>
      </c>
      <c r="AZ195">
        <v>0</v>
      </c>
      <c r="BA195">
        <v>194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X195">
        <f>Y195*Source!I386</f>
        <v>1E-4</v>
      </c>
      <c r="CY195">
        <f>AA195</f>
        <v>117442.26</v>
      </c>
      <c r="CZ195">
        <f>AE195</f>
        <v>117442.26</v>
      </c>
      <c r="DA195">
        <f>AI195</f>
        <v>1</v>
      </c>
      <c r="DB195">
        <v>0</v>
      </c>
    </row>
    <row r="196" spans="1:106" x14ac:dyDescent="0.2">
      <c r="A196">
        <f>ROW(Source!A386)</f>
        <v>386</v>
      </c>
      <c r="B196">
        <v>41650444</v>
      </c>
      <c r="C196">
        <v>41651330</v>
      </c>
      <c r="D196">
        <v>41405541</v>
      </c>
      <c r="E196">
        <v>1</v>
      </c>
      <c r="F196">
        <v>1</v>
      </c>
      <c r="G196">
        <v>19</v>
      </c>
      <c r="H196">
        <v>3</v>
      </c>
      <c r="I196" t="s">
        <v>536</v>
      </c>
      <c r="J196" t="s">
        <v>537</v>
      </c>
      <c r="K196" t="s">
        <v>538</v>
      </c>
      <c r="L196">
        <v>1354</v>
      </c>
      <c r="N196">
        <v>1010</v>
      </c>
      <c r="O196" t="s">
        <v>122</v>
      </c>
      <c r="P196" t="s">
        <v>122</v>
      </c>
      <c r="Q196">
        <v>1</v>
      </c>
      <c r="W196">
        <v>0</v>
      </c>
      <c r="X196">
        <v>-1153691505</v>
      </c>
      <c r="Y196">
        <v>1</v>
      </c>
      <c r="AA196">
        <v>50.2</v>
      </c>
      <c r="AB196">
        <v>0</v>
      </c>
      <c r="AC196">
        <v>0</v>
      </c>
      <c r="AD196">
        <v>0</v>
      </c>
      <c r="AE196">
        <v>50.2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N196">
        <v>0</v>
      </c>
      <c r="AO196">
        <v>1</v>
      </c>
      <c r="AP196">
        <v>0</v>
      </c>
      <c r="AQ196">
        <v>0</v>
      </c>
      <c r="AR196">
        <v>0</v>
      </c>
      <c r="AS196" t="s">
        <v>3</v>
      </c>
      <c r="AT196">
        <v>1</v>
      </c>
      <c r="AU196" t="s">
        <v>3</v>
      </c>
      <c r="AV196">
        <v>0</v>
      </c>
      <c r="AW196">
        <v>2</v>
      </c>
      <c r="AX196">
        <v>41651342</v>
      </c>
      <c r="AY196">
        <v>1</v>
      </c>
      <c r="AZ196">
        <v>0</v>
      </c>
      <c r="BA196">
        <v>195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X196">
        <f>Y196*Source!I386</f>
        <v>2</v>
      </c>
      <c r="CY196">
        <f>AA196</f>
        <v>50.2</v>
      </c>
      <c r="CZ196">
        <f>AE196</f>
        <v>50.2</v>
      </c>
      <c r="DA196">
        <f>AI196</f>
        <v>1</v>
      </c>
      <c r="DB196">
        <v>0</v>
      </c>
    </row>
    <row r="197" spans="1:106" x14ac:dyDescent="0.2">
      <c r="A197">
        <f>ROW(Source!A387)</f>
        <v>387</v>
      </c>
      <c r="B197">
        <v>41650444</v>
      </c>
      <c r="C197">
        <v>41651343</v>
      </c>
      <c r="D197">
        <v>41386477</v>
      </c>
      <c r="E197">
        <v>19</v>
      </c>
      <c r="F197">
        <v>1</v>
      </c>
      <c r="G197">
        <v>19</v>
      </c>
      <c r="H197">
        <v>1</v>
      </c>
      <c r="I197" t="s">
        <v>362</v>
      </c>
      <c r="J197" t="s">
        <v>3</v>
      </c>
      <c r="K197" t="s">
        <v>363</v>
      </c>
      <c r="L197">
        <v>1191</v>
      </c>
      <c r="N197">
        <v>1013</v>
      </c>
      <c r="O197" t="s">
        <v>364</v>
      </c>
      <c r="P197" t="s">
        <v>364</v>
      </c>
      <c r="Q197">
        <v>1</v>
      </c>
      <c r="W197">
        <v>0</v>
      </c>
      <c r="X197">
        <v>476480486</v>
      </c>
      <c r="Y197">
        <v>589.94000000000005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N197">
        <v>0</v>
      </c>
      <c r="AO197">
        <v>1</v>
      </c>
      <c r="AP197">
        <v>0</v>
      </c>
      <c r="AQ197">
        <v>0</v>
      </c>
      <c r="AR197">
        <v>0</v>
      </c>
      <c r="AS197" t="s">
        <v>3</v>
      </c>
      <c r="AT197">
        <v>589.94000000000005</v>
      </c>
      <c r="AU197" t="s">
        <v>3</v>
      </c>
      <c r="AV197">
        <v>1</v>
      </c>
      <c r="AW197">
        <v>2</v>
      </c>
      <c r="AX197">
        <v>41651361</v>
      </c>
      <c r="AY197">
        <v>1</v>
      </c>
      <c r="AZ197">
        <v>0</v>
      </c>
      <c r="BA197">
        <v>196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X197">
        <f>Y197*Source!I387</f>
        <v>560.44299999999998</v>
      </c>
      <c r="CY197">
        <f>AD197</f>
        <v>0</v>
      </c>
      <c r="CZ197">
        <f>AH197</f>
        <v>0</v>
      </c>
      <c r="DA197">
        <f>AL197</f>
        <v>1</v>
      </c>
      <c r="DB197">
        <v>0</v>
      </c>
    </row>
    <row r="198" spans="1:106" x14ac:dyDescent="0.2">
      <c r="A198">
        <f>ROW(Source!A387)</f>
        <v>387</v>
      </c>
      <c r="B198">
        <v>41650444</v>
      </c>
      <c r="C198">
        <v>41651343</v>
      </c>
      <c r="D198">
        <v>41400918</v>
      </c>
      <c r="E198">
        <v>1</v>
      </c>
      <c r="F198">
        <v>1</v>
      </c>
      <c r="G198">
        <v>19</v>
      </c>
      <c r="H198">
        <v>2</v>
      </c>
      <c r="I198" t="s">
        <v>539</v>
      </c>
      <c r="J198" t="s">
        <v>540</v>
      </c>
      <c r="K198" t="s">
        <v>541</v>
      </c>
      <c r="L198">
        <v>1368</v>
      </c>
      <c r="N198">
        <v>1011</v>
      </c>
      <c r="O198" t="s">
        <v>230</v>
      </c>
      <c r="P198" t="s">
        <v>230</v>
      </c>
      <c r="Q198">
        <v>1</v>
      </c>
      <c r="W198">
        <v>0</v>
      </c>
      <c r="X198">
        <v>-271738058</v>
      </c>
      <c r="Y198">
        <v>98.97</v>
      </c>
      <c r="AA198">
        <v>0</v>
      </c>
      <c r="AB198">
        <v>289.3</v>
      </c>
      <c r="AC198">
        <v>5.32</v>
      </c>
      <c r="AD198">
        <v>0</v>
      </c>
      <c r="AE198">
        <v>0</v>
      </c>
      <c r="AF198">
        <v>289.3</v>
      </c>
      <c r="AG198">
        <v>5.32</v>
      </c>
      <c r="AH198">
        <v>0</v>
      </c>
      <c r="AI198">
        <v>1</v>
      </c>
      <c r="AJ198">
        <v>1</v>
      </c>
      <c r="AK198">
        <v>1</v>
      </c>
      <c r="AL198">
        <v>1</v>
      </c>
      <c r="AN198">
        <v>0</v>
      </c>
      <c r="AO198">
        <v>1</v>
      </c>
      <c r="AP198">
        <v>0</v>
      </c>
      <c r="AQ198">
        <v>0</v>
      </c>
      <c r="AR198">
        <v>0</v>
      </c>
      <c r="AS198" t="s">
        <v>3</v>
      </c>
      <c r="AT198">
        <v>98.97</v>
      </c>
      <c r="AU198" t="s">
        <v>3</v>
      </c>
      <c r="AV198">
        <v>0</v>
      </c>
      <c r="AW198">
        <v>2</v>
      </c>
      <c r="AX198">
        <v>41651362</v>
      </c>
      <c r="AY198">
        <v>1</v>
      </c>
      <c r="AZ198">
        <v>0</v>
      </c>
      <c r="BA198">
        <v>197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X198">
        <f>Y198*Source!I387</f>
        <v>94.021499999999989</v>
      </c>
      <c r="CY198">
        <f t="shared" ref="CY198:CY204" si="12">AB198</f>
        <v>289.3</v>
      </c>
      <c r="CZ198">
        <f t="shared" ref="CZ198:CZ204" si="13">AF198</f>
        <v>289.3</v>
      </c>
      <c r="DA198">
        <f t="shared" ref="DA198:DA204" si="14">AJ198</f>
        <v>1</v>
      </c>
      <c r="DB198">
        <v>0</v>
      </c>
    </row>
    <row r="199" spans="1:106" x14ac:dyDescent="0.2">
      <c r="A199">
        <f>ROW(Source!A387)</f>
        <v>387</v>
      </c>
      <c r="B199">
        <v>41650444</v>
      </c>
      <c r="C199">
        <v>41651343</v>
      </c>
      <c r="D199">
        <v>41400919</v>
      </c>
      <c r="E199">
        <v>1</v>
      </c>
      <c r="F199">
        <v>1</v>
      </c>
      <c r="G199">
        <v>19</v>
      </c>
      <c r="H199">
        <v>2</v>
      </c>
      <c r="I199" t="s">
        <v>542</v>
      </c>
      <c r="J199" t="s">
        <v>543</v>
      </c>
      <c r="K199" t="s">
        <v>544</v>
      </c>
      <c r="L199">
        <v>1368</v>
      </c>
      <c r="N199">
        <v>1011</v>
      </c>
      <c r="O199" t="s">
        <v>230</v>
      </c>
      <c r="P199" t="s">
        <v>230</v>
      </c>
      <c r="Q199">
        <v>1</v>
      </c>
      <c r="W199">
        <v>0</v>
      </c>
      <c r="X199">
        <v>1425483149</v>
      </c>
      <c r="Y199">
        <v>3.48</v>
      </c>
      <c r="AA199">
        <v>0</v>
      </c>
      <c r="AB199">
        <v>5.41</v>
      </c>
      <c r="AC199">
        <v>2.25</v>
      </c>
      <c r="AD199">
        <v>0</v>
      </c>
      <c r="AE199">
        <v>0</v>
      </c>
      <c r="AF199">
        <v>5.41</v>
      </c>
      <c r="AG199">
        <v>2.25</v>
      </c>
      <c r="AH199">
        <v>0</v>
      </c>
      <c r="AI199">
        <v>1</v>
      </c>
      <c r="AJ199">
        <v>1</v>
      </c>
      <c r="AK199">
        <v>1</v>
      </c>
      <c r="AL199">
        <v>1</v>
      </c>
      <c r="AN199">
        <v>0</v>
      </c>
      <c r="AO199">
        <v>1</v>
      </c>
      <c r="AP199">
        <v>0</v>
      </c>
      <c r="AQ199">
        <v>0</v>
      </c>
      <c r="AR199">
        <v>0</v>
      </c>
      <c r="AS199" t="s">
        <v>3</v>
      </c>
      <c r="AT199">
        <v>3.48</v>
      </c>
      <c r="AU199" t="s">
        <v>3</v>
      </c>
      <c r="AV199">
        <v>0</v>
      </c>
      <c r="AW199">
        <v>2</v>
      </c>
      <c r="AX199">
        <v>41651363</v>
      </c>
      <c r="AY199">
        <v>1</v>
      </c>
      <c r="AZ199">
        <v>0</v>
      </c>
      <c r="BA199">
        <v>198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X199">
        <f>Y199*Source!I387</f>
        <v>3.306</v>
      </c>
      <c r="CY199">
        <f t="shared" si="12"/>
        <v>5.41</v>
      </c>
      <c r="CZ199">
        <f t="shared" si="13"/>
        <v>5.41</v>
      </c>
      <c r="DA199">
        <f t="shared" si="14"/>
        <v>1</v>
      </c>
      <c r="DB199">
        <v>0</v>
      </c>
    </row>
    <row r="200" spans="1:106" x14ac:dyDescent="0.2">
      <c r="A200">
        <f>ROW(Source!A387)</f>
        <v>387</v>
      </c>
      <c r="B200">
        <v>41650444</v>
      </c>
      <c r="C200">
        <v>41651343</v>
      </c>
      <c r="D200">
        <v>41401225</v>
      </c>
      <c r="E200">
        <v>1</v>
      </c>
      <c r="F200">
        <v>1</v>
      </c>
      <c r="G200">
        <v>19</v>
      </c>
      <c r="H200">
        <v>2</v>
      </c>
      <c r="I200" t="s">
        <v>533</v>
      </c>
      <c r="J200" t="s">
        <v>534</v>
      </c>
      <c r="K200" t="s">
        <v>535</v>
      </c>
      <c r="L200">
        <v>1368</v>
      </c>
      <c r="N200">
        <v>1011</v>
      </c>
      <c r="O200" t="s">
        <v>230</v>
      </c>
      <c r="P200" t="s">
        <v>230</v>
      </c>
      <c r="Q200">
        <v>1</v>
      </c>
      <c r="W200">
        <v>0</v>
      </c>
      <c r="X200">
        <v>-2088658583</v>
      </c>
      <c r="Y200">
        <v>4.88</v>
      </c>
      <c r="AA200">
        <v>0</v>
      </c>
      <c r="AB200">
        <v>5.7</v>
      </c>
      <c r="AC200">
        <v>0.85</v>
      </c>
      <c r="AD200">
        <v>0</v>
      </c>
      <c r="AE200">
        <v>0</v>
      </c>
      <c r="AF200">
        <v>5.7</v>
      </c>
      <c r="AG200">
        <v>0.85</v>
      </c>
      <c r="AH200">
        <v>0</v>
      </c>
      <c r="AI200">
        <v>1</v>
      </c>
      <c r="AJ200">
        <v>1</v>
      </c>
      <c r="AK200">
        <v>1</v>
      </c>
      <c r="AL200">
        <v>1</v>
      </c>
      <c r="AN200">
        <v>0</v>
      </c>
      <c r="AO200">
        <v>1</v>
      </c>
      <c r="AP200">
        <v>0</v>
      </c>
      <c r="AQ200">
        <v>0</v>
      </c>
      <c r="AR200">
        <v>0</v>
      </c>
      <c r="AS200" t="s">
        <v>3</v>
      </c>
      <c r="AT200">
        <v>4.88</v>
      </c>
      <c r="AU200" t="s">
        <v>3</v>
      </c>
      <c r="AV200">
        <v>0</v>
      </c>
      <c r="AW200">
        <v>2</v>
      </c>
      <c r="AX200">
        <v>41651364</v>
      </c>
      <c r="AY200">
        <v>1</v>
      </c>
      <c r="AZ200">
        <v>0</v>
      </c>
      <c r="BA200">
        <v>199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X200">
        <f>Y200*Source!I387</f>
        <v>4.6360000000000001</v>
      </c>
      <c r="CY200">
        <f t="shared" si="12"/>
        <v>5.7</v>
      </c>
      <c r="CZ200">
        <f t="shared" si="13"/>
        <v>5.7</v>
      </c>
      <c r="DA200">
        <f t="shared" si="14"/>
        <v>1</v>
      </c>
      <c r="DB200">
        <v>0</v>
      </c>
    </row>
    <row r="201" spans="1:106" x14ac:dyDescent="0.2">
      <c r="A201">
        <f>ROW(Source!A387)</f>
        <v>387</v>
      </c>
      <c r="B201">
        <v>41650444</v>
      </c>
      <c r="C201">
        <v>41651343</v>
      </c>
      <c r="D201">
        <v>41401248</v>
      </c>
      <c r="E201">
        <v>1</v>
      </c>
      <c r="F201">
        <v>1</v>
      </c>
      <c r="G201">
        <v>19</v>
      </c>
      <c r="H201">
        <v>2</v>
      </c>
      <c r="I201" t="s">
        <v>545</v>
      </c>
      <c r="J201" t="s">
        <v>546</v>
      </c>
      <c r="K201" t="s">
        <v>547</v>
      </c>
      <c r="L201">
        <v>1368</v>
      </c>
      <c r="N201">
        <v>1011</v>
      </c>
      <c r="O201" t="s">
        <v>230</v>
      </c>
      <c r="P201" t="s">
        <v>230</v>
      </c>
      <c r="Q201">
        <v>1</v>
      </c>
      <c r="W201">
        <v>0</v>
      </c>
      <c r="X201">
        <v>-627005331</v>
      </c>
      <c r="Y201">
        <v>2.93</v>
      </c>
      <c r="AA201">
        <v>0</v>
      </c>
      <c r="AB201">
        <v>522.34</v>
      </c>
      <c r="AC201">
        <v>440.86</v>
      </c>
      <c r="AD201">
        <v>0</v>
      </c>
      <c r="AE201">
        <v>0</v>
      </c>
      <c r="AF201">
        <v>522.34</v>
      </c>
      <c r="AG201">
        <v>440.86</v>
      </c>
      <c r="AH201">
        <v>0</v>
      </c>
      <c r="AI201">
        <v>1</v>
      </c>
      <c r="AJ201">
        <v>1</v>
      </c>
      <c r="AK201">
        <v>1</v>
      </c>
      <c r="AL201">
        <v>1</v>
      </c>
      <c r="AN201">
        <v>0</v>
      </c>
      <c r="AO201">
        <v>1</v>
      </c>
      <c r="AP201">
        <v>0</v>
      </c>
      <c r="AQ201">
        <v>0</v>
      </c>
      <c r="AR201">
        <v>0</v>
      </c>
      <c r="AS201" t="s">
        <v>3</v>
      </c>
      <c r="AT201">
        <v>2.93</v>
      </c>
      <c r="AU201" t="s">
        <v>3</v>
      </c>
      <c r="AV201">
        <v>0</v>
      </c>
      <c r="AW201">
        <v>2</v>
      </c>
      <c r="AX201">
        <v>41651365</v>
      </c>
      <c r="AY201">
        <v>1</v>
      </c>
      <c r="AZ201">
        <v>0</v>
      </c>
      <c r="BA201">
        <v>200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X201">
        <f>Y201*Source!I387</f>
        <v>2.7835000000000001</v>
      </c>
      <c r="CY201">
        <f t="shared" si="12"/>
        <v>522.34</v>
      </c>
      <c r="CZ201">
        <f t="shared" si="13"/>
        <v>522.34</v>
      </c>
      <c r="DA201">
        <f t="shared" si="14"/>
        <v>1</v>
      </c>
      <c r="DB201">
        <v>0</v>
      </c>
    </row>
    <row r="202" spans="1:106" x14ac:dyDescent="0.2">
      <c r="A202">
        <f>ROW(Source!A387)</f>
        <v>387</v>
      </c>
      <c r="B202">
        <v>41650444</v>
      </c>
      <c r="C202">
        <v>41651343</v>
      </c>
      <c r="D202">
        <v>41400588</v>
      </c>
      <c r="E202">
        <v>1</v>
      </c>
      <c r="F202">
        <v>1</v>
      </c>
      <c r="G202">
        <v>19</v>
      </c>
      <c r="H202">
        <v>2</v>
      </c>
      <c r="I202" t="s">
        <v>548</v>
      </c>
      <c r="J202" t="s">
        <v>549</v>
      </c>
      <c r="K202" t="s">
        <v>550</v>
      </c>
      <c r="L202">
        <v>1368</v>
      </c>
      <c r="N202">
        <v>1011</v>
      </c>
      <c r="O202" t="s">
        <v>230</v>
      </c>
      <c r="P202" t="s">
        <v>230</v>
      </c>
      <c r="Q202">
        <v>1</v>
      </c>
      <c r="W202">
        <v>0</v>
      </c>
      <c r="X202">
        <v>-1491699581</v>
      </c>
      <c r="Y202">
        <v>13.95</v>
      </c>
      <c r="AA202">
        <v>0</v>
      </c>
      <c r="AB202">
        <v>966.9</v>
      </c>
      <c r="AC202">
        <v>369.14</v>
      </c>
      <c r="AD202">
        <v>0</v>
      </c>
      <c r="AE202">
        <v>0</v>
      </c>
      <c r="AF202">
        <v>966.9</v>
      </c>
      <c r="AG202">
        <v>369.14</v>
      </c>
      <c r="AH202">
        <v>0</v>
      </c>
      <c r="AI202">
        <v>1</v>
      </c>
      <c r="AJ202">
        <v>1</v>
      </c>
      <c r="AK202">
        <v>1</v>
      </c>
      <c r="AL202">
        <v>1</v>
      </c>
      <c r="AN202">
        <v>0</v>
      </c>
      <c r="AO202">
        <v>1</v>
      </c>
      <c r="AP202">
        <v>0</v>
      </c>
      <c r="AQ202">
        <v>0</v>
      </c>
      <c r="AR202">
        <v>0</v>
      </c>
      <c r="AS202" t="s">
        <v>3</v>
      </c>
      <c r="AT202">
        <v>13.95</v>
      </c>
      <c r="AU202" t="s">
        <v>3</v>
      </c>
      <c r="AV202">
        <v>0</v>
      </c>
      <c r="AW202">
        <v>2</v>
      </c>
      <c r="AX202">
        <v>41651366</v>
      </c>
      <c r="AY202">
        <v>1</v>
      </c>
      <c r="AZ202">
        <v>0</v>
      </c>
      <c r="BA202">
        <v>201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X202">
        <f>Y202*Source!I387</f>
        <v>13.2525</v>
      </c>
      <c r="CY202">
        <f t="shared" si="12"/>
        <v>966.9</v>
      </c>
      <c r="CZ202">
        <f t="shared" si="13"/>
        <v>966.9</v>
      </c>
      <c r="DA202">
        <f t="shared" si="14"/>
        <v>1</v>
      </c>
      <c r="DB202">
        <v>0</v>
      </c>
    </row>
    <row r="203" spans="1:106" x14ac:dyDescent="0.2">
      <c r="A203">
        <f>ROW(Source!A387)</f>
        <v>387</v>
      </c>
      <c r="B203">
        <v>41650444</v>
      </c>
      <c r="C203">
        <v>41651343</v>
      </c>
      <c r="D203">
        <v>41400758</v>
      </c>
      <c r="E203">
        <v>1</v>
      </c>
      <c r="F203">
        <v>1</v>
      </c>
      <c r="G203">
        <v>19</v>
      </c>
      <c r="H203">
        <v>2</v>
      </c>
      <c r="I203" t="s">
        <v>551</v>
      </c>
      <c r="J203" t="s">
        <v>552</v>
      </c>
      <c r="K203" t="s">
        <v>553</v>
      </c>
      <c r="L203">
        <v>1368</v>
      </c>
      <c r="N203">
        <v>1011</v>
      </c>
      <c r="O203" t="s">
        <v>230</v>
      </c>
      <c r="P203" t="s">
        <v>230</v>
      </c>
      <c r="Q203">
        <v>1</v>
      </c>
      <c r="W203">
        <v>0</v>
      </c>
      <c r="X203">
        <v>47389749</v>
      </c>
      <c r="Y203">
        <v>6.88</v>
      </c>
      <c r="AA203">
        <v>0</v>
      </c>
      <c r="AB203">
        <v>9.7100000000000009</v>
      </c>
      <c r="AC203">
        <v>2.25</v>
      </c>
      <c r="AD203">
        <v>0</v>
      </c>
      <c r="AE203">
        <v>0</v>
      </c>
      <c r="AF203">
        <v>9.7100000000000009</v>
      </c>
      <c r="AG203">
        <v>2.25</v>
      </c>
      <c r="AH203">
        <v>0</v>
      </c>
      <c r="AI203">
        <v>1</v>
      </c>
      <c r="AJ203">
        <v>1</v>
      </c>
      <c r="AK203">
        <v>1</v>
      </c>
      <c r="AL203">
        <v>1</v>
      </c>
      <c r="AN203">
        <v>0</v>
      </c>
      <c r="AO203">
        <v>1</v>
      </c>
      <c r="AP203">
        <v>0</v>
      </c>
      <c r="AQ203">
        <v>0</v>
      </c>
      <c r="AR203">
        <v>0</v>
      </c>
      <c r="AS203" t="s">
        <v>3</v>
      </c>
      <c r="AT203">
        <v>6.88</v>
      </c>
      <c r="AU203" t="s">
        <v>3</v>
      </c>
      <c r="AV203">
        <v>0</v>
      </c>
      <c r="AW203">
        <v>2</v>
      </c>
      <c r="AX203">
        <v>41651367</v>
      </c>
      <c r="AY203">
        <v>1</v>
      </c>
      <c r="AZ203">
        <v>0</v>
      </c>
      <c r="BA203">
        <v>202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X203">
        <f>Y203*Source!I387</f>
        <v>6.5359999999999996</v>
      </c>
      <c r="CY203">
        <f t="shared" si="12"/>
        <v>9.7100000000000009</v>
      </c>
      <c r="CZ203">
        <f t="shared" si="13"/>
        <v>9.7100000000000009</v>
      </c>
      <c r="DA203">
        <f t="shared" si="14"/>
        <v>1</v>
      </c>
      <c r="DB203">
        <v>0</v>
      </c>
    </row>
    <row r="204" spans="1:106" x14ac:dyDescent="0.2">
      <c r="A204">
        <f>ROW(Source!A387)</f>
        <v>387</v>
      </c>
      <c r="B204">
        <v>41650444</v>
      </c>
      <c r="C204">
        <v>41651343</v>
      </c>
      <c r="D204">
        <v>41400794</v>
      </c>
      <c r="E204">
        <v>1</v>
      </c>
      <c r="F204">
        <v>1</v>
      </c>
      <c r="G204">
        <v>19</v>
      </c>
      <c r="H204">
        <v>2</v>
      </c>
      <c r="I204" t="s">
        <v>554</v>
      </c>
      <c r="J204" t="s">
        <v>555</v>
      </c>
      <c r="K204" t="s">
        <v>556</v>
      </c>
      <c r="L204">
        <v>1368</v>
      </c>
      <c r="N204">
        <v>1011</v>
      </c>
      <c r="O204" t="s">
        <v>230</v>
      </c>
      <c r="P204" t="s">
        <v>230</v>
      </c>
      <c r="Q204">
        <v>1</v>
      </c>
      <c r="W204">
        <v>0</v>
      </c>
      <c r="X204">
        <v>-186497264</v>
      </c>
      <c r="Y204">
        <v>4.2</v>
      </c>
      <c r="AA204">
        <v>0</v>
      </c>
      <c r="AB204">
        <v>1015.63</v>
      </c>
      <c r="AC204">
        <v>467.23</v>
      </c>
      <c r="AD204">
        <v>0</v>
      </c>
      <c r="AE204">
        <v>0</v>
      </c>
      <c r="AF204">
        <v>1015.63</v>
      </c>
      <c r="AG204">
        <v>467.23</v>
      </c>
      <c r="AH204">
        <v>0</v>
      </c>
      <c r="AI204">
        <v>1</v>
      </c>
      <c r="AJ204">
        <v>1</v>
      </c>
      <c r="AK204">
        <v>1</v>
      </c>
      <c r="AL204">
        <v>1</v>
      </c>
      <c r="AN204">
        <v>0</v>
      </c>
      <c r="AO204">
        <v>1</v>
      </c>
      <c r="AP204">
        <v>0</v>
      </c>
      <c r="AQ204">
        <v>0</v>
      </c>
      <c r="AR204">
        <v>0</v>
      </c>
      <c r="AS204" t="s">
        <v>3</v>
      </c>
      <c r="AT204">
        <v>4.2</v>
      </c>
      <c r="AU204" t="s">
        <v>3</v>
      </c>
      <c r="AV204">
        <v>0</v>
      </c>
      <c r="AW204">
        <v>2</v>
      </c>
      <c r="AX204">
        <v>41651368</v>
      </c>
      <c r="AY204">
        <v>1</v>
      </c>
      <c r="AZ204">
        <v>0</v>
      </c>
      <c r="BA204">
        <v>203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X204">
        <f>Y204*Source!I387</f>
        <v>3.9899999999999998</v>
      </c>
      <c r="CY204">
        <f t="shared" si="12"/>
        <v>1015.63</v>
      </c>
      <c r="CZ204">
        <f t="shared" si="13"/>
        <v>1015.63</v>
      </c>
      <c r="DA204">
        <f t="shared" si="14"/>
        <v>1</v>
      </c>
      <c r="DB204">
        <v>0</v>
      </c>
    </row>
    <row r="205" spans="1:106" x14ac:dyDescent="0.2">
      <c r="A205">
        <f>ROW(Source!A387)</f>
        <v>387</v>
      </c>
      <c r="B205">
        <v>41650444</v>
      </c>
      <c r="C205">
        <v>41651343</v>
      </c>
      <c r="D205">
        <v>41402025</v>
      </c>
      <c r="E205">
        <v>1</v>
      </c>
      <c r="F205">
        <v>1</v>
      </c>
      <c r="G205">
        <v>19</v>
      </c>
      <c r="H205">
        <v>3</v>
      </c>
      <c r="I205" t="s">
        <v>557</v>
      </c>
      <c r="J205" t="s">
        <v>558</v>
      </c>
      <c r="K205" t="s">
        <v>559</v>
      </c>
      <c r="L205">
        <v>1348</v>
      </c>
      <c r="N205">
        <v>1009</v>
      </c>
      <c r="O205" t="s">
        <v>35</v>
      </c>
      <c r="P205" t="s">
        <v>35</v>
      </c>
      <c r="Q205">
        <v>1000</v>
      </c>
      <c r="W205">
        <v>0</v>
      </c>
      <c r="X205">
        <v>1221941763</v>
      </c>
      <c r="Y205">
        <v>1.494</v>
      </c>
      <c r="AA205">
        <v>38586.6</v>
      </c>
      <c r="AB205">
        <v>0</v>
      </c>
      <c r="AC205">
        <v>0</v>
      </c>
      <c r="AD205">
        <v>0</v>
      </c>
      <c r="AE205">
        <v>38586.6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N205">
        <v>0</v>
      </c>
      <c r="AO205">
        <v>1</v>
      </c>
      <c r="AP205">
        <v>0</v>
      </c>
      <c r="AQ205">
        <v>0</v>
      </c>
      <c r="AR205">
        <v>0</v>
      </c>
      <c r="AS205" t="s">
        <v>3</v>
      </c>
      <c r="AT205">
        <v>1.494</v>
      </c>
      <c r="AU205" t="s">
        <v>3</v>
      </c>
      <c r="AV205">
        <v>0</v>
      </c>
      <c r="AW205">
        <v>2</v>
      </c>
      <c r="AX205">
        <v>41651369</v>
      </c>
      <c r="AY205">
        <v>1</v>
      </c>
      <c r="AZ205">
        <v>0</v>
      </c>
      <c r="BA205">
        <v>204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X205">
        <f>Y205*Source!I387</f>
        <v>1.4193</v>
      </c>
      <c r="CY205">
        <f t="shared" ref="CY205:CY213" si="15">AA205</f>
        <v>38586.6</v>
      </c>
      <c r="CZ205">
        <f t="shared" ref="CZ205:CZ213" si="16">AE205</f>
        <v>38586.6</v>
      </c>
      <c r="DA205">
        <f t="shared" ref="DA205:DA213" si="17">AI205</f>
        <v>1</v>
      </c>
      <c r="DB205">
        <v>0</v>
      </c>
    </row>
    <row r="206" spans="1:106" x14ac:dyDescent="0.2">
      <c r="A206">
        <f>ROW(Source!A387)</f>
        <v>387</v>
      </c>
      <c r="B206">
        <v>41650444</v>
      </c>
      <c r="C206">
        <v>41651343</v>
      </c>
      <c r="D206">
        <v>41402065</v>
      </c>
      <c r="E206">
        <v>1</v>
      </c>
      <c r="F206">
        <v>1</v>
      </c>
      <c r="G206">
        <v>19</v>
      </c>
      <c r="H206">
        <v>3</v>
      </c>
      <c r="I206" t="s">
        <v>560</v>
      </c>
      <c r="J206" t="s">
        <v>561</v>
      </c>
      <c r="K206" t="s">
        <v>562</v>
      </c>
      <c r="L206">
        <v>1348</v>
      </c>
      <c r="N206">
        <v>1009</v>
      </c>
      <c r="O206" t="s">
        <v>35</v>
      </c>
      <c r="P206" t="s">
        <v>35</v>
      </c>
      <c r="Q206">
        <v>1000</v>
      </c>
      <c r="W206">
        <v>0</v>
      </c>
      <c r="X206">
        <v>1284423083</v>
      </c>
      <c r="Y206">
        <v>0.54400000000000004</v>
      </c>
      <c r="AA206">
        <v>36664.97</v>
      </c>
      <c r="AB206">
        <v>0</v>
      </c>
      <c r="AC206">
        <v>0</v>
      </c>
      <c r="AD206">
        <v>0</v>
      </c>
      <c r="AE206">
        <v>36664.97</v>
      </c>
      <c r="AF206">
        <v>0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N206">
        <v>0</v>
      </c>
      <c r="AO206">
        <v>1</v>
      </c>
      <c r="AP206">
        <v>0</v>
      </c>
      <c r="AQ206">
        <v>0</v>
      </c>
      <c r="AR206">
        <v>0</v>
      </c>
      <c r="AS206" t="s">
        <v>3</v>
      </c>
      <c r="AT206">
        <v>0.54400000000000004</v>
      </c>
      <c r="AU206" t="s">
        <v>3</v>
      </c>
      <c r="AV206">
        <v>0</v>
      </c>
      <c r="AW206">
        <v>2</v>
      </c>
      <c r="AX206">
        <v>41651370</v>
      </c>
      <c r="AY206">
        <v>1</v>
      </c>
      <c r="AZ206">
        <v>0</v>
      </c>
      <c r="BA206">
        <v>205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X206">
        <f>Y206*Source!I387</f>
        <v>0.51680000000000004</v>
      </c>
      <c r="CY206">
        <f t="shared" si="15"/>
        <v>36664.97</v>
      </c>
      <c r="CZ206">
        <f t="shared" si="16"/>
        <v>36664.97</v>
      </c>
      <c r="DA206">
        <f t="shared" si="17"/>
        <v>1</v>
      </c>
      <c r="DB206">
        <v>0</v>
      </c>
    </row>
    <row r="207" spans="1:106" x14ac:dyDescent="0.2">
      <c r="A207">
        <f>ROW(Source!A387)</f>
        <v>387</v>
      </c>
      <c r="B207">
        <v>41650444</v>
      </c>
      <c r="C207">
        <v>41651343</v>
      </c>
      <c r="D207">
        <v>41403136</v>
      </c>
      <c r="E207">
        <v>1</v>
      </c>
      <c r="F207">
        <v>1</v>
      </c>
      <c r="G207">
        <v>19</v>
      </c>
      <c r="H207">
        <v>3</v>
      </c>
      <c r="I207" t="s">
        <v>478</v>
      </c>
      <c r="J207" t="s">
        <v>479</v>
      </c>
      <c r="K207" t="s">
        <v>480</v>
      </c>
      <c r="L207">
        <v>1348</v>
      </c>
      <c r="N207">
        <v>1009</v>
      </c>
      <c r="O207" t="s">
        <v>35</v>
      </c>
      <c r="P207" t="s">
        <v>35</v>
      </c>
      <c r="Q207">
        <v>1000</v>
      </c>
      <c r="W207">
        <v>0</v>
      </c>
      <c r="X207">
        <v>-1592467254</v>
      </c>
      <c r="Y207">
        <v>6.9000000000000006E-2</v>
      </c>
      <c r="AA207">
        <v>117442.26</v>
      </c>
      <c r="AB207">
        <v>0</v>
      </c>
      <c r="AC207">
        <v>0</v>
      </c>
      <c r="AD207">
        <v>0</v>
      </c>
      <c r="AE207">
        <v>117442.26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N207">
        <v>0</v>
      </c>
      <c r="AO207">
        <v>1</v>
      </c>
      <c r="AP207">
        <v>0</v>
      </c>
      <c r="AQ207">
        <v>0</v>
      </c>
      <c r="AR207">
        <v>0</v>
      </c>
      <c r="AS207" t="s">
        <v>3</v>
      </c>
      <c r="AT207">
        <v>6.9000000000000006E-2</v>
      </c>
      <c r="AU207" t="s">
        <v>3</v>
      </c>
      <c r="AV207">
        <v>0</v>
      </c>
      <c r="AW207">
        <v>2</v>
      </c>
      <c r="AX207">
        <v>41651371</v>
      </c>
      <c r="AY207">
        <v>1</v>
      </c>
      <c r="AZ207">
        <v>0</v>
      </c>
      <c r="BA207">
        <v>206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X207">
        <f>Y207*Source!I387</f>
        <v>6.5549999999999997E-2</v>
      </c>
      <c r="CY207">
        <f t="shared" si="15"/>
        <v>117442.26</v>
      </c>
      <c r="CZ207">
        <f t="shared" si="16"/>
        <v>117442.26</v>
      </c>
      <c r="DA207">
        <f t="shared" si="17"/>
        <v>1</v>
      </c>
      <c r="DB207">
        <v>0</v>
      </c>
    </row>
    <row r="208" spans="1:106" x14ac:dyDescent="0.2">
      <c r="A208">
        <f>ROW(Source!A387)</f>
        <v>387</v>
      </c>
      <c r="B208">
        <v>41650444</v>
      </c>
      <c r="C208">
        <v>41651343</v>
      </c>
      <c r="D208">
        <v>41406929</v>
      </c>
      <c r="E208">
        <v>1</v>
      </c>
      <c r="F208">
        <v>1</v>
      </c>
      <c r="G208">
        <v>19</v>
      </c>
      <c r="H208">
        <v>3</v>
      </c>
      <c r="I208" t="s">
        <v>563</v>
      </c>
      <c r="J208" t="s">
        <v>564</v>
      </c>
      <c r="K208" t="s">
        <v>565</v>
      </c>
      <c r="L208">
        <v>1301</v>
      </c>
      <c r="N208">
        <v>1003</v>
      </c>
      <c r="O208" t="s">
        <v>201</v>
      </c>
      <c r="P208" t="s">
        <v>201</v>
      </c>
      <c r="Q208">
        <v>1</v>
      </c>
      <c r="W208">
        <v>0</v>
      </c>
      <c r="X208">
        <v>1575884194</v>
      </c>
      <c r="Y208">
        <v>118.9</v>
      </c>
      <c r="AA208">
        <v>710.95</v>
      </c>
      <c r="AB208">
        <v>0</v>
      </c>
      <c r="AC208">
        <v>0</v>
      </c>
      <c r="AD208">
        <v>0</v>
      </c>
      <c r="AE208">
        <v>710.95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N208">
        <v>0</v>
      </c>
      <c r="AO208">
        <v>1</v>
      </c>
      <c r="AP208">
        <v>0</v>
      </c>
      <c r="AQ208">
        <v>0</v>
      </c>
      <c r="AR208">
        <v>0</v>
      </c>
      <c r="AS208" t="s">
        <v>3</v>
      </c>
      <c r="AT208">
        <v>118.9</v>
      </c>
      <c r="AU208" t="s">
        <v>3</v>
      </c>
      <c r="AV208">
        <v>0</v>
      </c>
      <c r="AW208">
        <v>2</v>
      </c>
      <c r="AX208">
        <v>41651374</v>
      </c>
      <c r="AY208">
        <v>1</v>
      </c>
      <c r="AZ208">
        <v>0</v>
      </c>
      <c r="BA208">
        <v>207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X208">
        <f>Y208*Source!I387</f>
        <v>112.955</v>
      </c>
      <c r="CY208">
        <f t="shared" si="15"/>
        <v>710.95</v>
      </c>
      <c r="CZ208">
        <f t="shared" si="16"/>
        <v>710.95</v>
      </c>
      <c r="DA208">
        <f t="shared" si="17"/>
        <v>1</v>
      </c>
      <c r="DB208">
        <v>0</v>
      </c>
    </row>
    <row r="209" spans="1:106" x14ac:dyDescent="0.2">
      <c r="A209">
        <f>ROW(Source!A387)</f>
        <v>387</v>
      </c>
      <c r="B209">
        <v>41650444</v>
      </c>
      <c r="C209">
        <v>41651343</v>
      </c>
      <c r="D209">
        <v>41401562</v>
      </c>
      <c r="E209">
        <v>1</v>
      </c>
      <c r="F209">
        <v>1</v>
      </c>
      <c r="G209">
        <v>19</v>
      </c>
      <c r="H209">
        <v>3</v>
      </c>
      <c r="I209" t="s">
        <v>566</v>
      </c>
      <c r="J209" t="s">
        <v>567</v>
      </c>
      <c r="K209" t="s">
        <v>568</v>
      </c>
      <c r="L209">
        <v>1339</v>
      </c>
      <c r="N209">
        <v>1007</v>
      </c>
      <c r="O209" t="s">
        <v>149</v>
      </c>
      <c r="P209" t="s">
        <v>149</v>
      </c>
      <c r="Q209">
        <v>1</v>
      </c>
      <c r="W209">
        <v>0</v>
      </c>
      <c r="X209">
        <v>-1110357138</v>
      </c>
      <c r="Y209">
        <v>7.91</v>
      </c>
      <c r="AA209">
        <v>50.41</v>
      </c>
      <c r="AB209">
        <v>0</v>
      </c>
      <c r="AC209">
        <v>0</v>
      </c>
      <c r="AD209">
        <v>0</v>
      </c>
      <c r="AE209">
        <v>50.41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N209">
        <v>0</v>
      </c>
      <c r="AO209">
        <v>1</v>
      </c>
      <c r="AP209">
        <v>0</v>
      </c>
      <c r="AQ209">
        <v>0</v>
      </c>
      <c r="AR209">
        <v>0</v>
      </c>
      <c r="AS209" t="s">
        <v>3</v>
      </c>
      <c r="AT209">
        <v>7.91</v>
      </c>
      <c r="AU209" t="s">
        <v>3</v>
      </c>
      <c r="AV209">
        <v>0</v>
      </c>
      <c r="AW209">
        <v>2</v>
      </c>
      <c r="AX209">
        <v>41651372</v>
      </c>
      <c r="AY209">
        <v>1</v>
      </c>
      <c r="AZ209">
        <v>0</v>
      </c>
      <c r="BA209">
        <v>208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X209">
        <f>Y209*Source!I387</f>
        <v>7.5145</v>
      </c>
      <c r="CY209">
        <f t="shared" si="15"/>
        <v>50.41</v>
      </c>
      <c r="CZ209">
        <f t="shared" si="16"/>
        <v>50.41</v>
      </c>
      <c r="DA209">
        <f t="shared" si="17"/>
        <v>1</v>
      </c>
      <c r="DB209">
        <v>0</v>
      </c>
    </row>
    <row r="210" spans="1:106" x14ac:dyDescent="0.2">
      <c r="A210">
        <f>ROW(Source!A387)</f>
        <v>387</v>
      </c>
      <c r="B210">
        <v>41650444</v>
      </c>
      <c r="C210">
        <v>41651343</v>
      </c>
      <c r="D210">
        <v>41401583</v>
      </c>
      <c r="E210">
        <v>1</v>
      </c>
      <c r="F210">
        <v>1</v>
      </c>
      <c r="G210">
        <v>19</v>
      </c>
      <c r="H210">
        <v>3</v>
      </c>
      <c r="I210" t="s">
        <v>569</v>
      </c>
      <c r="J210" t="s">
        <v>570</v>
      </c>
      <c r="K210" t="s">
        <v>571</v>
      </c>
      <c r="L210">
        <v>1339</v>
      </c>
      <c r="N210">
        <v>1007</v>
      </c>
      <c r="O210" t="s">
        <v>149</v>
      </c>
      <c r="P210" t="s">
        <v>149</v>
      </c>
      <c r="Q210">
        <v>1</v>
      </c>
      <c r="W210">
        <v>0</v>
      </c>
      <c r="X210">
        <v>-1116570230</v>
      </c>
      <c r="Y210">
        <v>1.52</v>
      </c>
      <c r="AA210">
        <v>28.41</v>
      </c>
      <c r="AB210">
        <v>0</v>
      </c>
      <c r="AC210">
        <v>0</v>
      </c>
      <c r="AD210">
        <v>0</v>
      </c>
      <c r="AE210">
        <v>28.41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1</v>
      </c>
      <c r="AL210">
        <v>1</v>
      </c>
      <c r="AN210">
        <v>0</v>
      </c>
      <c r="AO210">
        <v>1</v>
      </c>
      <c r="AP210">
        <v>0</v>
      </c>
      <c r="AQ210">
        <v>0</v>
      </c>
      <c r="AR210">
        <v>0</v>
      </c>
      <c r="AS210" t="s">
        <v>3</v>
      </c>
      <c r="AT210">
        <v>1.52</v>
      </c>
      <c r="AU210" t="s">
        <v>3</v>
      </c>
      <c r="AV210">
        <v>0</v>
      </c>
      <c r="AW210">
        <v>2</v>
      </c>
      <c r="AX210">
        <v>41651373</v>
      </c>
      <c r="AY210">
        <v>1</v>
      </c>
      <c r="AZ210">
        <v>0</v>
      </c>
      <c r="BA210">
        <v>209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X210">
        <f>Y210*Source!I387</f>
        <v>1.444</v>
      </c>
      <c r="CY210">
        <f t="shared" si="15"/>
        <v>28.41</v>
      </c>
      <c r="CZ210">
        <f t="shared" si="16"/>
        <v>28.41</v>
      </c>
      <c r="DA210">
        <f t="shared" si="17"/>
        <v>1</v>
      </c>
      <c r="DB210">
        <v>0</v>
      </c>
    </row>
    <row r="211" spans="1:106" x14ac:dyDescent="0.2">
      <c r="A211">
        <f>ROW(Source!A387)</f>
        <v>387</v>
      </c>
      <c r="B211">
        <v>41650444</v>
      </c>
      <c r="C211">
        <v>41651343</v>
      </c>
      <c r="D211">
        <v>41404093</v>
      </c>
      <c r="E211">
        <v>1</v>
      </c>
      <c r="F211">
        <v>1</v>
      </c>
      <c r="G211">
        <v>19</v>
      </c>
      <c r="H211">
        <v>3</v>
      </c>
      <c r="I211" t="s">
        <v>572</v>
      </c>
      <c r="J211" t="s">
        <v>573</v>
      </c>
      <c r="K211" t="s">
        <v>574</v>
      </c>
      <c r="L211">
        <v>1339</v>
      </c>
      <c r="N211">
        <v>1007</v>
      </c>
      <c r="O211" t="s">
        <v>149</v>
      </c>
      <c r="P211" t="s">
        <v>149</v>
      </c>
      <c r="Q211">
        <v>1</v>
      </c>
      <c r="W211">
        <v>0</v>
      </c>
      <c r="X211">
        <v>835321536</v>
      </c>
      <c r="Y211">
        <v>2.75</v>
      </c>
      <c r="AA211">
        <v>3614.41</v>
      </c>
      <c r="AB211">
        <v>0</v>
      </c>
      <c r="AC211">
        <v>0</v>
      </c>
      <c r="AD211">
        <v>0</v>
      </c>
      <c r="AE211">
        <v>3614.41</v>
      </c>
      <c r="AF211">
        <v>0</v>
      </c>
      <c r="AG211">
        <v>0</v>
      </c>
      <c r="AH211">
        <v>0</v>
      </c>
      <c r="AI211">
        <v>1</v>
      </c>
      <c r="AJ211">
        <v>1</v>
      </c>
      <c r="AK211">
        <v>1</v>
      </c>
      <c r="AL211">
        <v>1</v>
      </c>
      <c r="AN211">
        <v>0</v>
      </c>
      <c r="AO211">
        <v>1</v>
      </c>
      <c r="AP211">
        <v>0</v>
      </c>
      <c r="AQ211">
        <v>0</v>
      </c>
      <c r="AR211">
        <v>0</v>
      </c>
      <c r="AS211" t="s">
        <v>3</v>
      </c>
      <c r="AT211">
        <v>2.75</v>
      </c>
      <c r="AU211" t="s">
        <v>3</v>
      </c>
      <c r="AV211">
        <v>0</v>
      </c>
      <c r="AW211">
        <v>2</v>
      </c>
      <c r="AX211">
        <v>41651375</v>
      </c>
      <c r="AY211">
        <v>1</v>
      </c>
      <c r="AZ211">
        <v>0</v>
      </c>
      <c r="BA211">
        <v>210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X211">
        <f>Y211*Source!I387</f>
        <v>2.6124999999999998</v>
      </c>
      <c r="CY211">
        <f t="shared" si="15"/>
        <v>3614.41</v>
      </c>
      <c r="CZ211">
        <f t="shared" si="16"/>
        <v>3614.41</v>
      </c>
      <c r="DA211">
        <f t="shared" si="17"/>
        <v>1</v>
      </c>
      <c r="DB211">
        <v>0</v>
      </c>
    </row>
    <row r="212" spans="1:106" x14ac:dyDescent="0.2">
      <c r="A212">
        <f>ROW(Source!A387)</f>
        <v>387</v>
      </c>
      <c r="B212">
        <v>41650444</v>
      </c>
      <c r="C212">
        <v>41651343</v>
      </c>
      <c r="D212">
        <v>41404310</v>
      </c>
      <c r="E212">
        <v>1</v>
      </c>
      <c r="F212">
        <v>1</v>
      </c>
      <c r="G212">
        <v>19</v>
      </c>
      <c r="H212">
        <v>3</v>
      </c>
      <c r="I212" t="s">
        <v>575</v>
      </c>
      <c r="J212" t="s">
        <v>576</v>
      </c>
      <c r="K212" t="s">
        <v>577</v>
      </c>
      <c r="L212">
        <v>1348</v>
      </c>
      <c r="N212">
        <v>1009</v>
      </c>
      <c r="O212" t="s">
        <v>35</v>
      </c>
      <c r="P212" t="s">
        <v>35</v>
      </c>
      <c r="Q212">
        <v>1000</v>
      </c>
      <c r="W212">
        <v>0</v>
      </c>
      <c r="X212">
        <v>-1727397234</v>
      </c>
      <c r="Y212">
        <v>4.2000000000000003E-2</v>
      </c>
      <c r="AA212">
        <v>36179.9</v>
      </c>
      <c r="AB212">
        <v>0</v>
      </c>
      <c r="AC212">
        <v>0</v>
      </c>
      <c r="AD212">
        <v>0</v>
      </c>
      <c r="AE212">
        <v>36179.9</v>
      </c>
      <c r="AF212">
        <v>0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N212">
        <v>0</v>
      </c>
      <c r="AO212">
        <v>1</v>
      </c>
      <c r="AP212">
        <v>0</v>
      </c>
      <c r="AQ212">
        <v>0</v>
      </c>
      <c r="AR212">
        <v>0</v>
      </c>
      <c r="AS212" t="s">
        <v>3</v>
      </c>
      <c r="AT212">
        <v>4.2000000000000003E-2</v>
      </c>
      <c r="AU212" t="s">
        <v>3</v>
      </c>
      <c r="AV212">
        <v>0</v>
      </c>
      <c r="AW212">
        <v>2</v>
      </c>
      <c r="AX212">
        <v>41651376</v>
      </c>
      <c r="AY212">
        <v>1</v>
      </c>
      <c r="AZ212">
        <v>0</v>
      </c>
      <c r="BA212">
        <v>211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X212">
        <f>Y212*Source!I387</f>
        <v>3.9899999999999998E-2</v>
      </c>
      <c r="CY212">
        <f t="shared" si="15"/>
        <v>36179.9</v>
      </c>
      <c r="CZ212">
        <f t="shared" si="16"/>
        <v>36179.9</v>
      </c>
      <c r="DA212">
        <f t="shared" si="17"/>
        <v>1</v>
      </c>
      <c r="DB212">
        <v>0</v>
      </c>
    </row>
    <row r="213" spans="1:106" x14ac:dyDescent="0.2">
      <c r="A213">
        <f>ROW(Source!A387)</f>
        <v>387</v>
      </c>
      <c r="B213">
        <v>41650444</v>
      </c>
      <c r="C213">
        <v>41651343</v>
      </c>
      <c r="D213">
        <v>41404321</v>
      </c>
      <c r="E213">
        <v>1</v>
      </c>
      <c r="F213">
        <v>1</v>
      </c>
      <c r="G213">
        <v>19</v>
      </c>
      <c r="H213">
        <v>3</v>
      </c>
      <c r="I213" t="s">
        <v>578</v>
      </c>
      <c r="J213" t="s">
        <v>579</v>
      </c>
      <c r="K213" t="s">
        <v>580</v>
      </c>
      <c r="L213">
        <v>1348</v>
      </c>
      <c r="N213">
        <v>1009</v>
      </c>
      <c r="O213" t="s">
        <v>35</v>
      </c>
      <c r="P213" t="s">
        <v>35</v>
      </c>
      <c r="Q213">
        <v>1000</v>
      </c>
      <c r="W213">
        <v>0</v>
      </c>
      <c r="X213">
        <v>50329055</v>
      </c>
      <c r="Y213">
        <v>0.113</v>
      </c>
      <c r="AA213">
        <v>39254.46</v>
      </c>
      <c r="AB213">
        <v>0</v>
      </c>
      <c r="AC213">
        <v>0</v>
      </c>
      <c r="AD213">
        <v>0</v>
      </c>
      <c r="AE213">
        <v>39254.46</v>
      </c>
      <c r="AF213">
        <v>0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N213">
        <v>0</v>
      </c>
      <c r="AO213">
        <v>1</v>
      </c>
      <c r="AP213">
        <v>0</v>
      </c>
      <c r="AQ213">
        <v>0</v>
      </c>
      <c r="AR213">
        <v>0</v>
      </c>
      <c r="AS213" t="s">
        <v>3</v>
      </c>
      <c r="AT213">
        <v>0.113</v>
      </c>
      <c r="AU213" t="s">
        <v>3</v>
      </c>
      <c r="AV213">
        <v>0</v>
      </c>
      <c r="AW213">
        <v>2</v>
      </c>
      <c r="AX213">
        <v>41651377</v>
      </c>
      <c r="AY213">
        <v>1</v>
      </c>
      <c r="AZ213">
        <v>0</v>
      </c>
      <c r="BA213">
        <v>212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X213">
        <f>Y213*Source!I387</f>
        <v>0.10735</v>
      </c>
      <c r="CY213">
        <f t="shared" si="15"/>
        <v>39254.46</v>
      </c>
      <c r="CZ213">
        <f t="shared" si="16"/>
        <v>39254.46</v>
      </c>
      <c r="DA213">
        <f t="shared" si="17"/>
        <v>1</v>
      </c>
      <c r="DB213">
        <v>0</v>
      </c>
    </row>
    <row r="214" spans="1:106" x14ac:dyDescent="0.2">
      <c r="A214">
        <f>ROW(Source!A426)</f>
        <v>426</v>
      </c>
      <c r="B214">
        <v>41650444</v>
      </c>
      <c r="C214">
        <v>41651378</v>
      </c>
      <c r="D214">
        <v>41386477</v>
      </c>
      <c r="E214">
        <v>19</v>
      </c>
      <c r="F214">
        <v>1</v>
      </c>
      <c r="G214">
        <v>19</v>
      </c>
      <c r="H214">
        <v>1</v>
      </c>
      <c r="I214" t="s">
        <v>362</v>
      </c>
      <c r="J214" t="s">
        <v>3</v>
      </c>
      <c r="K214" t="s">
        <v>363</v>
      </c>
      <c r="L214">
        <v>1191</v>
      </c>
      <c r="N214">
        <v>1013</v>
      </c>
      <c r="O214" t="s">
        <v>364</v>
      </c>
      <c r="P214" t="s">
        <v>364</v>
      </c>
      <c r="Q214">
        <v>1</v>
      </c>
      <c r="W214">
        <v>0</v>
      </c>
      <c r="X214">
        <v>476480486</v>
      </c>
      <c r="Y214">
        <v>239.2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1</v>
      </c>
      <c r="AN214">
        <v>0</v>
      </c>
      <c r="AO214">
        <v>1</v>
      </c>
      <c r="AP214">
        <v>0</v>
      </c>
      <c r="AQ214">
        <v>0</v>
      </c>
      <c r="AR214">
        <v>0</v>
      </c>
      <c r="AS214" t="s">
        <v>3</v>
      </c>
      <c r="AT214">
        <v>239.2</v>
      </c>
      <c r="AU214" t="s">
        <v>3</v>
      </c>
      <c r="AV214">
        <v>1</v>
      </c>
      <c r="AW214">
        <v>2</v>
      </c>
      <c r="AX214">
        <v>41651380</v>
      </c>
      <c r="AY214">
        <v>1</v>
      </c>
      <c r="AZ214">
        <v>0</v>
      </c>
      <c r="BA214">
        <v>213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X214">
        <f>Y214*Source!I426</f>
        <v>83.719999999999985</v>
      </c>
      <c r="CY214">
        <f>AD214</f>
        <v>0</v>
      </c>
      <c r="CZ214">
        <f>AH214</f>
        <v>0</v>
      </c>
      <c r="DA214">
        <f>AL214</f>
        <v>1</v>
      </c>
      <c r="DB214">
        <v>0</v>
      </c>
    </row>
    <row r="215" spans="1:106" x14ac:dyDescent="0.2">
      <c r="A215">
        <f>ROW(Source!A427)</f>
        <v>427</v>
      </c>
      <c r="B215">
        <v>41650444</v>
      </c>
      <c r="C215">
        <v>41651381</v>
      </c>
      <c r="D215">
        <v>41401192</v>
      </c>
      <c r="E215">
        <v>1</v>
      </c>
      <c r="F215">
        <v>1</v>
      </c>
      <c r="G215">
        <v>19</v>
      </c>
      <c r="H215">
        <v>2</v>
      </c>
      <c r="I215" t="s">
        <v>368</v>
      </c>
      <c r="J215" t="s">
        <v>369</v>
      </c>
      <c r="K215" t="s">
        <v>370</v>
      </c>
      <c r="L215">
        <v>1368</v>
      </c>
      <c r="N215">
        <v>1011</v>
      </c>
      <c r="O215" t="s">
        <v>230</v>
      </c>
      <c r="P215" t="s">
        <v>230</v>
      </c>
      <c r="Q215">
        <v>1</v>
      </c>
      <c r="W215">
        <v>0</v>
      </c>
      <c r="X215">
        <v>1348080272</v>
      </c>
      <c r="Y215">
        <v>3.1E-2</v>
      </c>
      <c r="AA215">
        <v>0</v>
      </c>
      <c r="AB215">
        <v>959.83</v>
      </c>
      <c r="AC215">
        <v>491.12</v>
      </c>
      <c r="AD215">
        <v>0</v>
      </c>
      <c r="AE215">
        <v>0</v>
      </c>
      <c r="AF215">
        <v>959.83</v>
      </c>
      <c r="AG215">
        <v>491.12</v>
      </c>
      <c r="AH215">
        <v>0</v>
      </c>
      <c r="AI215">
        <v>1</v>
      </c>
      <c r="AJ215">
        <v>1</v>
      </c>
      <c r="AK215">
        <v>1</v>
      </c>
      <c r="AL215">
        <v>1</v>
      </c>
      <c r="AN215">
        <v>0</v>
      </c>
      <c r="AO215">
        <v>1</v>
      </c>
      <c r="AP215">
        <v>0</v>
      </c>
      <c r="AQ215">
        <v>0</v>
      </c>
      <c r="AR215">
        <v>0</v>
      </c>
      <c r="AS215" t="s">
        <v>3</v>
      </c>
      <c r="AT215">
        <v>3.1E-2</v>
      </c>
      <c r="AU215" t="s">
        <v>3</v>
      </c>
      <c r="AV215">
        <v>0</v>
      </c>
      <c r="AW215">
        <v>2</v>
      </c>
      <c r="AX215">
        <v>41651383</v>
      </c>
      <c r="AY215">
        <v>1</v>
      </c>
      <c r="AZ215">
        <v>0</v>
      </c>
      <c r="BA215">
        <v>214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X215">
        <f>Y215*Source!I427</f>
        <v>2.17</v>
      </c>
      <c r="CY215">
        <f>AB215</f>
        <v>959.83</v>
      </c>
      <c r="CZ215">
        <f>AF215</f>
        <v>959.83</v>
      </c>
      <c r="DA215">
        <f>AJ215</f>
        <v>1</v>
      </c>
      <c r="DB215">
        <v>0</v>
      </c>
    </row>
    <row r="216" spans="1:106" x14ac:dyDescent="0.2">
      <c r="A216">
        <f>ROW(Source!A428)</f>
        <v>428</v>
      </c>
      <c r="B216">
        <v>41650444</v>
      </c>
      <c r="C216">
        <v>41651384</v>
      </c>
      <c r="D216">
        <v>41401192</v>
      </c>
      <c r="E216">
        <v>1</v>
      </c>
      <c r="F216">
        <v>1</v>
      </c>
      <c r="G216">
        <v>19</v>
      </c>
      <c r="H216">
        <v>2</v>
      </c>
      <c r="I216" t="s">
        <v>368</v>
      </c>
      <c r="J216" t="s">
        <v>369</v>
      </c>
      <c r="K216" t="s">
        <v>370</v>
      </c>
      <c r="L216">
        <v>1368</v>
      </c>
      <c r="N216">
        <v>1011</v>
      </c>
      <c r="O216" t="s">
        <v>230</v>
      </c>
      <c r="P216" t="s">
        <v>230</v>
      </c>
      <c r="Q216">
        <v>1</v>
      </c>
      <c r="W216">
        <v>0</v>
      </c>
      <c r="X216">
        <v>1348080272</v>
      </c>
      <c r="Y216">
        <v>0.01</v>
      </c>
      <c r="AA216">
        <v>0</v>
      </c>
      <c r="AB216">
        <v>959.83</v>
      </c>
      <c r="AC216">
        <v>491.12</v>
      </c>
      <c r="AD216">
        <v>0</v>
      </c>
      <c r="AE216">
        <v>0</v>
      </c>
      <c r="AF216">
        <v>959.83</v>
      </c>
      <c r="AG216">
        <v>491.12</v>
      </c>
      <c r="AH216">
        <v>0</v>
      </c>
      <c r="AI216">
        <v>1</v>
      </c>
      <c r="AJ216">
        <v>1</v>
      </c>
      <c r="AK216">
        <v>1</v>
      </c>
      <c r="AL216">
        <v>1</v>
      </c>
      <c r="AN216">
        <v>0</v>
      </c>
      <c r="AO216">
        <v>1</v>
      </c>
      <c r="AP216">
        <v>0</v>
      </c>
      <c r="AQ216">
        <v>0</v>
      </c>
      <c r="AR216">
        <v>0</v>
      </c>
      <c r="AS216" t="s">
        <v>3</v>
      </c>
      <c r="AT216">
        <v>0.01</v>
      </c>
      <c r="AU216" t="s">
        <v>3</v>
      </c>
      <c r="AV216">
        <v>0</v>
      </c>
      <c r="AW216">
        <v>2</v>
      </c>
      <c r="AX216">
        <v>41651386</v>
      </c>
      <c r="AY216">
        <v>1</v>
      </c>
      <c r="AZ216">
        <v>0</v>
      </c>
      <c r="BA216">
        <v>215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X216">
        <f>Y216*Source!I428</f>
        <v>0.70000000000000007</v>
      </c>
      <c r="CY216">
        <f>AB216</f>
        <v>959.83</v>
      </c>
      <c r="CZ216">
        <f>AF216</f>
        <v>959.83</v>
      </c>
      <c r="DA216">
        <f>AJ216</f>
        <v>1</v>
      </c>
      <c r="DB216">
        <v>0</v>
      </c>
    </row>
    <row r="217" spans="1:106" x14ac:dyDescent="0.2">
      <c r="A217">
        <f>ROW(Source!A429)</f>
        <v>429</v>
      </c>
      <c r="B217">
        <v>41650444</v>
      </c>
      <c r="C217">
        <v>41651387</v>
      </c>
      <c r="D217">
        <v>41386477</v>
      </c>
      <c r="E217">
        <v>19</v>
      </c>
      <c r="F217">
        <v>1</v>
      </c>
      <c r="G217">
        <v>19</v>
      </c>
      <c r="H217">
        <v>1</v>
      </c>
      <c r="I217" t="s">
        <v>362</v>
      </c>
      <c r="J217" t="s">
        <v>3</v>
      </c>
      <c r="K217" t="s">
        <v>363</v>
      </c>
      <c r="L217">
        <v>1191</v>
      </c>
      <c r="N217">
        <v>1013</v>
      </c>
      <c r="O217" t="s">
        <v>364</v>
      </c>
      <c r="P217" t="s">
        <v>364</v>
      </c>
      <c r="Q217">
        <v>1</v>
      </c>
      <c r="W217">
        <v>0</v>
      </c>
      <c r="X217">
        <v>476480486</v>
      </c>
      <c r="Y217">
        <v>1033.8499999999999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N217">
        <v>0</v>
      </c>
      <c r="AO217">
        <v>1</v>
      </c>
      <c r="AP217">
        <v>0</v>
      </c>
      <c r="AQ217">
        <v>0</v>
      </c>
      <c r="AR217">
        <v>0</v>
      </c>
      <c r="AS217" t="s">
        <v>3</v>
      </c>
      <c r="AT217">
        <v>1033.8499999999999</v>
      </c>
      <c r="AU217" t="s">
        <v>3</v>
      </c>
      <c r="AV217">
        <v>1</v>
      </c>
      <c r="AW217">
        <v>2</v>
      </c>
      <c r="AX217">
        <v>41651403</v>
      </c>
      <c r="AY217">
        <v>1</v>
      </c>
      <c r="AZ217">
        <v>0</v>
      </c>
      <c r="BA217">
        <v>216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X217">
        <f>Y217*Source!I429</f>
        <v>516.92499999999995</v>
      </c>
      <c r="CY217">
        <f>AD217</f>
        <v>0</v>
      </c>
      <c r="CZ217">
        <f>AH217</f>
        <v>0</v>
      </c>
      <c r="DA217">
        <f>AL217</f>
        <v>1</v>
      </c>
      <c r="DB217">
        <v>0</v>
      </c>
    </row>
    <row r="218" spans="1:106" x14ac:dyDescent="0.2">
      <c r="A218">
        <f>ROW(Source!A429)</f>
        <v>429</v>
      </c>
      <c r="B218">
        <v>41650444</v>
      </c>
      <c r="C218">
        <v>41651387</v>
      </c>
      <c r="D218">
        <v>41400917</v>
      </c>
      <c r="E218">
        <v>1</v>
      </c>
      <c r="F218">
        <v>1</v>
      </c>
      <c r="G218">
        <v>19</v>
      </c>
      <c r="H218">
        <v>2</v>
      </c>
      <c r="I218" t="s">
        <v>475</v>
      </c>
      <c r="J218" t="s">
        <v>476</v>
      </c>
      <c r="K218" t="s">
        <v>477</v>
      </c>
      <c r="L218">
        <v>1368</v>
      </c>
      <c r="N218">
        <v>1011</v>
      </c>
      <c r="O218" t="s">
        <v>230</v>
      </c>
      <c r="P218" t="s">
        <v>230</v>
      </c>
      <c r="Q218">
        <v>1</v>
      </c>
      <c r="W218">
        <v>0</v>
      </c>
      <c r="X218">
        <v>706579034</v>
      </c>
      <c r="Y218">
        <v>87.5</v>
      </c>
      <c r="AA218">
        <v>0</v>
      </c>
      <c r="AB218">
        <v>35.409999999999997</v>
      </c>
      <c r="AC218">
        <v>7.11</v>
      </c>
      <c r="AD218">
        <v>0</v>
      </c>
      <c r="AE218">
        <v>0</v>
      </c>
      <c r="AF218">
        <v>35.409999999999997</v>
      </c>
      <c r="AG218">
        <v>7.11</v>
      </c>
      <c r="AH218">
        <v>0</v>
      </c>
      <c r="AI218">
        <v>1</v>
      </c>
      <c r="AJ218">
        <v>1</v>
      </c>
      <c r="AK218">
        <v>1</v>
      </c>
      <c r="AL218">
        <v>1</v>
      </c>
      <c r="AN218">
        <v>0</v>
      </c>
      <c r="AO218">
        <v>1</v>
      </c>
      <c r="AP218">
        <v>0</v>
      </c>
      <c r="AQ218">
        <v>0</v>
      </c>
      <c r="AR218">
        <v>0</v>
      </c>
      <c r="AS218" t="s">
        <v>3</v>
      </c>
      <c r="AT218">
        <v>87.5</v>
      </c>
      <c r="AU218" t="s">
        <v>3</v>
      </c>
      <c r="AV218">
        <v>0</v>
      </c>
      <c r="AW218">
        <v>2</v>
      </c>
      <c r="AX218">
        <v>41651404</v>
      </c>
      <c r="AY218">
        <v>1</v>
      </c>
      <c r="AZ218">
        <v>0</v>
      </c>
      <c r="BA218">
        <v>217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X218">
        <f>Y218*Source!I429</f>
        <v>43.75</v>
      </c>
      <c r="CY218">
        <f>AB218</f>
        <v>35.409999999999997</v>
      </c>
      <c r="CZ218">
        <f>AF218</f>
        <v>35.409999999999997</v>
      </c>
      <c r="DA218">
        <f>AJ218</f>
        <v>1</v>
      </c>
      <c r="DB218">
        <v>0</v>
      </c>
    </row>
    <row r="219" spans="1:106" x14ac:dyDescent="0.2">
      <c r="A219">
        <f>ROW(Source!A429)</f>
        <v>429</v>
      </c>
      <c r="B219">
        <v>41650444</v>
      </c>
      <c r="C219">
        <v>41651387</v>
      </c>
      <c r="D219">
        <v>41401232</v>
      </c>
      <c r="E219">
        <v>1</v>
      </c>
      <c r="F219">
        <v>1</v>
      </c>
      <c r="G219">
        <v>19</v>
      </c>
      <c r="H219">
        <v>2</v>
      </c>
      <c r="I219" t="s">
        <v>581</v>
      </c>
      <c r="J219" t="s">
        <v>582</v>
      </c>
      <c r="K219" t="s">
        <v>583</v>
      </c>
      <c r="L219">
        <v>1368</v>
      </c>
      <c r="N219">
        <v>1011</v>
      </c>
      <c r="O219" t="s">
        <v>230</v>
      </c>
      <c r="P219" t="s">
        <v>230</v>
      </c>
      <c r="Q219">
        <v>1</v>
      </c>
      <c r="W219">
        <v>0</v>
      </c>
      <c r="X219">
        <v>-865246060</v>
      </c>
      <c r="Y219">
        <v>2.2999999999999998</v>
      </c>
      <c r="AA219">
        <v>0</v>
      </c>
      <c r="AB219">
        <v>3.37</v>
      </c>
      <c r="AC219">
        <v>0.85</v>
      </c>
      <c r="AD219">
        <v>0</v>
      </c>
      <c r="AE219">
        <v>0</v>
      </c>
      <c r="AF219">
        <v>3.37</v>
      </c>
      <c r="AG219">
        <v>0.85</v>
      </c>
      <c r="AH219">
        <v>0</v>
      </c>
      <c r="AI219">
        <v>1</v>
      </c>
      <c r="AJ219">
        <v>1</v>
      </c>
      <c r="AK219">
        <v>1</v>
      </c>
      <c r="AL219">
        <v>1</v>
      </c>
      <c r="AN219">
        <v>0</v>
      </c>
      <c r="AO219">
        <v>1</v>
      </c>
      <c r="AP219">
        <v>0</v>
      </c>
      <c r="AQ219">
        <v>0</v>
      </c>
      <c r="AR219">
        <v>0</v>
      </c>
      <c r="AS219" t="s">
        <v>3</v>
      </c>
      <c r="AT219">
        <v>2.2999999999999998</v>
      </c>
      <c r="AU219" t="s">
        <v>3</v>
      </c>
      <c r="AV219">
        <v>0</v>
      </c>
      <c r="AW219">
        <v>2</v>
      </c>
      <c r="AX219">
        <v>41651405</v>
      </c>
      <c r="AY219">
        <v>1</v>
      </c>
      <c r="AZ219">
        <v>0</v>
      </c>
      <c r="BA219">
        <v>218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X219">
        <f>Y219*Source!I429</f>
        <v>1.1499999999999999</v>
      </c>
      <c r="CY219">
        <f>AB219</f>
        <v>3.37</v>
      </c>
      <c r="CZ219">
        <f>AF219</f>
        <v>3.37</v>
      </c>
      <c r="DA219">
        <f>AJ219</f>
        <v>1</v>
      </c>
      <c r="DB219">
        <v>0</v>
      </c>
    </row>
    <row r="220" spans="1:106" x14ac:dyDescent="0.2">
      <c r="A220">
        <f>ROW(Source!A429)</f>
        <v>429</v>
      </c>
      <c r="B220">
        <v>41650444</v>
      </c>
      <c r="C220">
        <v>41651387</v>
      </c>
      <c r="D220">
        <v>41400592</v>
      </c>
      <c r="E220">
        <v>1</v>
      </c>
      <c r="F220">
        <v>1</v>
      </c>
      <c r="G220">
        <v>19</v>
      </c>
      <c r="H220">
        <v>2</v>
      </c>
      <c r="I220" t="s">
        <v>584</v>
      </c>
      <c r="J220" t="s">
        <v>585</v>
      </c>
      <c r="K220" t="s">
        <v>586</v>
      </c>
      <c r="L220">
        <v>1368</v>
      </c>
      <c r="N220">
        <v>1011</v>
      </c>
      <c r="O220" t="s">
        <v>230</v>
      </c>
      <c r="P220" t="s">
        <v>230</v>
      </c>
      <c r="Q220">
        <v>1</v>
      </c>
      <c r="W220">
        <v>0</v>
      </c>
      <c r="X220">
        <v>1483315828</v>
      </c>
      <c r="Y220">
        <v>0.31</v>
      </c>
      <c r="AA220">
        <v>0</v>
      </c>
      <c r="AB220">
        <v>566.44000000000005</v>
      </c>
      <c r="AC220">
        <v>281.27999999999997</v>
      </c>
      <c r="AD220">
        <v>0</v>
      </c>
      <c r="AE220">
        <v>0</v>
      </c>
      <c r="AF220">
        <v>566.44000000000005</v>
      </c>
      <c r="AG220">
        <v>281.27999999999997</v>
      </c>
      <c r="AH220">
        <v>0</v>
      </c>
      <c r="AI220">
        <v>1</v>
      </c>
      <c r="AJ220">
        <v>1</v>
      </c>
      <c r="AK220">
        <v>1</v>
      </c>
      <c r="AL220">
        <v>1</v>
      </c>
      <c r="AN220">
        <v>0</v>
      </c>
      <c r="AO220">
        <v>1</v>
      </c>
      <c r="AP220">
        <v>0</v>
      </c>
      <c r="AQ220">
        <v>0</v>
      </c>
      <c r="AR220">
        <v>0</v>
      </c>
      <c r="AS220" t="s">
        <v>3</v>
      </c>
      <c r="AT220">
        <v>0.31</v>
      </c>
      <c r="AU220" t="s">
        <v>3</v>
      </c>
      <c r="AV220">
        <v>0</v>
      </c>
      <c r="AW220">
        <v>2</v>
      </c>
      <c r="AX220">
        <v>41651406</v>
      </c>
      <c r="AY220">
        <v>1</v>
      </c>
      <c r="AZ220">
        <v>0</v>
      </c>
      <c r="BA220">
        <v>219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X220">
        <f>Y220*Source!I429</f>
        <v>0.155</v>
      </c>
      <c r="CY220">
        <f>AB220</f>
        <v>566.44000000000005</v>
      </c>
      <c r="CZ220">
        <f>AF220</f>
        <v>566.44000000000005</v>
      </c>
      <c r="DA220">
        <f>AJ220</f>
        <v>1</v>
      </c>
      <c r="DB220">
        <v>0</v>
      </c>
    </row>
    <row r="221" spans="1:106" x14ac:dyDescent="0.2">
      <c r="A221">
        <f>ROW(Source!A429)</f>
        <v>429</v>
      </c>
      <c r="B221">
        <v>41650444</v>
      </c>
      <c r="C221">
        <v>41651387</v>
      </c>
      <c r="D221">
        <v>41400758</v>
      </c>
      <c r="E221">
        <v>1</v>
      </c>
      <c r="F221">
        <v>1</v>
      </c>
      <c r="G221">
        <v>19</v>
      </c>
      <c r="H221">
        <v>2</v>
      </c>
      <c r="I221" t="s">
        <v>551</v>
      </c>
      <c r="J221" t="s">
        <v>552</v>
      </c>
      <c r="K221" t="s">
        <v>553</v>
      </c>
      <c r="L221">
        <v>1368</v>
      </c>
      <c r="N221">
        <v>1011</v>
      </c>
      <c r="O221" t="s">
        <v>230</v>
      </c>
      <c r="P221" t="s">
        <v>230</v>
      </c>
      <c r="Q221">
        <v>1</v>
      </c>
      <c r="W221">
        <v>0</v>
      </c>
      <c r="X221">
        <v>47389749</v>
      </c>
      <c r="Y221">
        <v>56.25</v>
      </c>
      <c r="AA221">
        <v>0</v>
      </c>
      <c r="AB221">
        <v>9.7100000000000009</v>
      </c>
      <c r="AC221">
        <v>2.25</v>
      </c>
      <c r="AD221">
        <v>0</v>
      </c>
      <c r="AE221">
        <v>0</v>
      </c>
      <c r="AF221">
        <v>9.7100000000000009</v>
      </c>
      <c r="AG221">
        <v>2.25</v>
      </c>
      <c r="AH221">
        <v>0</v>
      </c>
      <c r="AI221">
        <v>1</v>
      </c>
      <c r="AJ221">
        <v>1</v>
      </c>
      <c r="AK221">
        <v>1</v>
      </c>
      <c r="AL221">
        <v>1</v>
      </c>
      <c r="AN221">
        <v>0</v>
      </c>
      <c r="AO221">
        <v>1</v>
      </c>
      <c r="AP221">
        <v>0</v>
      </c>
      <c r="AQ221">
        <v>0</v>
      </c>
      <c r="AR221">
        <v>0</v>
      </c>
      <c r="AS221" t="s">
        <v>3</v>
      </c>
      <c r="AT221">
        <v>56.25</v>
      </c>
      <c r="AU221" t="s">
        <v>3</v>
      </c>
      <c r="AV221">
        <v>0</v>
      </c>
      <c r="AW221">
        <v>2</v>
      </c>
      <c r="AX221">
        <v>41651407</v>
      </c>
      <c r="AY221">
        <v>1</v>
      </c>
      <c r="AZ221">
        <v>0</v>
      </c>
      <c r="BA221">
        <v>220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X221">
        <f>Y221*Source!I429</f>
        <v>28.125</v>
      </c>
      <c r="CY221">
        <f>AB221</f>
        <v>9.7100000000000009</v>
      </c>
      <c r="CZ221">
        <f>AF221</f>
        <v>9.7100000000000009</v>
      </c>
      <c r="DA221">
        <f>AJ221</f>
        <v>1</v>
      </c>
      <c r="DB221">
        <v>0</v>
      </c>
    </row>
    <row r="222" spans="1:106" x14ac:dyDescent="0.2">
      <c r="A222">
        <f>ROW(Source!A429)</f>
        <v>429</v>
      </c>
      <c r="B222">
        <v>41650444</v>
      </c>
      <c r="C222">
        <v>41651387</v>
      </c>
      <c r="D222">
        <v>41402290</v>
      </c>
      <c r="E222">
        <v>1</v>
      </c>
      <c r="F222">
        <v>1</v>
      </c>
      <c r="G222">
        <v>19</v>
      </c>
      <c r="H222">
        <v>3</v>
      </c>
      <c r="I222" t="s">
        <v>587</v>
      </c>
      <c r="J222" t="s">
        <v>588</v>
      </c>
      <c r="K222" t="s">
        <v>589</v>
      </c>
      <c r="L222">
        <v>1348</v>
      </c>
      <c r="N222">
        <v>1009</v>
      </c>
      <c r="O222" t="s">
        <v>35</v>
      </c>
      <c r="P222" t="s">
        <v>35</v>
      </c>
      <c r="Q222">
        <v>1000</v>
      </c>
      <c r="W222">
        <v>0</v>
      </c>
      <c r="X222">
        <v>19696855</v>
      </c>
      <c r="Y222">
        <v>0.12</v>
      </c>
      <c r="AA222">
        <v>93317.47</v>
      </c>
      <c r="AB222">
        <v>0</v>
      </c>
      <c r="AC222">
        <v>0</v>
      </c>
      <c r="AD222">
        <v>0</v>
      </c>
      <c r="AE222">
        <v>93317.47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N222">
        <v>0</v>
      </c>
      <c r="AO222">
        <v>1</v>
      </c>
      <c r="AP222">
        <v>0</v>
      </c>
      <c r="AQ222">
        <v>0</v>
      </c>
      <c r="AR222">
        <v>0</v>
      </c>
      <c r="AS222" t="s">
        <v>3</v>
      </c>
      <c r="AT222">
        <v>0.12</v>
      </c>
      <c r="AU222" t="s">
        <v>3</v>
      </c>
      <c r="AV222">
        <v>0</v>
      </c>
      <c r="AW222">
        <v>2</v>
      </c>
      <c r="AX222">
        <v>41651408</v>
      </c>
      <c r="AY222">
        <v>1</v>
      </c>
      <c r="AZ222">
        <v>0</v>
      </c>
      <c r="BA222">
        <v>221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X222">
        <f>Y222*Source!I429</f>
        <v>0.06</v>
      </c>
      <c r="CY222">
        <f t="shared" ref="CY222:CY231" si="18">AA222</f>
        <v>93317.47</v>
      </c>
      <c r="CZ222">
        <f t="shared" ref="CZ222:CZ231" si="19">AE222</f>
        <v>93317.47</v>
      </c>
      <c r="DA222">
        <f t="shared" ref="DA222:DA231" si="20">AI222</f>
        <v>1</v>
      </c>
      <c r="DB222">
        <v>0</v>
      </c>
    </row>
    <row r="223" spans="1:106" x14ac:dyDescent="0.2">
      <c r="A223">
        <f>ROW(Source!A429)</f>
        <v>429</v>
      </c>
      <c r="B223">
        <v>41650444</v>
      </c>
      <c r="C223">
        <v>41651387</v>
      </c>
      <c r="D223">
        <v>41402315</v>
      </c>
      <c r="E223">
        <v>1</v>
      </c>
      <c r="F223">
        <v>1</v>
      </c>
      <c r="G223">
        <v>19</v>
      </c>
      <c r="H223">
        <v>3</v>
      </c>
      <c r="I223" t="s">
        <v>590</v>
      </c>
      <c r="J223" t="s">
        <v>591</v>
      </c>
      <c r="K223" t="s">
        <v>592</v>
      </c>
      <c r="L223">
        <v>1348</v>
      </c>
      <c r="N223">
        <v>1009</v>
      </c>
      <c r="O223" t="s">
        <v>35</v>
      </c>
      <c r="P223" t="s">
        <v>35</v>
      </c>
      <c r="Q223">
        <v>1000</v>
      </c>
      <c r="W223">
        <v>0</v>
      </c>
      <c r="X223">
        <v>1574046373</v>
      </c>
      <c r="Y223">
        <v>8.5999999999999993E-2</v>
      </c>
      <c r="AA223">
        <v>45454.3</v>
      </c>
      <c r="AB223">
        <v>0</v>
      </c>
      <c r="AC223">
        <v>0</v>
      </c>
      <c r="AD223">
        <v>0</v>
      </c>
      <c r="AE223">
        <v>45454.3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  <c r="AL223">
        <v>1</v>
      </c>
      <c r="AN223">
        <v>0</v>
      </c>
      <c r="AO223">
        <v>1</v>
      </c>
      <c r="AP223">
        <v>0</v>
      </c>
      <c r="AQ223">
        <v>0</v>
      </c>
      <c r="AR223">
        <v>0</v>
      </c>
      <c r="AS223" t="s">
        <v>3</v>
      </c>
      <c r="AT223">
        <v>8.5999999999999993E-2</v>
      </c>
      <c r="AU223" t="s">
        <v>3</v>
      </c>
      <c r="AV223">
        <v>0</v>
      </c>
      <c r="AW223">
        <v>2</v>
      </c>
      <c r="AX223">
        <v>41651409</v>
      </c>
      <c r="AY223">
        <v>1</v>
      </c>
      <c r="AZ223">
        <v>0</v>
      </c>
      <c r="BA223">
        <v>222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X223">
        <f>Y223*Source!I429</f>
        <v>4.2999999999999997E-2</v>
      </c>
      <c r="CY223">
        <f t="shared" si="18"/>
        <v>45454.3</v>
      </c>
      <c r="CZ223">
        <f t="shared" si="19"/>
        <v>45454.3</v>
      </c>
      <c r="DA223">
        <f t="shared" si="20"/>
        <v>1</v>
      </c>
      <c r="DB223">
        <v>0</v>
      </c>
    </row>
    <row r="224" spans="1:106" x14ac:dyDescent="0.2">
      <c r="A224">
        <f>ROW(Source!A429)</f>
        <v>429</v>
      </c>
      <c r="B224">
        <v>41650444</v>
      </c>
      <c r="C224">
        <v>41651387</v>
      </c>
      <c r="D224">
        <v>41403136</v>
      </c>
      <c r="E224">
        <v>1</v>
      </c>
      <c r="F224">
        <v>1</v>
      </c>
      <c r="G224">
        <v>19</v>
      </c>
      <c r="H224">
        <v>3</v>
      </c>
      <c r="I224" t="s">
        <v>478</v>
      </c>
      <c r="J224" t="s">
        <v>479</v>
      </c>
      <c r="K224" t="s">
        <v>480</v>
      </c>
      <c r="L224">
        <v>1348</v>
      </c>
      <c r="N224">
        <v>1009</v>
      </c>
      <c r="O224" t="s">
        <v>35</v>
      </c>
      <c r="P224" t="s">
        <v>35</v>
      </c>
      <c r="Q224">
        <v>1000</v>
      </c>
      <c r="W224">
        <v>0</v>
      </c>
      <c r="X224">
        <v>-1592467254</v>
      </c>
      <c r="Y224">
        <v>0.1</v>
      </c>
      <c r="AA224">
        <v>117442.26</v>
      </c>
      <c r="AB224">
        <v>0</v>
      </c>
      <c r="AC224">
        <v>0</v>
      </c>
      <c r="AD224">
        <v>0</v>
      </c>
      <c r="AE224">
        <v>117442.26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N224">
        <v>0</v>
      </c>
      <c r="AO224">
        <v>1</v>
      </c>
      <c r="AP224">
        <v>0</v>
      </c>
      <c r="AQ224">
        <v>0</v>
      </c>
      <c r="AR224">
        <v>0</v>
      </c>
      <c r="AS224" t="s">
        <v>3</v>
      </c>
      <c r="AT224">
        <v>0.1</v>
      </c>
      <c r="AU224" t="s">
        <v>3</v>
      </c>
      <c r="AV224">
        <v>0</v>
      </c>
      <c r="AW224">
        <v>2</v>
      </c>
      <c r="AX224">
        <v>41651411</v>
      </c>
      <c r="AY224">
        <v>1</v>
      </c>
      <c r="AZ224">
        <v>0</v>
      </c>
      <c r="BA224">
        <v>223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X224">
        <f>Y224*Source!I429</f>
        <v>0.05</v>
      </c>
      <c r="CY224">
        <f t="shared" si="18"/>
        <v>117442.26</v>
      </c>
      <c r="CZ224">
        <f t="shared" si="19"/>
        <v>117442.26</v>
      </c>
      <c r="DA224">
        <f t="shared" si="20"/>
        <v>1</v>
      </c>
      <c r="DB224">
        <v>0</v>
      </c>
    </row>
    <row r="225" spans="1:106" x14ac:dyDescent="0.2">
      <c r="A225">
        <f>ROW(Source!A429)</f>
        <v>429</v>
      </c>
      <c r="B225">
        <v>41650444</v>
      </c>
      <c r="C225">
        <v>41651387</v>
      </c>
      <c r="D225">
        <v>41401470</v>
      </c>
      <c r="E225">
        <v>1</v>
      </c>
      <c r="F225">
        <v>1</v>
      </c>
      <c r="G225">
        <v>19</v>
      </c>
      <c r="H225">
        <v>3</v>
      </c>
      <c r="I225" t="s">
        <v>593</v>
      </c>
      <c r="J225" t="s">
        <v>594</v>
      </c>
      <c r="K225" t="s">
        <v>595</v>
      </c>
      <c r="L225">
        <v>1348</v>
      </c>
      <c r="N225">
        <v>1009</v>
      </c>
      <c r="O225" t="s">
        <v>35</v>
      </c>
      <c r="P225" t="s">
        <v>35</v>
      </c>
      <c r="Q225">
        <v>1000</v>
      </c>
      <c r="W225">
        <v>0</v>
      </c>
      <c r="X225">
        <v>1471527661</v>
      </c>
      <c r="Y225">
        <v>7.3999999999999996E-2</v>
      </c>
      <c r="AA225">
        <v>4752.91</v>
      </c>
      <c r="AB225">
        <v>0</v>
      </c>
      <c r="AC225">
        <v>0</v>
      </c>
      <c r="AD225">
        <v>0</v>
      </c>
      <c r="AE225">
        <v>4752.91</v>
      </c>
      <c r="AF225">
        <v>0</v>
      </c>
      <c r="AG225">
        <v>0</v>
      </c>
      <c r="AH225">
        <v>0</v>
      </c>
      <c r="AI225">
        <v>1</v>
      </c>
      <c r="AJ225">
        <v>1</v>
      </c>
      <c r="AK225">
        <v>1</v>
      </c>
      <c r="AL225">
        <v>1</v>
      </c>
      <c r="AN225">
        <v>0</v>
      </c>
      <c r="AO225">
        <v>1</v>
      </c>
      <c r="AP225">
        <v>0</v>
      </c>
      <c r="AQ225">
        <v>0</v>
      </c>
      <c r="AR225">
        <v>0</v>
      </c>
      <c r="AS225" t="s">
        <v>3</v>
      </c>
      <c r="AT225">
        <v>7.3999999999999996E-2</v>
      </c>
      <c r="AU225" t="s">
        <v>3</v>
      </c>
      <c r="AV225">
        <v>0</v>
      </c>
      <c r="AW225">
        <v>2</v>
      </c>
      <c r="AX225">
        <v>41651410</v>
      </c>
      <c r="AY225">
        <v>1</v>
      </c>
      <c r="AZ225">
        <v>0</v>
      </c>
      <c r="BA225">
        <v>224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X225">
        <f>Y225*Source!I429</f>
        <v>3.6999999999999998E-2</v>
      </c>
      <c r="CY225">
        <f t="shared" si="18"/>
        <v>4752.91</v>
      </c>
      <c r="CZ225">
        <f t="shared" si="19"/>
        <v>4752.91</v>
      </c>
      <c r="DA225">
        <f t="shared" si="20"/>
        <v>1</v>
      </c>
      <c r="DB225">
        <v>0</v>
      </c>
    </row>
    <row r="226" spans="1:106" x14ac:dyDescent="0.2">
      <c r="A226">
        <f>ROW(Source!A429)</f>
        <v>429</v>
      </c>
      <c r="B226">
        <v>41650444</v>
      </c>
      <c r="C226">
        <v>41651387</v>
      </c>
      <c r="D226">
        <v>41403220</v>
      </c>
      <c r="E226">
        <v>1</v>
      </c>
      <c r="F226">
        <v>1</v>
      </c>
      <c r="G226">
        <v>19</v>
      </c>
      <c r="H226">
        <v>3</v>
      </c>
      <c r="I226" t="s">
        <v>416</v>
      </c>
      <c r="J226" t="s">
        <v>417</v>
      </c>
      <c r="K226" t="s">
        <v>418</v>
      </c>
      <c r="L226">
        <v>1339</v>
      </c>
      <c r="N226">
        <v>1007</v>
      </c>
      <c r="O226" t="s">
        <v>149</v>
      </c>
      <c r="P226" t="s">
        <v>149</v>
      </c>
      <c r="Q226">
        <v>1</v>
      </c>
      <c r="W226">
        <v>0</v>
      </c>
      <c r="X226">
        <v>1653821073</v>
      </c>
      <c r="Y226">
        <v>0.223</v>
      </c>
      <c r="AA226">
        <v>29.98</v>
      </c>
      <c r="AB226">
        <v>0</v>
      </c>
      <c r="AC226">
        <v>0</v>
      </c>
      <c r="AD226">
        <v>0</v>
      </c>
      <c r="AE226">
        <v>29.98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N226">
        <v>0</v>
      </c>
      <c r="AO226">
        <v>1</v>
      </c>
      <c r="AP226">
        <v>0</v>
      </c>
      <c r="AQ226">
        <v>0</v>
      </c>
      <c r="AR226">
        <v>0</v>
      </c>
      <c r="AS226" t="s">
        <v>3</v>
      </c>
      <c r="AT226">
        <v>0.223</v>
      </c>
      <c r="AU226" t="s">
        <v>3</v>
      </c>
      <c r="AV226">
        <v>0</v>
      </c>
      <c r="AW226">
        <v>2</v>
      </c>
      <c r="AX226">
        <v>41651412</v>
      </c>
      <c r="AY226">
        <v>1</v>
      </c>
      <c r="AZ226">
        <v>0</v>
      </c>
      <c r="BA226">
        <v>225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X226">
        <f>Y226*Source!I429</f>
        <v>0.1115</v>
      </c>
      <c r="CY226">
        <f t="shared" si="18"/>
        <v>29.98</v>
      </c>
      <c r="CZ226">
        <f t="shared" si="19"/>
        <v>29.98</v>
      </c>
      <c r="DA226">
        <f t="shared" si="20"/>
        <v>1</v>
      </c>
      <c r="DB226">
        <v>0</v>
      </c>
    </row>
    <row r="227" spans="1:106" x14ac:dyDescent="0.2">
      <c r="A227">
        <f>ROW(Source!A429)</f>
        <v>429</v>
      </c>
      <c r="B227">
        <v>41650444</v>
      </c>
      <c r="C227">
        <v>41651387</v>
      </c>
      <c r="D227">
        <v>41401899</v>
      </c>
      <c r="E227">
        <v>1</v>
      </c>
      <c r="F227">
        <v>1</v>
      </c>
      <c r="G227">
        <v>19</v>
      </c>
      <c r="H227">
        <v>3</v>
      </c>
      <c r="I227" t="s">
        <v>596</v>
      </c>
      <c r="J227" t="s">
        <v>597</v>
      </c>
      <c r="K227" t="s">
        <v>598</v>
      </c>
      <c r="L227">
        <v>1339</v>
      </c>
      <c r="N227">
        <v>1007</v>
      </c>
      <c r="O227" t="s">
        <v>149</v>
      </c>
      <c r="P227" t="s">
        <v>149</v>
      </c>
      <c r="Q227">
        <v>1</v>
      </c>
      <c r="W227">
        <v>0</v>
      </c>
      <c r="X227">
        <v>-86784973</v>
      </c>
      <c r="Y227">
        <v>0.19</v>
      </c>
      <c r="AA227">
        <v>4993.7</v>
      </c>
      <c r="AB227">
        <v>0</v>
      </c>
      <c r="AC227">
        <v>0</v>
      </c>
      <c r="AD227">
        <v>0</v>
      </c>
      <c r="AE227">
        <v>4993.7</v>
      </c>
      <c r="AF227">
        <v>0</v>
      </c>
      <c r="AG227">
        <v>0</v>
      </c>
      <c r="AH227">
        <v>0</v>
      </c>
      <c r="AI227">
        <v>1</v>
      </c>
      <c r="AJ227">
        <v>1</v>
      </c>
      <c r="AK227">
        <v>1</v>
      </c>
      <c r="AL227">
        <v>1</v>
      </c>
      <c r="AN227">
        <v>0</v>
      </c>
      <c r="AO227">
        <v>1</v>
      </c>
      <c r="AP227">
        <v>0</v>
      </c>
      <c r="AQ227">
        <v>0</v>
      </c>
      <c r="AR227">
        <v>0</v>
      </c>
      <c r="AS227" t="s">
        <v>3</v>
      </c>
      <c r="AT227">
        <v>0.19</v>
      </c>
      <c r="AU227" t="s">
        <v>3</v>
      </c>
      <c r="AV227">
        <v>0</v>
      </c>
      <c r="AW227">
        <v>2</v>
      </c>
      <c r="AX227">
        <v>41651413</v>
      </c>
      <c r="AY227">
        <v>1</v>
      </c>
      <c r="AZ227">
        <v>0</v>
      </c>
      <c r="BA227">
        <v>226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X227">
        <f>Y227*Source!I429</f>
        <v>9.5000000000000001E-2</v>
      </c>
      <c r="CY227">
        <f t="shared" si="18"/>
        <v>4993.7</v>
      </c>
      <c r="CZ227">
        <f t="shared" si="19"/>
        <v>4993.7</v>
      </c>
      <c r="DA227">
        <f t="shared" si="20"/>
        <v>1</v>
      </c>
      <c r="DB227">
        <v>0</v>
      </c>
    </row>
    <row r="228" spans="1:106" x14ac:dyDescent="0.2">
      <c r="A228">
        <f>ROW(Source!A429)</f>
        <v>429</v>
      </c>
      <c r="B228">
        <v>41650444</v>
      </c>
      <c r="C228">
        <v>41651387</v>
      </c>
      <c r="D228">
        <v>41401943</v>
      </c>
      <c r="E228">
        <v>1</v>
      </c>
      <c r="F228">
        <v>1</v>
      </c>
      <c r="G228">
        <v>19</v>
      </c>
      <c r="H228">
        <v>3</v>
      </c>
      <c r="I228" t="s">
        <v>599</v>
      </c>
      <c r="J228" t="s">
        <v>600</v>
      </c>
      <c r="K228" t="s">
        <v>601</v>
      </c>
      <c r="L228">
        <v>1339</v>
      </c>
      <c r="N228">
        <v>1007</v>
      </c>
      <c r="O228" t="s">
        <v>149</v>
      </c>
      <c r="P228" t="s">
        <v>149</v>
      </c>
      <c r="Q228">
        <v>1</v>
      </c>
      <c r="W228">
        <v>0</v>
      </c>
      <c r="X228">
        <v>966492149</v>
      </c>
      <c r="Y228">
        <v>2.2000000000000002</v>
      </c>
      <c r="AA228">
        <v>5631.96</v>
      </c>
      <c r="AB228">
        <v>0</v>
      </c>
      <c r="AC228">
        <v>0</v>
      </c>
      <c r="AD228">
        <v>0</v>
      </c>
      <c r="AE228">
        <v>5631.96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N228">
        <v>0</v>
      </c>
      <c r="AO228">
        <v>1</v>
      </c>
      <c r="AP228">
        <v>0</v>
      </c>
      <c r="AQ228">
        <v>0</v>
      </c>
      <c r="AR228">
        <v>0</v>
      </c>
      <c r="AS228" t="s">
        <v>3</v>
      </c>
      <c r="AT228">
        <v>2.2000000000000002</v>
      </c>
      <c r="AU228" t="s">
        <v>3</v>
      </c>
      <c r="AV228">
        <v>0</v>
      </c>
      <c r="AW228">
        <v>2</v>
      </c>
      <c r="AX228">
        <v>41651414</v>
      </c>
      <c r="AY228">
        <v>1</v>
      </c>
      <c r="AZ228">
        <v>0</v>
      </c>
      <c r="BA228">
        <v>227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X228">
        <f>Y228*Source!I429</f>
        <v>1.1000000000000001</v>
      </c>
      <c r="CY228">
        <f t="shared" si="18"/>
        <v>5631.96</v>
      </c>
      <c r="CZ228">
        <f t="shared" si="19"/>
        <v>5631.96</v>
      </c>
      <c r="DA228">
        <f t="shared" si="20"/>
        <v>1</v>
      </c>
      <c r="DB228">
        <v>0</v>
      </c>
    </row>
    <row r="229" spans="1:106" x14ac:dyDescent="0.2">
      <c r="A229">
        <f>ROW(Source!A429)</f>
        <v>429</v>
      </c>
      <c r="B229">
        <v>41650444</v>
      </c>
      <c r="C229">
        <v>41651387</v>
      </c>
      <c r="D229">
        <v>41404075</v>
      </c>
      <c r="E229">
        <v>1</v>
      </c>
      <c r="F229">
        <v>1</v>
      </c>
      <c r="G229">
        <v>19</v>
      </c>
      <c r="H229">
        <v>3</v>
      </c>
      <c r="I229" t="s">
        <v>424</v>
      </c>
      <c r="J229" t="s">
        <v>425</v>
      </c>
      <c r="K229" t="s">
        <v>426</v>
      </c>
      <c r="L229">
        <v>1339</v>
      </c>
      <c r="N229">
        <v>1007</v>
      </c>
      <c r="O229" t="s">
        <v>149</v>
      </c>
      <c r="P229" t="s">
        <v>149</v>
      </c>
      <c r="Q229">
        <v>1</v>
      </c>
      <c r="W229">
        <v>0</v>
      </c>
      <c r="X229">
        <v>794414770</v>
      </c>
      <c r="Y229">
        <v>101.5</v>
      </c>
      <c r="AA229">
        <v>3660.27</v>
      </c>
      <c r="AB229">
        <v>0</v>
      </c>
      <c r="AC229">
        <v>0</v>
      </c>
      <c r="AD229">
        <v>0</v>
      </c>
      <c r="AE229">
        <v>3660.27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N229">
        <v>0</v>
      </c>
      <c r="AO229">
        <v>1</v>
      </c>
      <c r="AP229">
        <v>0</v>
      </c>
      <c r="AQ229">
        <v>0</v>
      </c>
      <c r="AR229">
        <v>0</v>
      </c>
      <c r="AS229" t="s">
        <v>3</v>
      </c>
      <c r="AT229">
        <v>101.5</v>
      </c>
      <c r="AU229" t="s">
        <v>3</v>
      </c>
      <c r="AV229">
        <v>0</v>
      </c>
      <c r="AW229">
        <v>2</v>
      </c>
      <c r="AX229">
        <v>41651415</v>
      </c>
      <c r="AY229">
        <v>1</v>
      </c>
      <c r="AZ229">
        <v>0</v>
      </c>
      <c r="BA229">
        <v>228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X229">
        <f>Y229*Source!I429</f>
        <v>50.75</v>
      </c>
      <c r="CY229">
        <f t="shared" si="18"/>
        <v>3660.27</v>
      </c>
      <c r="CZ229">
        <f t="shared" si="19"/>
        <v>3660.27</v>
      </c>
      <c r="DA229">
        <f t="shared" si="20"/>
        <v>1</v>
      </c>
      <c r="DB229">
        <v>0</v>
      </c>
    </row>
    <row r="230" spans="1:106" x14ac:dyDescent="0.2">
      <c r="A230">
        <f>ROW(Source!A429)</f>
        <v>429</v>
      </c>
      <c r="B230">
        <v>41650444</v>
      </c>
      <c r="C230">
        <v>41651387</v>
      </c>
      <c r="D230">
        <v>41404315</v>
      </c>
      <c r="E230">
        <v>1</v>
      </c>
      <c r="F230">
        <v>1</v>
      </c>
      <c r="G230">
        <v>19</v>
      </c>
      <c r="H230">
        <v>3</v>
      </c>
      <c r="I230" t="s">
        <v>602</v>
      </c>
      <c r="J230" t="s">
        <v>603</v>
      </c>
      <c r="K230" t="s">
        <v>604</v>
      </c>
      <c r="L230">
        <v>1348</v>
      </c>
      <c r="N230">
        <v>1009</v>
      </c>
      <c r="O230" t="s">
        <v>35</v>
      </c>
      <c r="P230" t="s">
        <v>35</v>
      </c>
      <c r="Q230">
        <v>1000</v>
      </c>
      <c r="W230">
        <v>0</v>
      </c>
      <c r="X230">
        <v>-153394484</v>
      </c>
      <c r="Y230">
        <v>10.119999999999999</v>
      </c>
      <c r="AA230">
        <v>35635.17</v>
      </c>
      <c r="AB230">
        <v>0</v>
      </c>
      <c r="AC230">
        <v>0</v>
      </c>
      <c r="AD230">
        <v>0</v>
      </c>
      <c r="AE230">
        <v>35635.17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  <c r="AL230">
        <v>1</v>
      </c>
      <c r="AN230">
        <v>0</v>
      </c>
      <c r="AO230">
        <v>1</v>
      </c>
      <c r="AP230">
        <v>0</v>
      </c>
      <c r="AQ230">
        <v>0</v>
      </c>
      <c r="AR230">
        <v>0</v>
      </c>
      <c r="AS230" t="s">
        <v>3</v>
      </c>
      <c r="AT230">
        <v>10.119999999999999</v>
      </c>
      <c r="AU230" t="s">
        <v>3</v>
      </c>
      <c r="AV230">
        <v>0</v>
      </c>
      <c r="AW230">
        <v>2</v>
      </c>
      <c r="AX230">
        <v>41651416</v>
      </c>
      <c r="AY230">
        <v>1</v>
      </c>
      <c r="AZ230">
        <v>0</v>
      </c>
      <c r="BA230">
        <v>229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X230">
        <f>Y230*Source!I429</f>
        <v>5.0599999999999996</v>
      </c>
      <c r="CY230">
        <f t="shared" si="18"/>
        <v>35635.17</v>
      </c>
      <c r="CZ230">
        <f t="shared" si="19"/>
        <v>35635.17</v>
      </c>
      <c r="DA230">
        <f t="shared" si="20"/>
        <v>1</v>
      </c>
      <c r="DB230">
        <v>0</v>
      </c>
    </row>
    <row r="231" spans="1:106" x14ac:dyDescent="0.2">
      <c r="A231">
        <f>ROW(Source!A429)</f>
        <v>429</v>
      </c>
      <c r="B231">
        <v>41650444</v>
      </c>
      <c r="C231">
        <v>41651387</v>
      </c>
      <c r="D231">
        <v>41405822</v>
      </c>
      <c r="E231">
        <v>1</v>
      </c>
      <c r="F231">
        <v>1</v>
      </c>
      <c r="G231">
        <v>19</v>
      </c>
      <c r="H231">
        <v>3</v>
      </c>
      <c r="I231" t="s">
        <v>605</v>
      </c>
      <c r="J231" t="s">
        <v>606</v>
      </c>
      <c r="K231" t="s">
        <v>607</v>
      </c>
      <c r="L231">
        <v>1327</v>
      </c>
      <c r="N231">
        <v>1005</v>
      </c>
      <c r="O231" t="s">
        <v>22</v>
      </c>
      <c r="P231" t="s">
        <v>22</v>
      </c>
      <c r="Q231">
        <v>1</v>
      </c>
      <c r="W231">
        <v>0</v>
      </c>
      <c r="X231">
        <v>603730207</v>
      </c>
      <c r="Y231">
        <v>103</v>
      </c>
      <c r="AA231">
        <v>207.09</v>
      </c>
      <c r="AB231">
        <v>0</v>
      </c>
      <c r="AC231">
        <v>0</v>
      </c>
      <c r="AD231">
        <v>0</v>
      </c>
      <c r="AE231">
        <v>207.09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N231">
        <v>0</v>
      </c>
      <c r="AO231">
        <v>1</v>
      </c>
      <c r="AP231">
        <v>0</v>
      </c>
      <c r="AQ231">
        <v>0</v>
      </c>
      <c r="AR231">
        <v>0</v>
      </c>
      <c r="AS231" t="s">
        <v>3</v>
      </c>
      <c r="AT231">
        <v>103</v>
      </c>
      <c r="AU231" t="s">
        <v>3</v>
      </c>
      <c r="AV231">
        <v>0</v>
      </c>
      <c r="AW231">
        <v>2</v>
      </c>
      <c r="AX231">
        <v>41651417</v>
      </c>
      <c r="AY231">
        <v>1</v>
      </c>
      <c r="AZ231">
        <v>0</v>
      </c>
      <c r="BA231">
        <v>230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X231">
        <f>Y231*Source!I429</f>
        <v>51.5</v>
      </c>
      <c r="CY231">
        <f t="shared" si="18"/>
        <v>207.09</v>
      </c>
      <c r="CZ231">
        <f t="shared" si="19"/>
        <v>207.09</v>
      </c>
      <c r="DA231">
        <f t="shared" si="20"/>
        <v>1</v>
      </c>
      <c r="DB231">
        <v>0</v>
      </c>
    </row>
    <row r="232" spans="1:106" x14ac:dyDescent="0.2">
      <c r="A232">
        <f>ROW(Source!A430)</f>
        <v>430</v>
      </c>
      <c r="B232">
        <v>41650444</v>
      </c>
      <c r="C232">
        <v>41651418</v>
      </c>
      <c r="D232">
        <v>41386477</v>
      </c>
      <c r="E232">
        <v>19</v>
      </c>
      <c r="F232">
        <v>1</v>
      </c>
      <c r="G232">
        <v>19</v>
      </c>
      <c r="H232">
        <v>1</v>
      </c>
      <c r="I232" t="s">
        <v>362</v>
      </c>
      <c r="J232" t="s">
        <v>3</v>
      </c>
      <c r="K232" t="s">
        <v>363</v>
      </c>
      <c r="L232">
        <v>1191</v>
      </c>
      <c r="N232">
        <v>1013</v>
      </c>
      <c r="O232" t="s">
        <v>364</v>
      </c>
      <c r="P232" t="s">
        <v>364</v>
      </c>
      <c r="Q232">
        <v>1</v>
      </c>
      <c r="W232">
        <v>0</v>
      </c>
      <c r="X232">
        <v>476480486</v>
      </c>
      <c r="Y232">
        <v>16.440000000000001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1</v>
      </c>
      <c r="AN232">
        <v>0</v>
      </c>
      <c r="AO232">
        <v>1</v>
      </c>
      <c r="AP232">
        <v>0</v>
      </c>
      <c r="AQ232">
        <v>0</v>
      </c>
      <c r="AR232">
        <v>0</v>
      </c>
      <c r="AS232" t="s">
        <v>3</v>
      </c>
      <c r="AT232">
        <v>16.440000000000001</v>
      </c>
      <c r="AU232" t="s">
        <v>3</v>
      </c>
      <c r="AV232">
        <v>1</v>
      </c>
      <c r="AW232">
        <v>2</v>
      </c>
      <c r="AX232">
        <v>41651425</v>
      </c>
      <c r="AY232">
        <v>1</v>
      </c>
      <c r="AZ232">
        <v>0</v>
      </c>
      <c r="BA232">
        <v>231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X232">
        <f>Y232*Source!I430</f>
        <v>24.660000000000004</v>
      </c>
      <c r="CY232">
        <f>AD232</f>
        <v>0</v>
      </c>
      <c r="CZ232">
        <f>AH232</f>
        <v>0</v>
      </c>
      <c r="DA232">
        <f>AL232</f>
        <v>1</v>
      </c>
      <c r="DB232">
        <v>0</v>
      </c>
    </row>
    <row r="233" spans="1:106" x14ac:dyDescent="0.2">
      <c r="A233">
        <f>ROW(Source!A430)</f>
        <v>430</v>
      </c>
      <c r="B233">
        <v>41650444</v>
      </c>
      <c r="C233">
        <v>41651418</v>
      </c>
      <c r="D233">
        <v>41401373</v>
      </c>
      <c r="E233">
        <v>1</v>
      </c>
      <c r="F233">
        <v>1</v>
      </c>
      <c r="G233">
        <v>19</v>
      </c>
      <c r="H233">
        <v>3</v>
      </c>
      <c r="I233" t="s">
        <v>608</v>
      </c>
      <c r="J233" t="s">
        <v>609</v>
      </c>
      <c r="K233" t="s">
        <v>610</v>
      </c>
      <c r="L233">
        <v>1348</v>
      </c>
      <c r="N233">
        <v>1009</v>
      </c>
      <c r="O233" t="s">
        <v>35</v>
      </c>
      <c r="P233" t="s">
        <v>35</v>
      </c>
      <c r="Q233">
        <v>1000</v>
      </c>
      <c r="W233">
        <v>0</v>
      </c>
      <c r="X233">
        <v>1100087543</v>
      </c>
      <c r="Y233">
        <v>8.0000000000000002E-3</v>
      </c>
      <c r="AA233">
        <v>13728.45</v>
      </c>
      <c r="AB233">
        <v>0</v>
      </c>
      <c r="AC233">
        <v>0</v>
      </c>
      <c r="AD233">
        <v>0</v>
      </c>
      <c r="AE233">
        <v>13728.45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  <c r="AL233">
        <v>1</v>
      </c>
      <c r="AN233">
        <v>0</v>
      </c>
      <c r="AO233">
        <v>1</v>
      </c>
      <c r="AP233">
        <v>0</v>
      </c>
      <c r="AQ233">
        <v>0</v>
      </c>
      <c r="AR233">
        <v>0</v>
      </c>
      <c r="AS233" t="s">
        <v>3</v>
      </c>
      <c r="AT233">
        <v>8.0000000000000002E-3</v>
      </c>
      <c r="AU233" t="s">
        <v>3</v>
      </c>
      <c r="AV233">
        <v>0</v>
      </c>
      <c r="AW233">
        <v>2</v>
      </c>
      <c r="AX233">
        <v>41651426</v>
      </c>
      <c r="AY233">
        <v>1</v>
      </c>
      <c r="AZ233">
        <v>0</v>
      </c>
      <c r="BA233">
        <v>232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X233">
        <f>Y233*Source!I430</f>
        <v>1.2E-2</v>
      </c>
      <c r="CY233">
        <f>AA233</f>
        <v>13728.45</v>
      </c>
      <c r="CZ233">
        <f>AE233</f>
        <v>13728.45</v>
      </c>
      <c r="DA233">
        <f>AI233</f>
        <v>1</v>
      </c>
      <c r="DB233">
        <v>0</v>
      </c>
    </row>
    <row r="234" spans="1:106" x14ac:dyDescent="0.2">
      <c r="A234">
        <f>ROW(Source!A430)</f>
        <v>430</v>
      </c>
      <c r="B234">
        <v>41650444</v>
      </c>
      <c r="C234">
        <v>41651418</v>
      </c>
      <c r="D234">
        <v>41401441</v>
      </c>
      <c r="E234">
        <v>1</v>
      </c>
      <c r="F234">
        <v>1</v>
      </c>
      <c r="G234">
        <v>19</v>
      </c>
      <c r="H234">
        <v>3</v>
      </c>
      <c r="I234" t="s">
        <v>611</v>
      </c>
      <c r="J234" t="s">
        <v>612</v>
      </c>
      <c r="K234" t="s">
        <v>613</v>
      </c>
      <c r="L234">
        <v>1348</v>
      </c>
      <c r="N234">
        <v>1009</v>
      </c>
      <c r="O234" t="s">
        <v>35</v>
      </c>
      <c r="P234" t="s">
        <v>35</v>
      </c>
      <c r="Q234">
        <v>1000</v>
      </c>
      <c r="W234">
        <v>0</v>
      </c>
      <c r="X234">
        <v>-1051249692</v>
      </c>
      <c r="Y234">
        <v>0.22</v>
      </c>
      <c r="AA234">
        <v>39414.99</v>
      </c>
      <c r="AB234">
        <v>0</v>
      </c>
      <c r="AC234">
        <v>0</v>
      </c>
      <c r="AD234">
        <v>0</v>
      </c>
      <c r="AE234">
        <v>39414.99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1</v>
      </c>
      <c r="AL234">
        <v>1</v>
      </c>
      <c r="AN234">
        <v>0</v>
      </c>
      <c r="AO234">
        <v>1</v>
      </c>
      <c r="AP234">
        <v>0</v>
      </c>
      <c r="AQ234">
        <v>0</v>
      </c>
      <c r="AR234">
        <v>0</v>
      </c>
      <c r="AS234" t="s">
        <v>3</v>
      </c>
      <c r="AT234">
        <v>0.22</v>
      </c>
      <c r="AU234" t="s">
        <v>3</v>
      </c>
      <c r="AV234">
        <v>0</v>
      </c>
      <c r="AW234">
        <v>2</v>
      </c>
      <c r="AX234">
        <v>41651427</v>
      </c>
      <c r="AY234">
        <v>1</v>
      </c>
      <c r="AZ234">
        <v>0</v>
      </c>
      <c r="BA234">
        <v>233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X234">
        <f>Y234*Source!I430</f>
        <v>0.33</v>
      </c>
      <c r="CY234">
        <f>AA234</f>
        <v>39414.99</v>
      </c>
      <c r="CZ234">
        <f>AE234</f>
        <v>39414.99</v>
      </c>
      <c r="DA234">
        <f>AI234</f>
        <v>1</v>
      </c>
      <c r="DB234">
        <v>0</v>
      </c>
    </row>
    <row r="235" spans="1:106" x14ac:dyDescent="0.2">
      <c r="A235">
        <f>ROW(Source!A430)</f>
        <v>430</v>
      </c>
      <c r="B235">
        <v>41650444</v>
      </c>
      <c r="C235">
        <v>41651418</v>
      </c>
      <c r="D235">
        <v>41401523</v>
      </c>
      <c r="E235">
        <v>1</v>
      </c>
      <c r="F235">
        <v>1</v>
      </c>
      <c r="G235">
        <v>19</v>
      </c>
      <c r="H235">
        <v>3</v>
      </c>
      <c r="I235" t="s">
        <v>614</v>
      </c>
      <c r="J235" t="s">
        <v>615</v>
      </c>
      <c r="K235" t="s">
        <v>616</v>
      </c>
      <c r="L235">
        <v>1327</v>
      </c>
      <c r="N235">
        <v>1005</v>
      </c>
      <c r="O235" t="s">
        <v>22</v>
      </c>
      <c r="P235" t="s">
        <v>22</v>
      </c>
      <c r="Q235">
        <v>1</v>
      </c>
      <c r="W235">
        <v>0</v>
      </c>
      <c r="X235">
        <v>1126655523</v>
      </c>
      <c r="Y235">
        <v>110</v>
      </c>
      <c r="AA235">
        <v>61.31</v>
      </c>
      <c r="AB235">
        <v>0</v>
      </c>
      <c r="AC235">
        <v>0</v>
      </c>
      <c r="AD235">
        <v>0</v>
      </c>
      <c r="AE235">
        <v>61.31</v>
      </c>
      <c r="AF235">
        <v>0</v>
      </c>
      <c r="AG235">
        <v>0</v>
      </c>
      <c r="AH235">
        <v>0</v>
      </c>
      <c r="AI235">
        <v>1</v>
      </c>
      <c r="AJ235">
        <v>1</v>
      </c>
      <c r="AK235">
        <v>1</v>
      </c>
      <c r="AL235">
        <v>1</v>
      </c>
      <c r="AN235">
        <v>0</v>
      </c>
      <c r="AO235">
        <v>1</v>
      </c>
      <c r="AP235">
        <v>0</v>
      </c>
      <c r="AQ235">
        <v>0</v>
      </c>
      <c r="AR235">
        <v>0</v>
      </c>
      <c r="AS235" t="s">
        <v>3</v>
      </c>
      <c r="AT235">
        <v>110</v>
      </c>
      <c r="AU235" t="s">
        <v>3</v>
      </c>
      <c r="AV235">
        <v>0</v>
      </c>
      <c r="AW235">
        <v>2</v>
      </c>
      <c r="AX235">
        <v>41651428</v>
      </c>
      <c r="AY235">
        <v>1</v>
      </c>
      <c r="AZ235">
        <v>0</v>
      </c>
      <c r="BA235">
        <v>234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X235">
        <f>Y235*Source!I430</f>
        <v>165</v>
      </c>
      <c r="CY235">
        <f>AA235</f>
        <v>61.31</v>
      </c>
      <c r="CZ235">
        <f>AE235</f>
        <v>61.31</v>
      </c>
      <c r="DA235">
        <f>AI235</f>
        <v>1</v>
      </c>
      <c r="DB235">
        <v>0</v>
      </c>
    </row>
    <row r="236" spans="1:106" x14ac:dyDescent="0.2">
      <c r="A236">
        <f>ROW(Source!A430)</f>
        <v>430</v>
      </c>
      <c r="B236">
        <v>41650444</v>
      </c>
      <c r="C236">
        <v>41651418</v>
      </c>
      <c r="D236">
        <v>41401561</v>
      </c>
      <c r="E236">
        <v>1</v>
      </c>
      <c r="F236">
        <v>1</v>
      </c>
      <c r="G236">
        <v>19</v>
      </c>
      <c r="H236">
        <v>3</v>
      </c>
      <c r="I236" t="s">
        <v>617</v>
      </c>
      <c r="J236" t="s">
        <v>618</v>
      </c>
      <c r="K236" t="s">
        <v>619</v>
      </c>
      <c r="L236">
        <v>1348</v>
      </c>
      <c r="N236">
        <v>1009</v>
      </c>
      <c r="O236" t="s">
        <v>35</v>
      </c>
      <c r="P236" t="s">
        <v>35</v>
      </c>
      <c r="Q236">
        <v>1000</v>
      </c>
      <c r="W236">
        <v>0</v>
      </c>
      <c r="X236">
        <v>2079485835</v>
      </c>
      <c r="Y236">
        <v>1.6E-2</v>
      </c>
      <c r="AA236">
        <v>47985.31</v>
      </c>
      <c r="AB236">
        <v>0</v>
      </c>
      <c r="AC236">
        <v>0</v>
      </c>
      <c r="AD236">
        <v>0</v>
      </c>
      <c r="AE236">
        <v>47985.31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N236">
        <v>0</v>
      </c>
      <c r="AO236">
        <v>1</v>
      </c>
      <c r="AP236">
        <v>0</v>
      </c>
      <c r="AQ236">
        <v>0</v>
      </c>
      <c r="AR236">
        <v>0</v>
      </c>
      <c r="AS236" t="s">
        <v>3</v>
      </c>
      <c r="AT236">
        <v>1.6E-2</v>
      </c>
      <c r="AU236" t="s">
        <v>3</v>
      </c>
      <c r="AV236">
        <v>0</v>
      </c>
      <c r="AW236">
        <v>2</v>
      </c>
      <c r="AX236">
        <v>41651429</v>
      </c>
      <c r="AY236">
        <v>1</v>
      </c>
      <c r="AZ236">
        <v>0</v>
      </c>
      <c r="BA236">
        <v>235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X236">
        <f>Y236*Source!I430</f>
        <v>2.4E-2</v>
      </c>
      <c r="CY236">
        <f>AA236</f>
        <v>47985.31</v>
      </c>
      <c r="CZ236">
        <f>AE236</f>
        <v>47985.31</v>
      </c>
      <c r="DA236">
        <f>AI236</f>
        <v>1</v>
      </c>
      <c r="DB236">
        <v>0</v>
      </c>
    </row>
    <row r="237" spans="1:106" x14ac:dyDescent="0.2">
      <c r="A237">
        <f>ROW(Source!A430)</f>
        <v>430</v>
      </c>
      <c r="B237">
        <v>41650444</v>
      </c>
      <c r="C237">
        <v>41651418</v>
      </c>
      <c r="D237">
        <v>41404148</v>
      </c>
      <c r="E237">
        <v>1</v>
      </c>
      <c r="F237">
        <v>1</v>
      </c>
      <c r="G237">
        <v>19</v>
      </c>
      <c r="H237">
        <v>3</v>
      </c>
      <c r="I237" t="s">
        <v>620</v>
      </c>
      <c r="J237" t="s">
        <v>621</v>
      </c>
      <c r="K237" t="s">
        <v>622</v>
      </c>
      <c r="L237">
        <v>1339</v>
      </c>
      <c r="N237">
        <v>1007</v>
      </c>
      <c r="O237" t="s">
        <v>149</v>
      </c>
      <c r="P237" t="s">
        <v>149</v>
      </c>
      <c r="Q237">
        <v>1</v>
      </c>
      <c r="W237">
        <v>0</v>
      </c>
      <c r="X237">
        <v>-698274867</v>
      </c>
      <c r="Y237">
        <v>2.5</v>
      </c>
      <c r="AA237">
        <v>2685.66</v>
      </c>
      <c r="AB237">
        <v>0</v>
      </c>
      <c r="AC237">
        <v>0</v>
      </c>
      <c r="AD237">
        <v>0</v>
      </c>
      <c r="AE237">
        <v>2685.66</v>
      </c>
      <c r="AF237">
        <v>0</v>
      </c>
      <c r="AG237">
        <v>0</v>
      </c>
      <c r="AH237">
        <v>0</v>
      </c>
      <c r="AI237">
        <v>1</v>
      </c>
      <c r="AJ237">
        <v>1</v>
      </c>
      <c r="AK237">
        <v>1</v>
      </c>
      <c r="AL237">
        <v>1</v>
      </c>
      <c r="AN237">
        <v>0</v>
      </c>
      <c r="AO237">
        <v>1</v>
      </c>
      <c r="AP237">
        <v>0</v>
      </c>
      <c r="AQ237">
        <v>0</v>
      </c>
      <c r="AR237">
        <v>0</v>
      </c>
      <c r="AS237" t="s">
        <v>3</v>
      </c>
      <c r="AT237">
        <v>2.5</v>
      </c>
      <c r="AU237" t="s">
        <v>3</v>
      </c>
      <c r="AV237">
        <v>0</v>
      </c>
      <c r="AW237">
        <v>2</v>
      </c>
      <c r="AX237">
        <v>41651430</v>
      </c>
      <c r="AY237">
        <v>1</v>
      </c>
      <c r="AZ237">
        <v>0</v>
      </c>
      <c r="BA237">
        <v>236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X237">
        <f>Y237*Source!I430</f>
        <v>3.75</v>
      </c>
      <c r="CY237">
        <f>AA237</f>
        <v>2685.66</v>
      </c>
      <c r="CZ237">
        <f>AE237</f>
        <v>2685.66</v>
      </c>
      <c r="DA237">
        <f>AI237</f>
        <v>1</v>
      </c>
      <c r="DB237">
        <v>0</v>
      </c>
    </row>
    <row r="238" spans="1:106" x14ac:dyDescent="0.2">
      <c r="A238">
        <f>ROW(Source!A431)</f>
        <v>431</v>
      </c>
      <c r="B238">
        <v>41650444</v>
      </c>
      <c r="C238">
        <v>41651431</v>
      </c>
      <c r="D238">
        <v>41386477</v>
      </c>
      <c r="E238">
        <v>19</v>
      </c>
      <c r="F238">
        <v>1</v>
      </c>
      <c r="G238">
        <v>19</v>
      </c>
      <c r="H238">
        <v>1</v>
      </c>
      <c r="I238" t="s">
        <v>362</v>
      </c>
      <c r="J238" t="s">
        <v>3</v>
      </c>
      <c r="K238" t="s">
        <v>363</v>
      </c>
      <c r="L238">
        <v>1191</v>
      </c>
      <c r="N238">
        <v>1013</v>
      </c>
      <c r="O238" t="s">
        <v>364</v>
      </c>
      <c r="P238" t="s">
        <v>364</v>
      </c>
      <c r="Q238">
        <v>1</v>
      </c>
      <c r="W238">
        <v>0</v>
      </c>
      <c r="X238">
        <v>476480486</v>
      </c>
      <c r="Y238">
        <v>56.35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1</v>
      </c>
      <c r="AK238">
        <v>1</v>
      </c>
      <c r="AL238">
        <v>1</v>
      </c>
      <c r="AN238">
        <v>0</v>
      </c>
      <c r="AO238">
        <v>1</v>
      </c>
      <c r="AP238">
        <v>0</v>
      </c>
      <c r="AQ238">
        <v>0</v>
      </c>
      <c r="AR238">
        <v>0</v>
      </c>
      <c r="AS238" t="s">
        <v>3</v>
      </c>
      <c r="AT238">
        <v>56.35</v>
      </c>
      <c r="AU238" t="s">
        <v>3</v>
      </c>
      <c r="AV238">
        <v>1</v>
      </c>
      <c r="AW238">
        <v>2</v>
      </c>
      <c r="AX238">
        <v>41651439</v>
      </c>
      <c r="AY238">
        <v>1</v>
      </c>
      <c r="AZ238">
        <v>0</v>
      </c>
      <c r="BA238">
        <v>237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X238">
        <f>Y238*Source!I431</f>
        <v>214.13</v>
      </c>
      <c r="CY238">
        <f>AD238</f>
        <v>0</v>
      </c>
      <c r="CZ238">
        <f>AH238</f>
        <v>0</v>
      </c>
      <c r="DA238">
        <f>AL238</f>
        <v>1</v>
      </c>
      <c r="DB238">
        <v>0</v>
      </c>
    </row>
    <row r="239" spans="1:106" x14ac:dyDescent="0.2">
      <c r="A239">
        <f>ROW(Source!A431)</f>
        <v>431</v>
      </c>
      <c r="B239">
        <v>41650444</v>
      </c>
      <c r="C239">
        <v>41651431</v>
      </c>
      <c r="D239">
        <v>41402944</v>
      </c>
      <c r="E239">
        <v>1</v>
      </c>
      <c r="F239">
        <v>1</v>
      </c>
      <c r="G239">
        <v>19</v>
      </c>
      <c r="H239">
        <v>3</v>
      </c>
      <c r="I239" t="s">
        <v>623</v>
      </c>
      <c r="J239" t="s">
        <v>624</v>
      </c>
      <c r="K239" t="s">
        <v>625</v>
      </c>
      <c r="L239">
        <v>1346</v>
      </c>
      <c r="N239">
        <v>1009</v>
      </c>
      <c r="O239" t="s">
        <v>270</v>
      </c>
      <c r="P239" t="s">
        <v>270</v>
      </c>
      <c r="Q239">
        <v>1</v>
      </c>
      <c r="W239">
        <v>0</v>
      </c>
      <c r="X239">
        <v>-39928981</v>
      </c>
      <c r="Y239">
        <v>1.4</v>
      </c>
      <c r="AA239">
        <v>14.93</v>
      </c>
      <c r="AB239">
        <v>0</v>
      </c>
      <c r="AC239">
        <v>0</v>
      </c>
      <c r="AD239">
        <v>0</v>
      </c>
      <c r="AE239">
        <v>14.9261</v>
      </c>
      <c r="AF239">
        <v>0</v>
      </c>
      <c r="AG239">
        <v>0</v>
      </c>
      <c r="AH239">
        <v>0</v>
      </c>
      <c r="AI239">
        <v>1</v>
      </c>
      <c r="AJ239">
        <v>1</v>
      </c>
      <c r="AK239">
        <v>1</v>
      </c>
      <c r="AL239">
        <v>1</v>
      </c>
      <c r="AN239">
        <v>0</v>
      </c>
      <c r="AO239">
        <v>1</v>
      </c>
      <c r="AP239">
        <v>0</v>
      </c>
      <c r="AQ239">
        <v>0</v>
      </c>
      <c r="AR239">
        <v>0</v>
      </c>
      <c r="AS239" t="s">
        <v>3</v>
      </c>
      <c r="AT239">
        <v>1.4</v>
      </c>
      <c r="AU239" t="s">
        <v>3</v>
      </c>
      <c r="AV239">
        <v>0</v>
      </c>
      <c r="AW239">
        <v>2</v>
      </c>
      <c r="AX239">
        <v>41651440</v>
      </c>
      <c r="AY239">
        <v>1</v>
      </c>
      <c r="AZ239">
        <v>0</v>
      </c>
      <c r="BA239">
        <v>238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X239">
        <f>Y239*Source!I431</f>
        <v>5.3199999999999994</v>
      </c>
      <c r="CY239">
        <f t="shared" ref="CY239:CY244" si="21">AA239</f>
        <v>14.93</v>
      </c>
      <c r="CZ239">
        <f t="shared" ref="CZ239:CZ244" si="22">AE239</f>
        <v>14.9261</v>
      </c>
      <c r="DA239">
        <f t="shared" ref="DA239:DA244" si="23">AI239</f>
        <v>1</v>
      </c>
      <c r="DB239">
        <v>0</v>
      </c>
    </row>
    <row r="240" spans="1:106" x14ac:dyDescent="0.2">
      <c r="A240">
        <f>ROW(Source!A431)</f>
        <v>431</v>
      </c>
      <c r="B240">
        <v>41650444</v>
      </c>
      <c r="C240">
        <v>41651431</v>
      </c>
      <c r="D240">
        <v>41403220</v>
      </c>
      <c r="E240">
        <v>1</v>
      </c>
      <c r="F240">
        <v>1</v>
      </c>
      <c r="G240">
        <v>19</v>
      </c>
      <c r="H240">
        <v>3</v>
      </c>
      <c r="I240" t="s">
        <v>416</v>
      </c>
      <c r="J240" t="s">
        <v>417</v>
      </c>
      <c r="K240" t="s">
        <v>418</v>
      </c>
      <c r="L240">
        <v>1339</v>
      </c>
      <c r="N240">
        <v>1007</v>
      </c>
      <c r="O240" t="s">
        <v>149</v>
      </c>
      <c r="P240" t="s">
        <v>149</v>
      </c>
      <c r="Q240">
        <v>1</v>
      </c>
      <c r="W240">
        <v>0</v>
      </c>
      <c r="X240">
        <v>1653821073</v>
      </c>
      <c r="Y240">
        <v>0.10639999999999999</v>
      </c>
      <c r="AA240">
        <v>29.98</v>
      </c>
      <c r="AB240">
        <v>0</v>
      </c>
      <c r="AC240">
        <v>0</v>
      </c>
      <c r="AD240">
        <v>0</v>
      </c>
      <c r="AE240">
        <v>29.98</v>
      </c>
      <c r="AF240">
        <v>0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N240">
        <v>0</v>
      </c>
      <c r="AO240">
        <v>1</v>
      </c>
      <c r="AP240">
        <v>0</v>
      </c>
      <c r="AQ240">
        <v>0</v>
      </c>
      <c r="AR240">
        <v>0</v>
      </c>
      <c r="AS240" t="s">
        <v>3</v>
      </c>
      <c r="AT240">
        <v>0.10639999999999999</v>
      </c>
      <c r="AU240" t="s">
        <v>3</v>
      </c>
      <c r="AV240">
        <v>0</v>
      </c>
      <c r="AW240">
        <v>2</v>
      </c>
      <c r="AX240">
        <v>41651441</v>
      </c>
      <c r="AY240">
        <v>1</v>
      </c>
      <c r="AZ240">
        <v>0</v>
      </c>
      <c r="BA240">
        <v>239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X240">
        <f>Y240*Source!I431</f>
        <v>0.40431999999999996</v>
      </c>
      <c r="CY240">
        <f t="shared" si="21"/>
        <v>29.98</v>
      </c>
      <c r="CZ240">
        <f t="shared" si="22"/>
        <v>29.98</v>
      </c>
      <c r="DA240">
        <f t="shared" si="23"/>
        <v>1</v>
      </c>
      <c r="DB240">
        <v>0</v>
      </c>
    </row>
    <row r="241" spans="1:106" x14ac:dyDescent="0.2">
      <c r="A241">
        <f>ROW(Source!A431)</f>
        <v>431</v>
      </c>
      <c r="B241">
        <v>41650444</v>
      </c>
      <c r="C241">
        <v>41651431</v>
      </c>
      <c r="D241">
        <v>41401674</v>
      </c>
      <c r="E241">
        <v>1</v>
      </c>
      <c r="F241">
        <v>1</v>
      </c>
      <c r="G241">
        <v>19</v>
      </c>
      <c r="H241">
        <v>3</v>
      </c>
      <c r="I241" t="s">
        <v>626</v>
      </c>
      <c r="J241" t="s">
        <v>627</v>
      </c>
      <c r="K241" t="s">
        <v>628</v>
      </c>
      <c r="L241">
        <v>1348</v>
      </c>
      <c r="N241">
        <v>1009</v>
      </c>
      <c r="O241" t="s">
        <v>35</v>
      </c>
      <c r="P241" t="s">
        <v>35</v>
      </c>
      <c r="Q241">
        <v>1000</v>
      </c>
      <c r="W241">
        <v>0</v>
      </c>
      <c r="X241">
        <v>-1188491920</v>
      </c>
      <c r="Y241">
        <v>1.6E-2</v>
      </c>
      <c r="AA241">
        <v>74590.94</v>
      </c>
      <c r="AB241">
        <v>0</v>
      </c>
      <c r="AC241">
        <v>0</v>
      </c>
      <c r="AD241">
        <v>0</v>
      </c>
      <c r="AE241">
        <v>74590.94</v>
      </c>
      <c r="AF241">
        <v>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N241">
        <v>0</v>
      </c>
      <c r="AO241">
        <v>1</v>
      </c>
      <c r="AP241">
        <v>0</v>
      </c>
      <c r="AQ241">
        <v>0</v>
      </c>
      <c r="AR241">
        <v>0</v>
      </c>
      <c r="AS241" t="s">
        <v>3</v>
      </c>
      <c r="AT241">
        <v>1.6E-2</v>
      </c>
      <c r="AU241" t="s">
        <v>3</v>
      </c>
      <c r="AV241">
        <v>0</v>
      </c>
      <c r="AW241">
        <v>2</v>
      </c>
      <c r="AX241">
        <v>41651442</v>
      </c>
      <c r="AY241">
        <v>1</v>
      </c>
      <c r="AZ241">
        <v>0</v>
      </c>
      <c r="BA241">
        <v>240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X241">
        <f>Y241*Source!I431</f>
        <v>6.08E-2</v>
      </c>
      <c r="CY241">
        <f t="shared" si="21"/>
        <v>74590.94</v>
      </c>
      <c r="CZ241">
        <f t="shared" si="22"/>
        <v>74590.94</v>
      </c>
      <c r="DA241">
        <f t="shared" si="23"/>
        <v>1</v>
      </c>
      <c r="DB241">
        <v>0</v>
      </c>
    </row>
    <row r="242" spans="1:106" x14ac:dyDescent="0.2">
      <c r="A242">
        <f>ROW(Source!A431)</f>
        <v>431</v>
      </c>
      <c r="B242">
        <v>41650444</v>
      </c>
      <c r="C242">
        <v>41651431</v>
      </c>
      <c r="D242">
        <v>41404146</v>
      </c>
      <c r="E242">
        <v>1</v>
      </c>
      <c r="F242">
        <v>1</v>
      </c>
      <c r="G242">
        <v>19</v>
      </c>
      <c r="H242">
        <v>3</v>
      </c>
      <c r="I242" t="s">
        <v>629</v>
      </c>
      <c r="J242" t="s">
        <v>630</v>
      </c>
      <c r="K242" t="s">
        <v>631</v>
      </c>
      <c r="L242">
        <v>1339</v>
      </c>
      <c r="N242">
        <v>1007</v>
      </c>
      <c r="O242" t="s">
        <v>149</v>
      </c>
      <c r="P242" t="s">
        <v>149</v>
      </c>
      <c r="Q242">
        <v>1</v>
      </c>
      <c r="W242">
        <v>0</v>
      </c>
      <c r="X242">
        <v>1382155603</v>
      </c>
      <c r="Y242">
        <v>0.32</v>
      </c>
      <c r="AA242">
        <v>3455.09</v>
      </c>
      <c r="AB242">
        <v>0</v>
      </c>
      <c r="AC242">
        <v>0</v>
      </c>
      <c r="AD242">
        <v>0</v>
      </c>
      <c r="AE242">
        <v>3455.09</v>
      </c>
      <c r="AF242">
        <v>0</v>
      </c>
      <c r="AG242">
        <v>0</v>
      </c>
      <c r="AH242">
        <v>0</v>
      </c>
      <c r="AI242">
        <v>1</v>
      </c>
      <c r="AJ242">
        <v>1</v>
      </c>
      <c r="AK242">
        <v>1</v>
      </c>
      <c r="AL242">
        <v>1</v>
      </c>
      <c r="AN242">
        <v>0</v>
      </c>
      <c r="AO242">
        <v>1</v>
      </c>
      <c r="AP242">
        <v>0</v>
      </c>
      <c r="AQ242">
        <v>0</v>
      </c>
      <c r="AR242">
        <v>0</v>
      </c>
      <c r="AS242" t="s">
        <v>3</v>
      </c>
      <c r="AT242">
        <v>0.32</v>
      </c>
      <c r="AU242" t="s">
        <v>3</v>
      </c>
      <c r="AV242">
        <v>0</v>
      </c>
      <c r="AW242">
        <v>2</v>
      </c>
      <c r="AX242">
        <v>41651443</v>
      </c>
      <c r="AY242">
        <v>1</v>
      </c>
      <c r="AZ242">
        <v>0</v>
      </c>
      <c r="BA242">
        <v>241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X242">
        <f>Y242*Source!I431</f>
        <v>1.216</v>
      </c>
      <c r="CY242">
        <f t="shared" si="21"/>
        <v>3455.09</v>
      </c>
      <c r="CZ242">
        <f t="shared" si="22"/>
        <v>3455.09</v>
      </c>
      <c r="DA242">
        <f t="shared" si="23"/>
        <v>1</v>
      </c>
      <c r="DB242">
        <v>0</v>
      </c>
    </row>
    <row r="243" spans="1:106" x14ac:dyDescent="0.2">
      <c r="A243">
        <f>ROW(Source!A431)</f>
        <v>431</v>
      </c>
      <c r="B243">
        <v>41650444</v>
      </c>
      <c r="C243">
        <v>41651431</v>
      </c>
      <c r="D243">
        <v>41404221</v>
      </c>
      <c r="E243">
        <v>1</v>
      </c>
      <c r="F243">
        <v>1</v>
      </c>
      <c r="G243">
        <v>19</v>
      </c>
      <c r="H243">
        <v>3</v>
      </c>
      <c r="I243" t="s">
        <v>632</v>
      </c>
      <c r="J243" t="s">
        <v>633</v>
      </c>
      <c r="K243" t="s">
        <v>634</v>
      </c>
      <c r="L243">
        <v>1348</v>
      </c>
      <c r="N243">
        <v>1009</v>
      </c>
      <c r="O243" t="s">
        <v>35</v>
      </c>
      <c r="P243" t="s">
        <v>35</v>
      </c>
      <c r="Q243">
        <v>1000</v>
      </c>
      <c r="W243">
        <v>0</v>
      </c>
      <c r="X243">
        <v>-339157338</v>
      </c>
      <c r="Y243">
        <v>0.48</v>
      </c>
      <c r="AA243">
        <v>18960.88</v>
      </c>
      <c r="AB243">
        <v>0</v>
      </c>
      <c r="AC243">
        <v>0</v>
      </c>
      <c r="AD243">
        <v>0</v>
      </c>
      <c r="AE243">
        <v>18960.88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N243">
        <v>0</v>
      </c>
      <c r="AO243">
        <v>1</v>
      </c>
      <c r="AP243">
        <v>0</v>
      </c>
      <c r="AQ243">
        <v>0</v>
      </c>
      <c r="AR243">
        <v>0</v>
      </c>
      <c r="AS243" t="s">
        <v>3</v>
      </c>
      <c r="AT243">
        <v>0.48</v>
      </c>
      <c r="AU243" t="s">
        <v>3</v>
      </c>
      <c r="AV243">
        <v>0</v>
      </c>
      <c r="AW243">
        <v>2</v>
      </c>
      <c r="AX243">
        <v>41651444</v>
      </c>
      <c r="AY243">
        <v>1</v>
      </c>
      <c r="AZ243">
        <v>0</v>
      </c>
      <c r="BA243">
        <v>242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X243">
        <f>Y243*Source!I431</f>
        <v>1.8239999999999998</v>
      </c>
      <c r="CY243">
        <f t="shared" si="21"/>
        <v>18960.88</v>
      </c>
      <c r="CZ243">
        <f t="shared" si="22"/>
        <v>18960.88</v>
      </c>
      <c r="DA243">
        <f t="shared" si="23"/>
        <v>1</v>
      </c>
      <c r="DB243">
        <v>0</v>
      </c>
    </row>
    <row r="244" spans="1:106" x14ac:dyDescent="0.2">
      <c r="A244">
        <f>ROW(Source!A431)</f>
        <v>431</v>
      </c>
      <c r="B244">
        <v>41650444</v>
      </c>
      <c r="C244">
        <v>41651431</v>
      </c>
      <c r="D244">
        <v>41404228</v>
      </c>
      <c r="E244">
        <v>1</v>
      </c>
      <c r="F244">
        <v>1</v>
      </c>
      <c r="G244">
        <v>19</v>
      </c>
      <c r="H244">
        <v>3</v>
      </c>
      <c r="I244" t="s">
        <v>635</v>
      </c>
      <c r="J244" t="s">
        <v>636</v>
      </c>
      <c r="K244" t="s">
        <v>637</v>
      </c>
      <c r="L244">
        <v>1348</v>
      </c>
      <c r="N244">
        <v>1009</v>
      </c>
      <c r="O244" t="s">
        <v>35</v>
      </c>
      <c r="P244" t="s">
        <v>35</v>
      </c>
      <c r="Q244">
        <v>1000</v>
      </c>
      <c r="W244">
        <v>0</v>
      </c>
      <c r="X244">
        <v>178026074</v>
      </c>
      <c r="Y244">
        <v>0.128</v>
      </c>
      <c r="AA244">
        <v>6209.74</v>
      </c>
      <c r="AB244">
        <v>0</v>
      </c>
      <c r="AC244">
        <v>0</v>
      </c>
      <c r="AD244">
        <v>0</v>
      </c>
      <c r="AE244">
        <v>6209.74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N244">
        <v>0</v>
      </c>
      <c r="AO244">
        <v>1</v>
      </c>
      <c r="AP244">
        <v>0</v>
      </c>
      <c r="AQ244">
        <v>0</v>
      </c>
      <c r="AR244">
        <v>0</v>
      </c>
      <c r="AS244" t="s">
        <v>3</v>
      </c>
      <c r="AT244">
        <v>0.128</v>
      </c>
      <c r="AU244" t="s">
        <v>3</v>
      </c>
      <c r="AV244">
        <v>0</v>
      </c>
      <c r="AW244">
        <v>2</v>
      </c>
      <c r="AX244">
        <v>41651445</v>
      </c>
      <c r="AY244">
        <v>1</v>
      </c>
      <c r="AZ244">
        <v>0</v>
      </c>
      <c r="BA244">
        <v>243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X244">
        <f>Y244*Source!I431</f>
        <v>0.4864</v>
      </c>
      <c r="CY244">
        <f t="shared" si="21"/>
        <v>6209.74</v>
      </c>
      <c r="CZ244">
        <f t="shared" si="22"/>
        <v>6209.74</v>
      </c>
      <c r="DA244">
        <f t="shared" si="23"/>
        <v>1</v>
      </c>
      <c r="DB244">
        <v>0</v>
      </c>
    </row>
    <row r="245" spans="1:106" x14ac:dyDescent="0.2">
      <c r="A245">
        <f>ROW(Source!A432)</f>
        <v>432</v>
      </c>
      <c r="B245">
        <v>41650444</v>
      </c>
      <c r="C245">
        <v>41651446</v>
      </c>
      <c r="D245">
        <v>41386477</v>
      </c>
      <c r="E245">
        <v>19</v>
      </c>
      <c r="F245">
        <v>1</v>
      </c>
      <c r="G245">
        <v>19</v>
      </c>
      <c r="H245">
        <v>1</v>
      </c>
      <c r="I245" t="s">
        <v>362</v>
      </c>
      <c r="J245" t="s">
        <v>3</v>
      </c>
      <c r="K245" t="s">
        <v>363</v>
      </c>
      <c r="L245">
        <v>1191</v>
      </c>
      <c r="N245">
        <v>1013</v>
      </c>
      <c r="O245" t="s">
        <v>364</v>
      </c>
      <c r="P245" t="s">
        <v>364</v>
      </c>
      <c r="Q245">
        <v>1</v>
      </c>
      <c r="W245">
        <v>0</v>
      </c>
      <c r="X245">
        <v>476480486</v>
      </c>
      <c r="Y245">
        <v>16.100000000000001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N245">
        <v>0</v>
      </c>
      <c r="AO245">
        <v>1</v>
      </c>
      <c r="AP245">
        <v>0</v>
      </c>
      <c r="AQ245">
        <v>0</v>
      </c>
      <c r="AR245">
        <v>0</v>
      </c>
      <c r="AS245" t="s">
        <v>3</v>
      </c>
      <c r="AT245">
        <v>16.100000000000001</v>
      </c>
      <c r="AU245" t="s">
        <v>3</v>
      </c>
      <c r="AV245">
        <v>1</v>
      </c>
      <c r="AW245">
        <v>2</v>
      </c>
      <c r="AX245">
        <v>41651455</v>
      </c>
      <c r="AY245">
        <v>1</v>
      </c>
      <c r="AZ245">
        <v>0</v>
      </c>
      <c r="BA245">
        <v>244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X245">
        <f>Y245*Source!I432</f>
        <v>61.18</v>
      </c>
      <c r="CY245">
        <f>AD245</f>
        <v>0</v>
      </c>
      <c r="CZ245">
        <f>AH245</f>
        <v>0</v>
      </c>
      <c r="DA245">
        <f>AL245</f>
        <v>1</v>
      </c>
      <c r="DB245">
        <v>0</v>
      </c>
    </row>
    <row r="246" spans="1:106" x14ac:dyDescent="0.2">
      <c r="A246">
        <f>ROW(Source!A432)</f>
        <v>432</v>
      </c>
      <c r="B246">
        <v>41650444</v>
      </c>
      <c r="C246">
        <v>41651446</v>
      </c>
      <c r="D246">
        <v>41400635</v>
      </c>
      <c r="E246">
        <v>1</v>
      </c>
      <c r="F246">
        <v>1</v>
      </c>
      <c r="G246">
        <v>19</v>
      </c>
      <c r="H246">
        <v>2</v>
      </c>
      <c r="I246" t="s">
        <v>638</v>
      </c>
      <c r="J246" t="s">
        <v>639</v>
      </c>
      <c r="K246" t="s">
        <v>640</v>
      </c>
      <c r="L246">
        <v>1368</v>
      </c>
      <c r="N246">
        <v>1011</v>
      </c>
      <c r="O246" t="s">
        <v>230</v>
      </c>
      <c r="P246" t="s">
        <v>230</v>
      </c>
      <c r="Q246">
        <v>1</v>
      </c>
      <c r="W246">
        <v>0</v>
      </c>
      <c r="X246">
        <v>1920017369</v>
      </c>
      <c r="Y246">
        <v>0.75</v>
      </c>
      <c r="AA246">
        <v>0</v>
      </c>
      <c r="AB246">
        <v>68.17</v>
      </c>
      <c r="AC246">
        <v>7</v>
      </c>
      <c r="AD246">
        <v>0</v>
      </c>
      <c r="AE246">
        <v>0</v>
      </c>
      <c r="AF246">
        <v>68.17</v>
      </c>
      <c r="AG246">
        <v>7</v>
      </c>
      <c r="AH246">
        <v>0</v>
      </c>
      <c r="AI246">
        <v>1</v>
      </c>
      <c r="AJ246">
        <v>1</v>
      </c>
      <c r="AK246">
        <v>1</v>
      </c>
      <c r="AL246">
        <v>1</v>
      </c>
      <c r="AN246">
        <v>0</v>
      </c>
      <c r="AO246">
        <v>1</v>
      </c>
      <c r="AP246">
        <v>0</v>
      </c>
      <c r="AQ246">
        <v>0</v>
      </c>
      <c r="AR246">
        <v>0</v>
      </c>
      <c r="AS246" t="s">
        <v>3</v>
      </c>
      <c r="AT246">
        <v>0.75</v>
      </c>
      <c r="AU246" t="s">
        <v>3</v>
      </c>
      <c r="AV246">
        <v>0</v>
      </c>
      <c r="AW246">
        <v>2</v>
      </c>
      <c r="AX246">
        <v>41651456</v>
      </c>
      <c r="AY246">
        <v>1</v>
      </c>
      <c r="AZ246">
        <v>0</v>
      </c>
      <c r="BA246">
        <v>245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X246">
        <f>Y246*Source!I432</f>
        <v>2.8499999999999996</v>
      </c>
      <c r="CY246">
        <f>AB246</f>
        <v>68.17</v>
      </c>
      <c r="CZ246">
        <f>AF246</f>
        <v>68.17</v>
      </c>
      <c r="DA246">
        <f>AJ246</f>
        <v>1</v>
      </c>
      <c r="DB246">
        <v>0</v>
      </c>
    </row>
    <row r="247" spans="1:106" x14ac:dyDescent="0.2">
      <c r="A247">
        <f>ROW(Source!A432)</f>
        <v>432</v>
      </c>
      <c r="B247">
        <v>41650444</v>
      </c>
      <c r="C247">
        <v>41651446</v>
      </c>
      <c r="D247">
        <v>41400756</v>
      </c>
      <c r="E247">
        <v>1</v>
      </c>
      <c r="F247">
        <v>1</v>
      </c>
      <c r="G247">
        <v>19</v>
      </c>
      <c r="H247">
        <v>2</v>
      </c>
      <c r="I247" t="s">
        <v>641</v>
      </c>
      <c r="J247" t="s">
        <v>642</v>
      </c>
      <c r="K247" t="s">
        <v>643</v>
      </c>
      <c r="L247">
        <v>1368</v>
      </c>
      <c r="N247">
        <v>1011</v>
      </c>
      <c r="O247" t="s">
        <v>230</v>
      </c>
      <c r="P247" t="s">
        <v>230</v>
      </c>
      <c r="Q247">
        <v>1</v>
      </c>
      <c r="W247">
        <v>0</v>
      </c>
      <c r="X247">
        <v>792936221</v>
      </c>
      <c r="Y247">
        <v>0.46</v>
      </c>
      <c r="AA247">
        <v>0</v>
      </c>
      <c r="AB247">
        <v>364.24</v>
      </c>
      <c r="AC247">
        <v>65.3</v>
      </c>
      <c r="AD247">
        <v>0</v>
      </c>
      <c r="AE247">
        <v>0</v>
      </c>
      <c r="AF247">
        <v>364.24</v>
      </c>
      <c r="AG247">
        <v>65.3</v>
      </c>
      <c r="AH247">
        <v>0</v>
      </c>
      <c r="AI247">
        <v>1</v>
      </c>
      <c r="AJ247">
        <v>1</v>
      </c>
      <c r="AK247">
        <v>1</v>
      </c>
      <c r="AL247">
        <v>1</v>
      </c>
      <c r="AN247">
        <v>0</v>
      </c>
      <c r="AO247">
        <v>1</v>
      </c>
      <c r="AP247">
        <v>0</v>
      </c>
      <c r="AQ247">
        <v>0</v>
      </c>
      <c r="AR247">
        <v>0</v>
      </c>
      <c r="AS247" t="s">
        <v>3</v>
      </c>
      <c r="AT247">
        <v>0.46</v>
      </c>
      <c r="AU247" t="s">
        <v>3</v>
      </c>
      <c r="AV247">
        <v>0</v>
      </c>
      <c r="AW247">
        <v>2</v>
      </c>
      <c r="AX247">
        <v>41651457</v>
      </c>
      <c r="AY247">
        <v>1</v>
      </c>
      <c r="AZ247">
        <v>0</v>
      </c>
      <c r="BA247">
        <v>246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X247">
        <f>Y247*Source!I432</f>
        <v>1.748</v>
      </c>
      <c r="CY247">
        <f>AB247</f>
        <v>364.24</v>
      </c>
      <c r="CZ247">
        <f>AF247</f>
        <v>364.24</v>
      </c>
      <c r="DA247">
        <f>AJ247</f>
        <v>1</v>
      </c>
      <c r="DB247">
        <v>0</v>
      </c>
    </row>
    <row r="248" spans="1:106" x14ac:dyDescent="0.2">
      <c r="A248">
        <f>ROW(Source!A432)</f>
        <v>432</v>
      </c>
      <c r="B248">
        <v>41650444</v>
      </c>
      <c r="C248">
        <v>41651446</v>
      </c>
      <c r="D248">
        <v>41403220</v>
      </c>
      <c r="E248">
        <v>1</v>
      </c>
      <c r="F248">
        <v>1</v>
      </c>
      <c r="G248">
        <v>19</v>
      </c>
      <c r="H248">
        <v>3</v>
      </c>
      <c r="I248" t="s">
        <v>416</v>
      </c>
      <c r="J248" t="s">
        <v>417</v>
      </c>
      <c r="K248" t="s">
        <v>418</v>
      </c>
      <c r="L248">
        <v>1339</v>
      </c>
      <c r="N248">
        <v>1007</v>
      </c>
      <c r="O248" t="s">
        <v>149</v>
      </c>
      <c r="P248" t="s">
        <v>149</v>
      </c>
      <c r="Q248">
        <v>1</v>
      </c>
      <c r="W248">
        <v>0</v>
      </c>
      <c r="X248">
        <v>1653821073</v>
      </c>
      <c r="Y248">
        <v>1.4E-2</v>
      </c>
      <c r="AA248">
        <v>29.98</v>
      </c>
      <c r="AB248">
        <v>0</v>
      </c>
      <c r="AC248">
        <v>0</v>
      </c>
      <c r="AD248">
        <v>0</v>
      </c>
      <c r="AE248">
        <v>29.98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1</v>
      </c>
      <c r="AL248">
        <v>1</v>
      </c>
      <c r="AN248">
        <v>0</v>
      </c>
      <c r="AO248">
        <v>1</v>
      </c>
      <c r="AP248">
        <v>0</v>
      </c>
      <c r="AQ248">
        <v>0</v>
      </c>
      <c r="AR248">
        <v>0</v>
      </c>
      <c r="AS248" t="s">
        <v>3</v>
      </c>
      <c r="AT248">
        <v>1.4E-2</v>
      </c>
      <c r="AU248" t="s">
        <v>3</v>
      </c>
      <c r="AV248">
        <v>0</v>
      </c>
      <c r="AW248">
        <v>2</v>
      </c>
      <c r="AX248">
        <v>41651458</v>
      </c>
      <c r="AY248">
        <v>1</v>
      </c>
      <c r="AZ248">
        <v>0</v>
      </c>
      <c r="BA248">
        <v>247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X248">
        <f>Y248*Source!I432</f>
        <v>5.3199999999999997E-2</v>
      </c>
      <c r="CY248">
        <f>AA248</f>
        <v>29.98</v>
      </c>
      <c r="CZ248">
        <f>AE248</f>
        <v>29.98</v>
      </c>
      <c r="DA248">
        <f>AI248</f>
        <v>1</v>
      </c>
      <c r="DB248">
        <v>0</v>
      </c>
    </row>
    <row r="249" spans="1:106" x14ac:dyDescent="0.2">
      <c r="A249">
        <f>ROW(Source!A432)</f>
        <v>432</v>
      </c>
      <c r="B249">
        <v>41650444</v>
      </c>
      <c r="C249">
        <v>41651446</v>
      </c>
      <c r="D249">
        <v>41401805</v>
      </c>
      <c r="E249">
        <v>1</v>
      </c>
      <c r="F249">
        <v>1</v>
      </c>
      <c r="G249">
        <v>19</v>
      </c>
      <c r="H249">
        <v>3</v>
      </c>
      <c r="I249" t="s">
        <v>644</v>
      </c>
      <c r="J249" t="s">
        <v>645</v>
      </c>
      <c r="K249" t="s">
        <v>646</v>
      </c>
      <c r="L249">
        <v>1348</v>
      </c>
      <c r="N249">
        <v>1009</v>
      </c>
      <c r="O249" t="s">
        <v>35</v>
      </c>
      <c r="P249" t="s">
        <v>35</v>
      </c>
      <c r="Q249">
        <v>1000</v>
      </c>
      <c r="W249">
        <v>0</v>
      </c>
      <c r="X249">
        <v>1720801877</v>
      </c>
      <c r="Y249">
        <v>9.7000000000000003E-2</v>
      </c>
      <c r="AA249">
        <v>74863.850000000006</v>
      </c>
      <c r="AB249">
        <v>0</v>
      </c>
      <c r="AC249">
        <v>0</v>
      </c>
      <c r="AD249">
        <v>0</v>
      </c>
      <c r="AE249">
        <v>74863.850000000006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N249">
        <v>0</v>
      </c>
      <c r="AO249">
        <v>1</v>
      </c>
      <c r="AP249">
        <v>0</v>
      </c>
      <c r="AQ249">
        <v>0</v>
      </c>
      <c r="AR249">
        <v>0</v>
      </c>
      <c r="AS249" t="s">
        <v>3</v>
      </c>
      <c r="AT249">
        <v>9.7000000000000003E-2</v>
      </c>
      <c r="AU249" t="s">
        <v>3</v>
      </c>
      <c r="AV249">
        <v>0</v>
      </c>
      <c r="AW249">
        <v>2</v>
      </c>
      <c r="AX249">
        <v>41651459</v>
      </c>
      <c r="AY249">
        <v>1</v>
      </c>
      <c r="AZ249">
        <v>0</v>
      </c>
      <c r="BA249">
        <v>248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X249">
        <f>Y249*Source!I432</f>
        <v>0.36859999999999998</v>
      </c>
      <c r="CY249">
        <f>AA249</f>
        <v>74863.850000000006</v>
      </c>
      <c r="CZ249">
        <f>AE249</f>
        <v>74863.850000000006</v>
      </c>
      <c r="DA249">
        <f>AI249</f>
        <v>1</v>
      </c>
      <c r="DB249">
        <v>0</v>
      </c>
    </row>
    <row r="250" spans="1:106" x14ac:dyDescent="0.2">
      <c r="A250">
        <f>ROW(Source!A432)</f>
        <v>432</v>
      </c>
      <c r="B250">
        <v>41650444</v>
      </c>
      <c r="C250">
        <v>41651446</v>
      </c>
      <c r="D250">
        <v>41401808</v>
      </c>
      <c r="E250">
        <v>1</v>
      </c>
      <c r="F250">
        <v>1</v>
      </c>
      <c r="G250">
        <v>19</v>
      </c>
      <c r="H250">
        <v>3</v>
      </c>
      <c r="I250" t="s">
        <v>647</v>
      </c>
      <c r="J250" t="s">
        <v>648</v>
      </c>
      <c r="K250" t="s">
        <v>649</v>
      </c>
      <c r="L250">
        <v>1348</v>
      </c>
      <c r="N250">
        <v>1009</v>
      </c>
      <c r="O250" t="s">
        <v>35</v>
      </c>
      <c r="P250" t="s">
        <v>35</v>
      </c>
      <c r="Q250">
        <v>1000</v>
      </c>
      <c r="W250">
        <v>0</v>
      </c>
      <c r="X250">
        <v>1984006476</v>
      </c>
      <c r="Y250">
        <v>8.0000000000000002E-3</v>
      </c>
      <c r="AA250">
        <v>8151.36</v>
      </c>
      <c r="AB250">
        <v>0</v>
      </c>
      <c r="AC250">
        <v>0</v>
      </c>
      <c r="AD250">
        <v>0</v>
      </c>
      <c r="AE250">
        <v>8151.36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N250">
        <v>0</v>
      </c>
      <c r="AO250">
        <v>1</v>
      </c>
      <c r="AP250">
        <v>0</v>
      </c>
      <c r="AQ250">
        <v>0</v>
      </c>
      <c r="AR250">
        <v>0</v>
      </c>
      <c r="AS250" t="s">
        <v>3</v>
      </c>
      <c r="AT250">
        <v>8.0000000000000002E-3</v>
      </c>
      <c r="AU250" t="s">
        <v>3</v>
      </c>
      <c r="AV250">
        <v>0</v>
      </c>
      <c r="AW250">
        <v>2</v>
      </c>
      <c r="AX250">
        <v>41651460</v>
      </c>
      <c r="AY250">
        <v>1</v>
      </c>
      <c r="AZ250">
        <v>0</v>
      </c>
      <c r="BA250">
        <v>249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X250">
        <f>Y250*Source!I432</f>
        <v>3.04E-2</v>
      </c>
      <c r="CY250">
        <f>AA250</f>
        <v>8151.36</v>
      </c>
      <c r="CZ250">
        <f>AE250</f>
        <v>8151.36</v>
      </c>
      <c r="DA250">
        <f>AI250</f>
        <v>1</v>
      </c>
      <c r="DB250">
        <v>0</v>
      </c>
    </row>
    <row r="251" spans="1:106" x14ac:dyDescent="0.2">
      <c r="A251">
        <f>ROW(Source!A432)</f>
        <v>432</v>
      </c>
      <c r="B251">
        <v>41650444</v>
      </c>
      <c r="C251">
        <v>41651446</v>
      </c>
      <c r="D251">
        <v>41401739</v>
      </c>
      <c r="E251">
        <v>1</v>
      </c>
      <c r="F251">
        <v>1</v>
      </c>
      <c r="G251">
        <v>19</v>
      </c>
      <c r="H251">
        <v>3</v>
      </c>
      <c r="I251" t="s">
        <v>650</v>
      </c>
      <c r="J251" t="s">
        <v>651</v>
      </c>
      <c r="K251" t="s">
        <v>652</v>
      </c>
      <c r="L251">
        <v>1348</v>
      </c>
      <c r="N251">
        <v>1009</v>
      </c>
      <c r="O251" t="s">
        <v>35</v>
      </c>
      <c r="P251" t="s">
        <v>35</v>
      </c>
      <c r="Q251">
        <v>1000</v>
      </c>
      <c r="W251">
        <v>0</v>
      </c>
      <c r="X251">
        <v>369044148</v>
      </c>
      <c r="Y251">
        <v>0.03</v>
      </c>
      <c r="AA251">
        <v>94856.54</v>
      </c>
      <c r="AB251">
        <v>0</v>
      </c>
      <c r="AC251">
        <v>0</v>
      </c>
      <c r="AD251">
        <v>0</v>
      </c>
      <c r="AE251">
        <v>94856.54</v>
      </c>
      <c r="AF251">
        <v>0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N251">
        <v>0</v>
      </c>
      <c r="AO251">
        <v>1</v>
      </c>
      <c r="AP251">
        <v>0</v>
      </c>
      <c r="AQ251">
        <v>0</v>
      </c>
      <c r="AR251">
        <v>0</v>
      </c>
      <c r="AS251" t="s">
        <v>3</v>
      </c>
      <c r="AT251">
        <v>0.03</v>
      </c>
      <c r="AU251" t="s">
        <v>3</v>
      </c>
      <c r="AV251">
        <v>0</v>
      </c>
      <c r="AW251">
        <v>2</v>
      </c>
      <c r="AX251">
        <v>41651461</v>
      </c>
      <c r="AY251">
        <v>1</v>
      </c>
      <c r="AZ251">
        <v>0</v>
      </c>
      <c r="BA251">
        <v>250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X251">
        <f>Y251*Source!I432</f>
        <v>0.11399999999999999</v>
      </c>
      <c r="CY251">
        <f>AA251</f>
        <v>94856.54</v>
      </c>
      <c r="CZ251">
        <f>AE251</f>
        <v>94856.54</v>
      </c>
      <c r="DA251">
        <f>AI251</f>
        <v>1</v>
      </c>
      <c r="DB251">
        <v>0</v>
      </c>
    </row>
    <row r="252" spans="1:106" x14ac:dyDescent="0.2">
      <c r="A252">
        <f>ROW(Source!A432)</f>
        <v>432</v>
      </c>
      <c r="B252">
        <v>41650444</v>
      </c>
      <c r="C252">
        <v>41651446</v>
      </c>
      <c r="D252">
        <v>41404229</v>
      </c>
      <c r="E252">
        <v>1</v>
      </c>
      <c r="F252">
        <v>1</v>
      </c>
      <c r="G252">
        <v>19</v>
      </c>
      <c r="H252">
        <v>3</v>
      </c>
      <c r="I252" t="s">
        <v>653</v>
      </c>
      <c r="J252" t="s">
        <v>654</v>
      </c>
      <c r="K252" t="s">
        <v>655</v>
      </c>
      <c r="L252">
        <v>1348</v>
      </c>
      <c r="N252">
        <v>1009</v>
      </c>
      <c r="O252" t="s">
        <v>35</v>
      </c>
      <c r="P252" t="s">
        <v>35</v>
      </c>
      <c r="Q252">
        <v>1000</v>
      </c>
      <c r="W252">
        <v>0</v>
      </c>
      <c r="X252">
        <v>-1331686575</v>
      </c>
      <c r="Y252">
        <v>0.18</v>
      </c>
      <c r="AA252">
        <v>3880.22</v>
      </c>
      <c r="AB252">
        <v>0</v>
      </c>
      <c r="AC252">
        <v>0</v>
      </c>
      <c r="AD252">
        <v>0</v>
      </c>
      <c r="AE252">
        <v>3880.22</v>
      </c>
      <c r="AF252">
        <v>0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N252">
        <v>0</v>
      </c>
      <c r="AO252">
        <v>1</v>
      </c>
      <c r="AP252">
        <v>0</v>
      </c>
      <c r="AQ252">
        <v>0</v>
      </c>
      <c r="AR252">
        <v>0</v>
      </c>
      <c r="AS252" t="s">
        <v>3</v>
      </c>
      <c r="AT252">
        <v>0.18</v>
      </c>
      <c r="AU252" t="s">
        <v>3</v>
      </c>
      <c r="AV252">
        <v>0</v>
      </c>
      <c r="AW252">
        <v>2</v>
      </c>
      <c r="AX252">
        <v>41651462</v>
      </c>
      <c r="AY252">
        <v>1</v>
      </c>
      <c r="AZ252">
        <v>0</v>
      </c>
      <c r="BA252">
        <v>251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X252">
        <f>Y252*Source!I432</f>
        <v>0.68399999999999994</v>
      </c>
      <c r="CY252">
        <f>AA252</f>
        <v>3880.22</v>
      </c>
      <c r="CZ252">
        <f>AE252</f>
        <v>3880.22</v>
      </c>
      <c r="DA252">
        <f>AI252</f>
        <v>1</v>
      </c>
      <c r="DB252">
        <v>0</v>
      </c>
    </row>
    <row r="253" spans="1:106" x14ac:dyDescent="0.2">
      <c r="A253">
        <f>ROW(Source!A471)</f>
        <v>471</v>
      </c>
      <c r="B253">
        <v>41650444</v>
      </c>
      <c r="C253">
        <v>41651463</v>
      </c>
      <c r="D253">
        <v>41386477</v>
      </c>
      <c r="E253">
        <v>19</v>
      </c>
      <c r="F253">
        <v>1</v>
      </c>
      <c r="G253">
        <v>19</v>
      </c>
      <c r="H253">
        <v>1</v>
      </c>
      <c r="I253" t="s">
        <v>362</v>
      </c>
      <c r="J253" t="s">
        <v>3</v>
      </c>
      <c r="K253" t="s">
        <v>363</v>
      </c>
      <c r="L253">
        <v>1191</v>
      </c>
      <c r="N253">
        <v>1013</v>
      </c>
      <c r="O253" t="s">
        <v>364</v>
      </c>
      <c r="P253" t="s">
        <v>364</v>
      </c>
      <c r="Q253">
        <v>1</v>
      </c>
      <c r="W253">
        <v>0</v>
      </c>
      <c r="X253">
        <v>476480486</v>
      </c>
      <c r="Y253">
        <v>189.39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1</v>
      </c>
      <c r="AJ253">
        <v>1</v>
      </c>
      <c r="AK253">
        <v>1</v>
      </c>
      <c r="AL253">
        <v>1</v>
      </c>
      <c r="AN253">
        <v>0</v>
      </c>
      <c r="AO253">
        <v>1</v>
      </c>
      <c r="AP253">
        <v>0</v>
      </c>
      <c r="AQ253">
        <v>0</v>
      </c>
      <c r="AR253">
        <v>0</v>
      </c>
      <c r="AS253" t="s">
        <v>3</v>
      </c>
      <c r="AT253">
        <v>189.39</v>
      </c>
      <c r="AU253" t="s">
        <v>3</v>
      </c>
      <c r="AV253">
        <v>1</v>
      </c>
      <c r="AW253">
        <v>2</v>
      </c>
      <c r="AX253">
        <v>41651468</v>
      </c>
      <c r="AY253">
        <v>1</v>
      </c>
      <c r="AZ253">
        <v>0</v>
      </c>
      <c r="BA253">
        <v>252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X253">
        <f>Y253*Source!I471</f>
        <v>113.63399999999999</v>
      </c>
      <c r="CY253">
        <f>AD253</f>
        <v>0</v>
      </c>
      <c r="CZ253">
        <f>AH253</f>
        <v>0</v>
      </c>
      <c r="DA253">
        <f>AL253</f>
        <v>1</v>
      </c>
      <c r="DB253">
        <v>0</v>
      </c>
    </row>
    <row r="254" spans="1:106" x14ac:dyDescent="0.2">
      <c r="A254">
        <f>ROW(Source!A471)</f>
        <v>471</v>
      </c>
      <c r="B254">
        <v>41650444</v>
      </c>
      <c r="C254">
        <v>41651463</v>
      </c>
      <c r="D254">
        <v>41400826</v>
      </c>
      <c r="E254">
        <v>1</v>
      </c>
      <c r="F254">
        <v>1</v>
      </c>
      <c r="G254">
        <v>19</v>
      </c>
      <c r="H254">
        <v>2</v>
      </c>
      <c r="I254" t="s">
        <v>656</v>
      </c>
      <c r="J254" t="s">
        <v>657</v>
      </c>
      <c r="K254" t="s">
        <v>658</v>
      </c>
      <c r="L254">
        <v>1368</v>
      </c>
      <c r="N254">
        <v>1011</v>
      </c>
      <c r="O254" t="s">
        <v>230</v>
      </c>
      <c r="P254" t="s">
        <v>230</v>
      </c>
      <c r="Q254">
        <v>1</v>
      </c>
      <c r="W254">
        <v>0</v>
      </c>
      <c r="X254">
        <v>-1334096077</v>
      </c>
      <c r="Y254">
        <v>2.92</v>
      </c>
      <c r="AA254">
        <v>0</v>
      </c>
      <c r="AB254">
        <v>590.82000000000005</v>
      </c>
      <c r="AC254">
        <v>320.60000000000002</v>
      </c>
      <c r="AD254">
        <v>0</v>
      </c>
      <c r="AE254">
        <v>0</v>
      </c>
      <c r="AF254">
        <v>590.82000000000005</v>
      </c>
      <c r="AG254">
        <v>320.60000000000002</v>
      </c>
      <c r="AH254">
        <v>0</v>
      </c>
      <c r="AI254">
        <v>1</v>
      </c>
      <c r="AJ254">
        <v>1</v>
      </c>
      <c r="AK254">
        <v>1</v>
      </c>
      <c r="AL254">
        <v>1</v>
      </c>
      <c r="AN254">
        <v>0</v>
      </c>
      <c r="AO254">
        <v>1</v>
      </c>
      <c r="AP254">
        <v>0</v>
      </c>
      <c r="AQ254">
        <v>0</v>
      </c>
      <c r="AR254">
        <v>0</v>
      </c>
      <c r="AS254" t="s">
        <v>3</v>
      </c>
      <c r="AT254">
        <v>2.92</v>
      </c>
      <c r="AU254" t="s">
        <v>3</v>
      </c>
      <c r="AV254">
        <v>0</v>
      </c>
      <c r="AW254">
        <v>2</v>
      </c>
      <c r="AX254">
        <v>41651469</v>
      </c>
      <c r="AY254">
        <v>1</v>
      </c>
      <c r="AZ254">
        <v>0</v>
      </c>
      <c r="BA254">
        <v>253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X254">
        <f>Y254*Source!I471</f>
        <v>1.752</v>
      </c>
      <c r="CY254">
        <f>AB254</f>
        <v>590.82000000000005</v>
      </c>
      <c r="CZ254">
        <f>AF254</f>
        <v>590.82000000000005</v>
      </c>
      <c r="DA254">
        <f>AJ254</f>
        <v>1</v>
      </c>
      <c r="DB254">
        <v>0</v>
      </c>
    </row>
    <row r="255" spans="1:106" x14ac:dyDescent="0.2">
      <c r="A255">
        <f>ROW(Source!A471)</f>
        <v>471</v>
      </c>
      <c r="B255">
        <v>41650444</v>
      </c>
      <c r="C255">
        <v>41651463</v>
      </c>
      <c r="D255">
        <v>41401257</v>
      </c>
      <c r="E255">
        <v>1</v>
      </c>
      <c r="F255">
        <v>1</v>
      </c>
      <c r="G255">
        <v>19</v>
      </c>
      <c r="H255">
        <v>2</v>
      </c>
      <c r="I255" t="s">
        <v>404</v>
      </c>
      <c r="J255" t="s">
        <v>405</v>
      </c>
      <c r="K255" t="s">
        <v>406</v>
      </c>
      <c r="L255">
        <v>1368</v>
      </c>
      <c r="N255">
        <v>1011</v>
      </c>
      <c r="O255" t="s">
        <v>230</v>
      </c>
      <c r="P255" t="s">
        <v>230</v>
      </c>
      <c r="Q255">
        <v>1</v>
      </c>
      <c r="W255">
        <v>0</v>
      </c>
      <c r="X255">
        <v>993435958</v>
      </c>
      <c r="Y255">
        <v>2.92</v>
      </c>
      <c r="AA255">
        <v>0</v>
      </c>
      <c r="AB255">
        <v>4.97</v>
      </c>
      <c r="AC255">
        <v>0.85</v>
      </c>
      <c r="AD255">
        <v>0</v>
      </c>
      <c r="AE255">
        <v>0</v>
      </c>
      <c r="AF255">
        <v>4.97</v>
      </c>
      <c r="AG255">
        <v>0.85</v>
      </c>
      <c r="AH255">
        <v>0</v>
      </c>
      <c r="AI255">
        <v>1</v>
      </c>
      <c r="AJ255">
        <v>1</v>
      </c>
      <c r="AK255">
        <v>1</v>
      </c>
      <c r="AL255">
        <v>1</v>
      </c>
      <c r="AN255">
        <v>0</v>
      </c>
      <c r="AO255">
        <v>1</v>
      </c>
      <c r="AP255">
        <v>0</v>
      </c>
      <c r="AQ255">
        <v>0</v>
      </c>
      <c r="AR255">
        <v>0</v>
      </c>
      <c r="AS255" t="s">
        <v>3</v>
      </c>
      <c r="AT255">
        <v>2.92</v>
      </c>
      <c r="AU255" t="s">
        <v>3</v>
      </c>
      <c r="AV255">
        <v>0</v>
      </c>
      <c r="AW255">
        <v>2</v>
      </c>
      <c r="AX255">
        <v>41651470</v>
      </c>
      <c r="AY255">
        <v>1</v>
      </c>
      <c r="AZ255">
        <v>0</v>
      </c>
      <c r="BA255">
        <v>254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X255">
        <f>Y255*Source!I471</f>
        <v>1.752</v>
      </c>
      <c r="CY255">
        <f>AB255</f>
        <v>4.97</v>
      </c>
      <c r="CZ255">
        <f>AF255</f>
        <v>4.97</v>
      </c>
      <c r="DA255">
        <f>AJ255</f>
        <v>1</v>
      </c>
      <c r="DB255">
        <v>0</v>
      </c>
    </row>
    <row r="256" spans="1:106" x14ac:dyDescent="0.2">
      <c r="A256">
        <f>ROW(Source!A471)</f>
        <v>471</v>
      </c>
      <c r="B256">
        <v>41650444</v>
      </c>
      <c r="C256">
        <v>41651463</v>
      </c>
      <c r="D256">
        <v>41388342</v>
      </c>
      <c r="E256">
        <v>19</v>
      </c>
      <c r="F256">
        <v>1</v>
      </c>
      <c r="G256">
        <v>19</v>
      </c>
      <c r="H256">
        <v>3</v>
      </c>
      <c r="I256" t="s">
        <v>422</v>
      </c>
      <c r="J256" t="s">
        <v>3</v>
      </c>
      <c r="K256" t="s">
        <v>423</v>
      </c>
      <c r="L256">
        <v>1348</v>
      </c>
      <c r="N256">
        <v>1009</v>
      </c>
      <c r="O256" t="s">
        <v>35</v>
      </c>
      <c r="P256" t="s">
        <v>35</v>
      </c>
      <c r="Q256">
        <v>1000</v>
      </c>
      <c r="W256">
        <v>0</v>
      </c>
      <c r="X256">
        <v>1489638031</v>
      </c>
      <c r="Y256">
        <v>12.25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N256">
        <v>0</v>
      </c>
      <c r="AO256">
        <v>1</v>
      </c>
      <c r="AP256">
        <v>0</v>
      </c>
      <c r="AQ256">
        <v>0</v>
      </c>
      <c r="AR256">
        <v>0</v>
      </c>
      <c r="AS256" t="s">
        <v>3</v>
      </c>
      <c r="AT256">
        <v>12.25</v>
      </c>
      <c r="AU256" t="s">
        <v>3</v>
      </c>
      <c r="AV256">
        <v>0</v>
      </c>
      <c r="AW256">
        <v>2</v>
      </c>
      <c r="AX256">
        <v>41651471</v>
      </c>
      <c r="AY256">
        <v>1</v>
      </c>
      <c r="AZ256">
        <v>0</v>
      </c>
      <c r="BA256">
        <v>255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X256">
        <f>Y256*Source!I471</f>
        <v>7.35</v>
      </c>
      <c r="CY256">
        <f>AA256</f>
        <v>0</v>
      </c>
      <c r="CZ256">
        <f>AE256</f>
        <v>0</v>
      </c>
      <c r="DA256">
        <f>AI256</f>
        <v>1</v>
      </c>
      <c r="DB256">
        <v>0</v>
      </c>
    </row>
    <row r="257" spans="1:106" x14ac:dyDescent="0.2">
      <c r="A257">
        <f>ROW(Source!A472)</f>
        <v>472</v>
      </c>
      <c r="B257">
        <v>41650444</v>
      </c>
      <c r="C257">
        <v>41651472</v>
      </c>
      <c r="D257">
        <v>41386477</v>
      </c>
      <c r="E257">
        <v>19</v>
      </c>
      <c r="F257">
        <v>1</v>
      </c>
      <c r="G257">
        <v>19</v>
      </c>
      <c r="H257">
        <v>1</v>
      </c>
      <c r="I257" t="s">
        <v>362</v>
      </c>
      <c r="J257" t="s">
        <v>3</v>
      </c>
      <c r="K257" t="s">
        <v>363</v>
      </c>
      <c r="L257">
        <v>1191</v>
      </c>
      <c r="N257">
        <v>1013</v>
      </c>
      <c r="O257" t="s">
        <v>364</v>
      </c>
      <c r="P257" t="s">
        <v>364</v>
      </c>
      <c r="Q257">
        <v>1</v>
      </c>
      <c r="W257">
        <v>0</v>
      </c>
      <c r="X257">
        <v>476480486</v>
      </c>
      <c r="Y257">
        <v>122.33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1</v>
      </c>
      <c r="AK257">
        <v>1</v>
      </c>
      <c r="AL257">
        <v>1</v>
      </c>
      <c r="AN257">
        <v>0</v>
      </c>
      <c r="AO257">
        <v>1</v>
      </c>
      <c r="AP257">
        <v>0</v>
      </c>
      <c r="AQ257">
        <v>0</v>
      </c>
      <c r="AR257">
        <v>0</v>
      </c>
      <c r="AS257" t="s">
        <v>3</v>
      </c>
      <c r="AT257">
        <v>122.33</v>
      </c>
      <c r="AU257" t="s">
        <v>3</v>
      </c>
      <c r="AV257">
        <v>1</v>
      </c>
      <c r="AW257">
        <v>2</v>
      </c>
      <c r="AX257">
        <v>41651477</v>
      </c>
      <c r="AY257">
        <v>1</v>
      </c>
      <c r="AZ257">
        <v>0</v>
      </c>
      <c r="BA257">
        <v>256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X257">
        <f>Y257*Source!I472</f>
        <v>48.932000000000002</v>
      </c>
      <c r="CY257">
        <f>AD257</f>
        <v>0</v>
      </c>
      <c r="CZ257">
        <f>AH257</f>
        <v>0</v>
      </c>
      <c r="DA257">
        <f>AL257</f>
        <v>1</v>
      </c>
      <c r="DB257">
        <v>0</v>
      </c>
    </row>
    <row r="258" spans="1:106" x14ac:dyDescent="0.2">
      <c r="A258">
        <f>ROW(Source!A472)</f>
        <v>472</v>
      </c>
      <c r="B258">
        <v>41650444</v>
      </c>
      <c r="C258">
        <v>41651472</v>
      </c>
      <c r="D258">
        <v>41400826</v>
      </c>
      <c r="E258">
        <v>1</v>
      </c>
      <c r="F258">
        <v>1</v>
      </c>
      <c r="G258">
        <v>19</v>
      </c>
      <c r="H258">
        <v>2</v>
      </c>
      <c r="I258" t="s">
        <v>656</v>
      </c>
      <c r="J258" t="s">
        <v>657</v>
      </c>
      <c r="K258" t="s">
        <v>658</v>
      </c>
      <c r="L258">
        <v>1368</v>
      </c>
      <c r="N258">
        <v>1011</v>
      </c>
      <c r="O258" t="s">
        <v>230</v>
      </c>
      <c r="P258" t="s">
        <v>230</v>
      </c>
      <c r="Q258">
        <v>1</v>
      </c>
      <c r="W258">
        <v>0</v>
      </c>
      <c r="X258">
        <v>-1334096077</v>
      </c>
      <c r="Y258">
        <v>2.92</v>
      </c>
      <c r="AA258">
        <v>0</v>
      </c>
      <c r="AB258">
        <v>590.82000000000005</v>
      </c>
      <c r="AC258">
        <v>320.60000000000002</v>
      </c>
      <c r="AD258">
        <v>0</v>
      </c>
      <c r="AE258">
        <v>0</v>
      </c>
      <c r="AF258">
        <v>590.82000000000005</v>
      </c>
      <c r="AG258">
        <v>320.60000000000002</v>
      </c>
      <c r="AH258">
        <v>0</v>
      </c>
      <c r="AI258">
        <v>1</v>
      </c>
      <c r="AJ258">
        <v>1</v>
      </c>
      <c r="AK258">
        <v>1</v>
      </c>
      <c r="AL258">
        <v>1</v>
      </c>
      <c r="AN258">
        <v>0</v>
      </c>
      <c r="AO258">
        <v>1</v>
      </c>
      <c r="AP258">
        <v>0</v>
      </c>
      <c r="AQ258">
        <v>0</v>
      </c>
      <c r="AR258">
        <v>0</v>
      </c>
      <c r="AS258" t="s">
        <v>3</v>
      </c>
      <c r="AT258">
        <v>2.92</v>
      </c>
      <c r="AU258" t="s">
        <v>3</v>
      </c>
      <c r="AV258">
        <v>0</v>
      </c>
      <c r="AW258">
        <v>2</v>
      </c>
      <c r="AX258">
        <v>41651478</v>
      </c>
      <c r="AY258">
        <v>1</v>
      </c>
      <c r="AZ258">
        <v>0</v>
      </c>
      <c r="BA258">
        <v>257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X258">
        <f>Y258*Source!I472</f>
        <v>1.1679999999999999</v>
      </c>
      <c r="CY258">
        <f>AB258</f>
        <v>590.82000000000005</v>
      </c>
      <c r="CZ258">
        <f>AF258</f>
        <v>590.82000000000005</v>
      </c>
      <c r="DA258">
        <f>AJ258</f>
        <v>1</v>
      </c>
      <c r="DB258">
        <v>0</v>
      </c>
    </row>
    <row r="259" spans="1:106" x14ac:dyDescent="0.2">
      <c r="A259">
        <f>ROW(Source!A472)</f>
        <v>472</v>
      </c>
      <c r="B259">
        <v>41650444</v>
      </c>
      <c r="C259">
        <v>41651472</v>
      </c>
      <c r="D259">
        <v>41401257</v>
      </c>
      <c r="E259">
        <v>1</v>
      </c>
      <c r="F259">
        <v>1</v>
      </c>
      <c r="G259">
        <v>19</v>
      </c>
      <c r="H259">
        <v>2</v>
      </c>
      <c r="I259" t="s">
        <v>404</v>
      </c>
      <c r="J259" t="s">
        <v>405</v>
      </c>
      <c r="K259" t="s">
        <v>406</v>
      </c>
      <c r="L259">
        <v>1368</v>
      </c>
      <c r="N259">
        <v>1011</v>
      </c>
      <c r="O259" t="s">
        <v>230</v>
      </c>
      <c r="P259" t="s">
        <v>230</v>
      </c>
      <c r="Q259">
        <v>1</v>
      </c>
      <c r="W259">
        <v>0</v>
      </c>
      <c r="X259">
        <v>993435958</v>
      </c>
      <c r="Y259">
        <v>2.92</v>
      </c>
      <c r="AA259">
        <v>0</v>
      </c>
      <c r="AB259">
        <v>4.97</v>
      </c>
      <c r="AC259">
        <v>0.85</v>
      </c>
      <c r="AD259">
        <v>0</v>
      </c>
      <c r="AE259">
        <v>0</v>
      </c>
      <c r="AF259">
        <v>4.97</v>
      </c>
      <c r="AG259">
        <v>0.85</v>
      </c>
      <c r="AH259">
        <v>0</v>
      </c>
      <c r="AI259">
        <v>1</v>
      </c>
      <c r="AJ259">
        <v>1</v>
      </c>
      <c r="AK259">
        <v>1</v>
      </c>
      <c r="AL259">
        <v>1</v>
      </c>
      <c r="AN259">
        <v>0</v>
      </c>
      <c r="AO259">
        <v>1</v>
      </c>
      <c r="AP259">
        <v>0</v>
      </c>
      <c r="AQ259">
        <v>0</v>
      </c>
      <c r="AR259">
        <v>0</v>
      </c>
      <c r="AS259" t="s">
        <v>3</v>
      </c>
      <c r="AT259">
        <v>2.92</v>
      </c>
      <c r="AU259" t="s">
        <v>3</v>
      </c>
      <c r="AV259">
        <v>0</v>
      </c>
      <c r="AW259">
        <v>2</v>
      </c>
      <c r="AX259">
        <v>41651479</v>
      </c>
      <c r="AY259">
        <v>1</v>
      </c>
      <c r="AZ259">
        <v>0</v>
      </c>
      <c r="BA259">
        <v>258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X259">
        <f>Y259*Source!I472</f>
        <v>1.1679999999999999</v>
      </c>
      <c r="CY259">
        <f>AB259</f>
        <v>4.97</v>
      </c>
      <c r="CZ259">
        <f>AF259</f>
        <v>4.97</v>
      </c>
      <c r="DA259">
        <f>AJ259</f>
        <v>1</v>
      </c>
      <c r="DB259">
        <v>0</v>
      </c>
    </row>
    <row r="260" spans="1:106" x14ac:dyDescent="0.2">
      <c r="A260">
        <f>ROW(Source!A472)</f>
        <v>472</v>
      </c>
      <c r="B260">
        <v>41650444</v>
      </c>
      <c r="C260">
        <v>41651472</v>
      </c>
      <c r="D260">
        <v>41388342</v>
      </c>
      <c r="E260">
        <v>19</v>
      </c>
      <c r="F260">
        <v>1</v>
      </c>
      <c r="G260">
        <v>19</v>
      </c>
      <c r="H260">
        <v>3</v>
      </c>
      <c r="I260" t="s">
        <v>422</v>
      </c>
      <c r="J260" t="s">
        <v>3</v>
      </c>
      <c r="K260" t="s">
        <v>423</v>
      </c>
      <c r="L260">
        <v>1348</v>
      </c>
      <c r="N260">
        <v>1009</v>
      </c>
      <c r="O260" t="s">
        <v>35</v>
      </c>
      <c r="P260" t="s">
        <v>35</v>
      </c>
      <c r="Q260">
        <v>1000</v>
      </c>
      <c r="W260">
        <v>0</v>
      </c>
      <c r="X260">
        <v>1489638031</v>
      </c>
      <c r="Y260">
        <v>2.11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</v>
      </c>
      <c r="AJ260">
        <v>1</v>
      </c>
      <c r="AK260">
        <v>1</v>
      </c>
      <c r="AL260">
        <v>1</v>
      </c>
      <c r="AN260">
        <v>0</v>
      </c>
      <c r="AO260">
        <v>1</v>
      </c>
      <c r="AP260">
        <v>0</v>
      </c>
      <c r="AQ260">
        <v>0</v>
      </c>
      <c r="AR260">
        <v>0</v>
      </c>
      <c r="AS260" t="s">
        <v>3</v>
      </c>
      <c r="AT260">
        <v>2.11</v>
      </c>
      <c r="AU260" t="s">
        <v>3</v>
      </c>
      <c r="AV260">
        <v>0</v>
      </c>
      <c r="AW260">
        <v>2</v>
      </c>
      <c r="AX260">
        <v>41651480</v>
      </c>
      <c r="AY260">
        <v>1</v>
      </c>
      <c r="AZ260">
        <v>0</v>
      </c>
      <c r="BA260">
        <v>259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X260">
        <f>Y260*Source!I472</f>
        <v>0.84399999999999997</v>
      </c>
      <c r="CY260">
        <f>AA260</f>
        <v>0</v>
      </c>
      <c r="CZ260">
        <f>AE260</f>
        <v>0</v>
      </c>
      <c r="DA260">
        <f>AI260</f>
        <v>1</v>
      </c>
      <c r="DB260">
        <v>0</v>
      </c>
    </row>
    <row r="261" spans="1:106" x14ac:dyDescent="0.2">
      <c r="A261">
        <f>ROW(Source!A473)</f>
        <v>473</v>
      </c>
      <c r="B261">
        <v>41650444</v>
      </c>
      <c r="C261">
        <v>41651481</v>
      </c>
      <c r="D261">
        <v>41386477</v>
      </c>
      <c r="E261">
        <v>19</v>
      </c>
      <c r="F261">
        <v>1</v>
      </c>
      <c r="G261">
        <v>19</v>
      </c>
      <c r="H261">
        <v>1</v>
      </c>
      <c r="I261" t="s">
        <v>362</v>
      </c>
      <c r="J261" t="s">
        <v>3</v>
      </c>
      <c r="K261" t="s">
        <v>363</v>
      </c>
      <c r="L261">
        <v>1191</v>
      </c>
      <c r="N261">
        <v>1013</v>
      </c>
      <c r="O261" t="s">
        <v>364</v>
      </c>
      <c r="P261" t="s">
        <v>364</v>
      </c>
      <c r="Q261">
        <v>1</v>
      </c>
      <c r="W261">
        <v>0</v>
      </c>
      <c r="X261">
        <v>476480486</v>
      </c>
      <c r="Y261">
        <v>237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1</v>
      </c>
      <c r="AK261">
        <v>1</v>
      </c>
      <c r="AL261">
        <v>1</v>
      </c>
      <c r="AN261">
        <v>0</v>
      </c>
      <c r="AO261">
        <v>1</v>
      </c>
      <c r="AP261">
        <v>0</v>
      </c>
      <c r="AQ261">
        <v>0</v>
      </c>
      <c r="AR261">
        <v>0</v>
      </c>
      <c r="AS261" t="s">
        <v>3</v>
      </c>
      <c r="AT261">
        <v>237</v>
      </c>
      <c r="AU261" t="s">
        <v>3</v>
      </c>
      <c r="AV261">
        <v>1</v>
      </c>
      <c r="AW261">
        <v>2</v>
      </c>
      <c r="AX261">
        <v>41651486</v>
      </c>
      <c r="AY261">
        <v>1</v>
      </c>
      <c r="AZ261">
        <v>0</v>
      </c>
      <c r="BA261">
        <v>260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X261">
        <f>Y261*Source!I473</f>
        <v>90.06</v>
      </c>
      <c r="CY261">
        <f>AD261</f>
        <v>0</v>
      </c>
      <c r="CZ261">
        <f>AH261</f>
        <v>0</v>
      </c>
      <c r="DA261">
        <f>AL261</f>
        <v>1</v>
      </c>
      <c r="DB261">
        <v>0</v>
      </c>
    </row>
    <row r="262" spans="1:106" x14ac:dyDescent="0.2">
      <c r="A262">
        <f>ROW(Source!A473)</f>
        <v>473</v>
      </c>
      <c r="B262">
        <v>41650444</v>
      </c>
      <c r="C262">
        <v>41651481</v>
      </c>
      <c r="D262">
        <v>41401614</v>
      </c>
      <c r="E262">
        <v>1</v>
      </c>
      <c r="F262">
        <v>1</v>
      </c>
      <c r="G262">
        <v>19</v>
      </c>
      <c r="H262">
        <v>3</v>
      </c>
      <c r="I262" t="s">
        <v>659</v>
      </c>
      <c r="J262" t="s">
        <v>660</v>
      </c>
      <c r="K262" t="s">
        <v>661</v>
      </c>
      <c r="L262">
        <v>1356</v>
      </c>
      <c r="N262">
        <v>1010</v>
      </c>
      <c r="O262" t="s">
        <v>662</v>
      </c>
      <c r="P262" t="s">
        <v>662</v>
      </c>
      <c r="Q262">
        <v>1000</v>
      </c>
      <c r="W262">
        <v>0</v>
      </c>
      <c r="X262">
        <v>573698201</v>
      </c>
      <c r="Y262">
        <v>0.5</v>
      </c>
      <c r="AA262">
        <v>10205.92</v>
      </c>
      <c r="AB262">
        <v>0</v>
      </c>
      <c r="AC262">
        <v>0</v>
      </c>
      <c r="AD262">
        <v>0</v>
      </c>
      <c r="AE262">
        <v>10205.92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1</v>
      </c>
      <c r="AL262">
        <v>1</v>
      </c>
      <c r="AN262">
        <v>0</v>
      </c>
      <c r="AO262">
        <v>1</v>
      </c>
      <c r="AP262">
        <v>0</v>
      </c>
      <c r="AQ262">
        <v>0</v>
      </c>
      <c r="AR262">
        <v>0</v>
      </c>
      <c r="AS262" t="s">
        <v>3</v>
      </c>
      <c r="AT262">
        <v>0.5</v>
      </c>
      <c r="AU262" t="s">
        <v>3</v>
      </c>
      <c r="AV262">
        <v>0</v>
      </c>
      <c r="AW262">
        <v>2</v>
      </c>
      <c r="AX262">
        <v>41651487</v>
      </c>
      <c r="AY262">
        <v>1</v>
      </c>
      <c r="AZ262">
        <v>0</v>
      </c>
      <c r="BA262">
        <v>261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X262">
        <f>Y262*Source!I473</f>
        <v>0.19</v>
      </c>
      <c r="CY262">
        <f>AA262</f>
        <v>10205.92</v>
      </c>
      <c r="CZ262">
        <f>AE262</f>
        <v>10205.92</v>
      </c>
      <c r="DA262">
        <f>AI262</f>
        <v>1</v>
      </c>
      <c r="DB262">
        <v>0</v>
      </c>
    </row>
    <row r="263" spans="1:106" x14ac:dyDescent="0.2">
      <c r="A263">
        <f>ROW(Source!A473)</f>
        <v>473</v>
      </c>
      <c r="B263">
        <v>41650444</v>
      </c>
      <c r="C263">
        <v>41651481</v>
      </c>
      <c r="D263">
        <v>41404141</v>
      </c>
      <c r="E263">
        <v>1</v>
      </c>
      <c r="F263">
        <v>1</v>
      </c>
      <c r="G263">
        <v>19</v>
      </c>
      <c r="H263">
        <v>3</v>
      </c>
      <c r="I263" t="s">
        <v>663</v>
      </c>
      <c r="J263" t="s">
        <v>664</v>
      </c>
      <c r="K263" t="s">
        <v>665</v>
      </c>
      <c r="L263">
        <v>1339</v>
      </c>
      <c r="N263">
        <v>1007</v>
      </c>
      <c r="O263" t="s">
        <v>149</v>
      </c>
      <c r="P263" t="s">
        <v>149</v>
      </c>
      <c r="Q263">
        <v>1</v>
      </c>
      <c r="W263">
        <v>0</v>
      </c>
      <c r="X263">
        <v>1384735910</v>
      </c>
      <c r="Y263">
        <v>0.70599999999999996</v>
      </c>
      <c r="AA263">
        <v>3122.39</v>
      </c>
      <c r="AB263">
        <v>0</v>
      </c>
      <c r="AC263">
        <v>0</v>
      </c>
      <c r="AD263">
        <v>0</v>
      </c>
      <c r="AE263">
        <v>3122.39</v>
      </c>
      <c r="AF263">
        <v>0</v>
      </c>
      <c r="AG263">
        <v>0</v>
      </c>
      <c r="AH263">
        <v>0</v>
      </c>
      <c r="AI263">
        <v>1</v>
      </c>
      <c r="AJ263">
        <v>1</v>
      </c>
      <c r="AK263">
        <v>1</v>
      </c>
      <c r="AL263">
        <v>1</v>
      </c>
      <c r="AN263">
        <v>0</v>
      </c>
      <c r="AO263">
        <v>1</v>
      </c>
      <c r="AP263">
        <v>0</v>
      </c>
      <c r="AQ263">
        <v>0</v>
      </c>
      <c r="AR263">
        <v>0</v>
      </c>
      <c r="AS263" t="s">
        <v>3</v>
      </c>
      <c r="AT263">
        <v>0.70599999999999996</v>
      </c>
      <c r="AU263" t="s">
        <v>3</v>
      </c>
      <c r="AV263">
        <v>0</v>
      </c>
      <c r="AW263">
        <v>2</v>
      </c>
      <c r="AX263">
        <v>41651488</v>
      </c>
      <c r="AY263">
        <v>1</v>
      </c>
      <c r="AZ263">
        <v>0</v>
      </c>
      <c r="BA263">
        <v>262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X263">
        <f>Y263*Source!I473</f>
        <v>0.26827999999999996</v>
      </c>
      <c r="CY263">
        <f>AA263</f>
        <v>3122.39</v>
      </c>
      <c r="CZ263">
        <f>AE263</f>
        <v>3122.39</v>
      </c>
      <c r="DA263">
        <f>AI263</f>
        <v>1</v>
      </c>
      <c r="DB263">
        <v>0</v>
      </c>
    </row>
    <row r="264" spans="1:106" x14ac:dyDescent="0.2">
      <c r="A264">
        <f>ROW(Source!A473)</f>
        <v>473</v>
      </c>
      <c r="B264">
        <v>41650444</v>
      </c>
      <c r="C264">
        <v>41651481</v>
      </c>
      <c r="D264">
        <v>41404671</v>
      </c>
      <c r="E264">
        <v>1</v>
      </c>
      <c r="F264">
        <v>1</v>
      </c>
      <c r="G264">
        <v>19</v>
      </c>
      <c r="H264">
        <v>3</v>
      </c>
      <c r="I264" t="s">
        <v>666</v>
      </c>
      <c r="J264" t="s">
        <v>667</v>
      </c>
      <c r="K264" t="s">
        <v>668</v>
      </c>
      <c r="L264">
        <v>1339</v>
      </c>
      <c r="N264">
        <v>1007</v>
      </c>
      <c r="O264" t="s">
        <v>149</v>
      </c>
      <c r="P264" t="s">
        <v>149</v>
      </c>
      <c r="Q264">
        <v>1</v>
      </c>
      <c r="W264">
        <v>0</v>
      </c>
      <c r="X264">
        <v>1489921338</v>
      </c>
      <c r="Y264">
        <v>4.38</v>
      </c>
      <c r="AA264">
        <v>14011.72</v>
      </c>
      <c r="AB264">
        <v>0</v>
      </c>
      <c r="AC264">
        <v>0</v>
      </c>
      <c r="AD264">
        <v>0</v>
      </c>
      <c r="AE264">
        <v>14011.72</v>
      </c>
      <c r="AF264">
        <v>0</v>
      </c>
      <c r="AG264">
        <v>0</v>
      </c>
      <c r="AH264">
        <v>0</v>
      </c>
      <c r="AI264">
        <v>1</v>
      </c>
      <c r="AJ264">
        <v>1</v>
      </c>
      <c r="AK264">
        <v>1</v>
      </c>
      <c r="AL264">
        <v>1</v>
      </c>
      <c r="AN264">
        <v>0</v>
      </c>
      <c r="AO264">
        <v>1</v>
      </c>
      <c r="AP264">
        <v>0</v>
      </c>
      <c r="AQ264">
        <v>0</v>
      </c>
      <c r="AR264">
        <v>0</v>
      </c>
      <c r="AS264" t="s">
        <v>3</v>
      </c>
      <c r="AT264">
        <v>4.38</v>
      </c>
      <c r="AU264" t="s">
        <v>3</v>
      </c>
      <c r="AV264">
        <v>0</v>
      </c>
      <c r="AW264">
        <v>2</v>
      </c>
      <c r="AX264">
        <v>41651489</v>
      </c>
      <c r="AY264">
        <v>1</v>
      </c>
      <c r="AZ264">
        <v>0</v>
      </c>
      <c r="BA264">
        <v>263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X264">
        <f>Y264*Source!I473</f>
        <v>1.6643999999999999</v>
      </c>
      <c r="CY264">
        <f>AA264</f>
        <v>14011.72</v>
      </c>
      <c r="CZ264">
        <f>AE264</f>
        <v>14011.72</v>
      </c>
      <c r="DA264">
        <f>AI264</f>
        <v>1</v>
      </c>
      <c r="DB264">
        <v>0</v>
      </c>
    </row>
    <row r="265" spans="1:106" x14ac:dyDescent="0.2">
      <c r="A265">
        <f>ROW(Source!A474)</f>
        <v>474</v>
      </c>
      <c r="B265">
        <v>41650444</v>
      </c>
      <c r="C265">
        <v>41651490</v>
      </c>
      <c r="D265">
        <v>41386477</v>
      </c>
      <c r="E265">
        <v>19</v>
      </c>
      <c r="F265">
        <v>1</v>
      </c>
      <c r="G265">
        <v>19</v>
      </c>
      <c r="H265">
        <v>1</v>
      </c>
      <c r="I265" t="s">
        <v>362</v>
      </c>
      <c r="J265" t="s">
        <v>3</v>
      </c>
      <c r="K265" t="s">
        <v>363</v>
      </c>
      <c r="L265">
        <v>1191</v>
      </c>
      <c r="N265">
        <v>1013</v>
      </c>
      <c r="O265" t="s">
        <v>364</v>
      </c>
      <c r="P265" t="s">
        <v>364</v>
      </c>
      <c r="Q265">
        <v>1</v>
      </c>
      <c r="W265">
        <v>0</v>
      </c>
      <c r="X265">
        <v>476480486</v>
      </c>
      <c r="Y265">
        <v>124.2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1</v>
      </c>
      <c r="AJ265">
        <v>1</v>
      </c>
      <c r="AK265">
        <v>1</v>
      </c>
      <c r="AL265">
        <v>1</v>
      </c>
      <c r="AN265">
        <v>0</v>
      </c>
      <c r="AO265">
        <v>1</v>
      </c>
      <c r="AP265">
        <v>0</v>
      </c>
      <c r="AQ265">
        <v>0</v>
      </c>
      <c r="AR265">
        <v>0</v>
      </c>
      <c r="AS265" t="s">
        <v>3</v>
      </c>
      <c r="AT265">
        <v>124.2</v>
      </c>
      <c r="AU265" t="s">
        <v>3</v>
      </c>
      <c r="AV265">
        <v>1</v>
      </c>
      <c r="AW265">
        <v>2</v>
      </c>
      <c r="AX265">
        <v>41651494</v>
      </c>
      <c r="AY265">
        <v>1</v>
      </c>
      <c r="AZ265">
        <v>0</v>
      </c>
      <c r="BA265">
        <v>264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X265">
        <f>Y265*Source!I474</f>
        <v>31.05</v>
      </c>
      <c r="CY265">
        <f>AD265</f>
        <v>0</v>
      </c>
      <c r="CZ265">
        <f>AH265</f>
        <v>0</v>
      </c>
      <c r="DA265">
        <f>AL265</f>
        <v>1</v>
      </c>
      <c r="DB265">
        <v>0</v>
      </c>
    </row>
    <row r="266" spans="1:106" x14ac:dyDescent="0.2">
      <c r="A266">
        <f>ROW(Source!A474)</f>
        <v>474</v>
      </c>
      <c r="B266">
        <v>41650444</v>
      </c>
      <c r="C266">
        <v>41651490</v>
      </c>
      <c r="D266">
        <v>41404149</v>
      </c>
      <c r="E266">
        <v>1</v>
      </c>
      <c r="F266">
        <v>1</v>
      </c>
      <c r="G266">
        <v>19</v>
      </c>
      <c r="H266">
        <v>3</v>
      </c>
      <c r="I266" t="s">
        <v>669</v>
      </c>
      <c r="J266" t="s">
        <v>670</v>
      </c>
      <c r="K266" t="s">
        <v>671</v>
      </c>
      <c r="L266">
        <v>1339</v>
      </c>
      <c r="N266">
        <v>1007</v>
      </c>
      <c r="O266" t="s">
        <v>149</v>
      </c>
      <c r="P266" t="s">
        <v>149</v>
      </c>
      <c r="Q266">
        <v>1</v>
      </c>
      <c r="W266">
        <v>0</v>
      </c>
      <c r="X266">
        <v>1506982194</v>
      </c>
      <c r="Y266">
        <v>0.25</v>
      </c>
      <c r="AA266">
        <v>2855.43</v>
      </c>
      <c r="AB266">
        <v>0</v>
      </c>
      <c r="AC266">
        <v>0</v>
      </c>
      <c r="AD266">
        <v>0</v>
      </c>
      <c r="AE266">
        <v>2855.43</v>
      </c>
      <c r="AF266">
        <v>0</v>
      </c>
      <c r="AG266">
        <v>0</v>
      </c>
      <c r="AH266">
        <v>0</v>
      </c>
      <c r="AI266">
        <v>1</v>
      </c>
      <c r="AJ266">
        <v>1</v>
      </c>
      <c r="AK266">
        <v>1</v>
      </c>
      <c r="AL266">
        <v>1</v>
      </c>
      <c r="AN266">
        <v>0</v>
      </c>
      <c r="AO266">
        <v>1</v>
      </c>
      <c r="AP266">
        <v>0</v>
      </c>
      <c r="AQ266">
        <v>0</v>
      </c>
      <c r="AR266">
        <v>0</v>
      </c>
      <c r="AS266" t="s">
        <v>3</v>
      </c>
      <c r="AT266">
        <v>0.25</v>
      </c>
      <c r="AU266" t="s">
        <v>3</v>
      </c>
      <c r="AV266">
        <v>0</v>
      </c>
      <c r="AW266">
        <v>2</v>
      </c>
      <c r="AX266">
        <v>41651495</v>
      </c>
      <c r="AY266">
        <v>1</v>
      </c>
      <c r="AZ266">
        <v>0</v>
      </c>
      <c r="BA266">
        <v>265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X266">
        <f>Y266*Source!I474</f>
        <v>6.25E-2</v>
      </c>
      <c r="CY266">
        <f>AA266</f>
        <v>2855.43</v>
      </c>
      <c r="CZ266">
        <f>AE266</f>
        <v>2855.43</v>
      </c>
      <c r="DA266">
        <f>AI266</f>
        <v>1</v>
      </c>
      <c r="DB266">
        <v>0</v>
      </c>
    </row>
    <row r="267" spans="1:106" x14ac:dyDescent="0.2">
      <c r="A267">
        <f>ROW(Source!A474)</f>
        <v>474</v>
      </c>
      <c r="B267">
        <v>41650444</v>
      </c>
      <c r="C267">
        <v>41651490</v>
      </c>
      <c r="D267">
        <v>41404672</v>
      </c>
      <c r="E267">
        <v>1</v>
      </c>
      <c r="F267">
        <v>1</v>
      </c>
      <c r="G267">
        <v>19</v>
      </c>
      <c r="H267">
        <v>3</v>
      </c>
      <c r="I267" t="s">
        <v>672</v>
      </c>
      <c r="J267" t="s">
        <v>673</v>
      </c>
      <c r="K267" t="s">
        <v>674</v>
      </c>
      <c r="L267">
        <v>1339</v>
      </c>
      <c r="N267">
        <v>1007</v>
      </c>
      <c r="O267" t="s">
        <v>149</v>
      </c>
      <c r="P267" t="s">
        <v>149</v>
      </c>
      <c r="Q267">
        <v>1</v>
      </c>
      <c r="W267">
        <v>0</v>
      </c>
      <c r="X267">
        <v>941799310</v>
      </c>
      <c r="Y267">
        <v>5.4359999999999999</v>
      </c>
      <c r="AA267">
        <v>8031.14</v>
      </c>
      <c r="AB267">
        <v>0</v>
      </c>
      <c r="AC267">
        <v>0</v>
      </c>
      <c r="AD267">
        <v>0</v>
      </c>
      <c r="AE267">
        <v>8031.14</v>
      </c>
      <c r="AF267">
        <v>0</v>
      </c>
      <c r="AG267">
        <v>0</v>
      </c>
      <c r="AH267">
        <v>0</v>
      </c>
      <c r="AI267">
        <v>1</v>
      </c>
      <c r="AJ267">
        <v>1</v>
      </c>
      <c r="AK267">
        <v>1</v>
      </c>
      <c r="AL267">
        <v>1</v>
      </c>
      <c r="AN267">
        <v>0</v>
      </c>
      <c r="AO267">
        <v>1</v>
      </c>
      <c r="AP267">
        <v>0</v>
      </c>
      <c r="AQ267">
        <v>0</v>
      </c>
      <c r="AR267">
        <v>0</v>
      </c>
      <c r="AS267" t="s">
        <v>3</v>
      </c>
      <c r="AT267">
        <v>5.4359999999999999</v>
      </c>
      <c r="AU267" t="s">
        <v>3</v>
      </c>
      <c r="AV267">
        <v>0</v>
      </c>
      <c r="AW267">
        <v>2</v>
      </c>
      <c r="AX267">
        <v>41651496</v>
      </c>
      <c r="AY267">
        <v>1</v>
      </c>
      <c r="AZ267">
        <v>0</v>
      </c>
      <c r="BA267">
        <v>266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X267">
        <f>Y267*Source!I474</f>
        <v>1.359</v>
      </c>
      <c r="CY267">
        <f>AA267</f>
        <v>8031.14</v>
      </c>
      <c r="CZ267">
        <f>AE267</f>
        <v>8031.14</v>
      </c>
      <c r="DA267">
        <f>AI267</f>
        <v>1</v>
      </c>
      <c r="DB267">
        <v>0</v>
      </c>
    </row>
    <row r="268" spans="1:106" x14ac:dyDescent="0.2">
      <c r="A268">
        <f>ROW(Source!A475)</f>
        <v>475</v>
      </c>
      <c r="B268">
        <v>41650444</v>
      </c>
      <c r="C268">
        <v>41651497</v>
      </c>
      <c r="D268">
        <v>41386477</v>
      </c>
      <c r="E268">
        <v>19</v>
      </c>
      <c r="F268">
        <v>1</v>
      </c>
      <c r="G268">
        <v>19</v>
      </c>
      <c r="H268">
        <v>1</v>
      </c>
      <c r="I268" t="s">
        <v>362</v>
      </c>
      <c r="J268" t="s">
        <v>3</v>
      </c>
      <c r="K268" t="s">
        <v>363</v>
      </c>
      <c r="L268">
        <v>1191</v>
      </c>
      <c r="N268">
        <v>1013</v>
      </c>
      <c r="O268" t="s">
        <v>364</v>
      </c>
      <c r="P268" t="s">
        <v>364</v>
      </c>
      <c r="Q268">
        <v>1</v>
      </c>
      <c r="W268">
        <v>0</v>
      </c>
      <c r="X268">
        <v>476480486</v>
      </c>
      <c r="Y268">
        <v>102.89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1</v>
      </c>
      <c r="AJ268">
        <v>1</v>
      </c>
      <c r="AK268">
        <v>1</v>
      </c>
      <c r="AL268">
        <v>1</v>
      </c>
      <c r="AN268">
        <v>0</v>
      </c>
      <c r="AO268">
        <v>1</v>
      </c>
      <c r="AP268">
        <v>0</v>
      </c>
      <c r="AQ268">
        <v>0</v>
      </c>
      <c r="AR268">
        <v>0</v>
      </c>
      <c r="AS268" t="s">
        <v>3</v>
      </c>
      <c r="AT268">
        <v>102.89</v>
      </c>
      <c r="AU268" t="s">
        <v>3</v>
      </c>
      <c r="AV268">
        <v>1</v>
      </c>
      <c r="AW268">
        <v>2</v>
      </c>
      <c r="AX268">
        <v>41651503</v>
      </c>
      <c r="AY268">
        <v>1</v>
      </c>
      <c r="AZ268">
        <v>0</v>
      </c>
      <c r="BA268">
        <v>267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X268">
        <f>Y268*Source!I475</f>
        <v>16.462399999999999</v>
      </c>
      <c r="CY268">
        <f>AD268</f>
        <v>0</v>
      </c>
      <c r="CZ268">
        <f>AH268</f>
        <v>0</v>
      </c>
      <c r="DA268">
        <f>AL268</f>
        <v>1</v>
      </c>
      <c r="DB268">
        <v>0</v>
      </c>
    </row>
    <row r="269" spans="1:106" x14ac:dyDescent="0.2">
      <c r="A269">
        <f>ROW(Source!A475)</f>
        <v>475</v>
      </c>
      <c r="B269">
        <v>41650444</v>
      </c>
      <c r="C269">
        <v>41651497</v>
      </c>
      <c r="D269">
        <v>41402011</v>
      </c>
      <c r="E269">
        <v>1</v>
      </c>
      <c r="F269">
        <v>1</v>
      </c>
      <c r="G269">
        <v>19</v>
      </c>
      <c r="H269">
        <v>3</v>
      </c>
      <c r="I269" t="s">
        <v>675</v>
      </c>
      <c r="J269" t="s">
        <v>676</v>
      </c>
      <c r="K269" t="s">
        <v>677</v>
      </c>
      <c r="L269">
        <v>1348</v>
      </c>
      <c r="N269">
        <v>1009</v>
      </c>
      <c r="O269" t="s">
        <v>35</v>
      </c>
      <c r="P269" t="s">
        <v>35</v>
      </c>
      <c r="Q269">
        <v>1000</v>
      </c>
      <c r="W269">
        <v>0</v>
      </c>
      <c r="X269">
        <v>941392526</v>
      </c>
      <c r="Y269">
        <v>2E-3</v>
      </c>
      <c r="AA269">
        <v>44671.46</v>
      </c>
      <c r="AB269">
        <v>0</v>
      </c>
      <c r="AC269">
        <v>0</v>
      </c>
      <c r="AD269">
        <v>0</v>
      </c>
      <c r="AE269">
        <v>44671.46</v>
      </c>
      <c r="AF269">
        <v>0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N269">
        <v>0</v>
      </c>
      <c r="AO269">
        <v>1</v>
      </c>
      <c r="AP269">
        <v>0</v>
      </c>
      <c r="AQ269">
        <v>0</v>
      </c>
      <c r="AR269">
        <v>0</v>
      </c>
      <c r="AS269" t="s">
        <v>3</v>
      </c>
      <c r="AT269">
        <v>2E-3</v>
      </c>
      <c r="AU269" t="s">
        <v>3</v>
      </c>
      <c r="AV269">
        <v>0</v>
      </c>
      <c r="AW269">
        <v>2</v>
      </c>
      <c r="AX269">
        <v>41651504</v>
      </c>
      <c r="AY269">
        <v>1</v>
      </c>
      <c r="AZ269">
        <v>0</v>
      </c>
      <c r="BA269">
        <v>268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X269">
        <f>Y269*Source!I475</f>
        <v>3.2000000000000003E-4</v>
      </c>
      <c r="CY269">
        <f>AA269</f>
        <v>44671.46</v>
      </c>
      <c r="CZ269">
        <f>AE269</f>
        <v>44671.46</v>
      </c>
      <c r="DA269">
        <f>AI269</f>
        <v>1</v>
      </c>
      <c r="DB269">
        <v>0</v>
      </c>
    </row>
    <row r="270" spans="1:106" x14ac:dyDescent="0.2">
      <c r="A270">
        <f>ROW(Source!A475)</f>
        <v>475</v>
      </c>
      <c r="B270">
        <v>41650444</v>
      </c>
      <c r="C270">
        <v>41651497</v>
      </c>
      <c r="D270">
        <v>41402315</v>
      </c>
      <c r="E270">
        <v>1</v>
      </c>
      <c r="F270">
        <v>1</v>
      </c>
      <c r="G270">
        <v>19</v>
      </c>
      <c r="H270">
        <v>3</v>
      </c>
      <c r="I270" t="s">
        <v>590</v>
      </c>
      <c r="J270" t="s">
        <v>591</v>
      </c>
      <c r="K270" t="s">
        <v>592</v>
      </c>
      <c r="L270">
        <v>1348</v>
      </c>
      <c r="N270">
        <v>1009</v>
      </c>
      <c r="O270" t="s">
        <v>35</v>
      </c>
      <c r="P270" t="s">
        <v>35</v>
      </c>
      <c r="Q270">
        <v>1000</v>
      </c>
      <c r="W270">
        <v>0</v>
      </c>
      <c r="X270">
        <v>1574046373</v>
      </c>
      <c r="Y270">
        <v>1E-3</v>
      </c>
      <c r="AA270">
        <v>45454.3</v>
      </c>
      <c r="AB270">
        <v>0</v>
      </c>
      <c r="AC270">
        <v>0</v>
      </c>
      <c r="AD270">
        <v>0</v>
      </c>
      <c r="AE270">
        <v>45454.3</v>
      </c>
      <c r="AF270">
        <v>0</v>
      </c>
      <c r="AG270">
        <v>0</v>
      </c>
      <c r="AH270">
        <v>0</v>
      </c>
      <c r="AI270">
        <v>1</v>
      </c>
      <c r="AJ270">
        <v>1</v>
      </c>
      <c r="AK270">
        <v>1</v>
      </c>
      <c r="AL270">
        <v>1</v>
      </c>
      <c r="AN270">
        <v>0</v>
      </c>
      <c r="AO270">
        <v>1</v>
      </c>
      <c r="AP270">
        <v>0</v>
      </c>
      <c r="AQ270">
        <v>0</v>
      </c>
      <c r="AR270">
        <v>0</v>
      </c>
      <c r="AS270" t="s">
        <v>3</v>
      </c>
      <c r="AT270">
        <v>1E-3</v>
      </c>
      <c r="AU270" t="s">
        <v>3</v>
      </c>
      <c r="AV270">
        <v>0</v>
      </c>
      <c r="AW270">
        <v>2</v>
      </c>
      <c r="AX270">
        <v>41651505</v>
      </c>
      <c r="AY270">
        <v>1</v>
      </c>
      <c r="AZ270">
        <v>0</v>
      </c>
      <c r="BA270">
        <v>269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X270">
        <f>Y270*Source!I475</f>
        <v>1.6000000000000001E-4</v>
      </c>
      <c r="CY270">
        <f>AA270</f>
        <v>45454.3</v>
      </c>
      <c r="CZ270">
        <f>AE270</f>
        <v>45454.3</v>
      </c>
      <c r="DA270">
        <f>AI270</f>
        <v>1</v>
      </c>
      <c r="DB270">
        <v>0</v>
      </c>
    </row>
    <row r="271" spans="1:106" x14ac:dyDescent="0.2">
      <c r="A271">
        <f>ROW(Source!A475)</f>
        <v>475</v>
      </c>
      <c r="B271">
        <v>41650444</v>
      </c>
      <c r="C271">
        <v>41651497</v>
      </c>
      <c r="D271">
        <v>41401927</v>
      </c>
      <c r="E271">
        <v>1</v>
      </c>
      <c r="F271">
        <v>1</v>
      </c>
      <c r="G271">
        <v>19</v>
      </c>
      <c r="H271">
        <v>3</v>
      </c>
      <c r="I271" t="s">
        <v>678</v>
      </c>
      <c r="J271" t="s">
        <v>679</v>
      </c>
      <c r="K271" t="s">
        <v>680</v>
      </c>
      <c r="L271">
        <v>1339</v>
      </c>
      <c r="N271">
        <v>1007</v>
      </c>
      <c r="O271" t="s">
        <v>149</v>
      </c>
      <c r="P271" t="s">
        <v>149</v>
      </c>
      <c r="Q271">
        <v>1</v>
      </c>
      <c r="W271">
        <v>0</v>
      </c>
      <c r="X271">
        <v>78989499</v>
      </c>
      <c r="Y271">
        <v>0.52900000000000003</v>
      </c>
      <c r="AA271">
        <v>4355.28</v>
      </c>
      <c r="AB271">
        <v>0</v>
      </c>
      <c r="AC271">
        <v>0</v>
      </c>
      <c r="AD271">
        <v>0</v>
      </c>
      <c r="AE271">
        <v>4355.28</v>
      </c>
      <c r="AF271">
        <v>0</v>
      </c>
      <c r="AG271">
        <v>0</v>
      </c>
      <c r="AH271">
        <v>0</v>
      </c>
      <c r="AI271">
        <v>1</v>
      </c>
      <c r="AJ271">
        <v>1</v>
      </c>
      <c r="AK271">
        <v>1</v>
      </c>
      <c r="AL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 t="s">
        <v>3</v>
      </c>
      <c r="AT271">
        <v>0.52900000000000003</v>
      </c>
      <c r="AU271" t="s">
        <v>3</v>
      </c>
      <c r="AV271">
        <v>0</v>
      </c>
      <c r="AW271">
        <v>2</v>
      </c>
      <c r="AX271">
        <v>41651506</v>
      </c>
      <c r="AY271">
        <v>1</v>
      </c>
      <c r="AZ271">
        <v>0</v>
      </c>
      <c r="BA271">
        <v>270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X271">
        <f>Y271*Source!I475</f>
        <v>8.4640000000000007E-2</v>
      </c>
      <c r="CY271">
        <f>AA271</f>
        <v>4355.28</v>
      </c>
      <c r="CZ271">
        <f>AE271</f>
        <v>4355.28</v>
      </c>
      <c r="DA271">
        <f>AI271</f>
        <v>1</v>
      </c>
      <c r="DB271">
        <v>0</v>
      </c>
    </row>
    <row r="272" spans="1:106" x14ac:dyDescent="0.2">
      <c r="A272">
        <f>ROW(Source!A475)</f>
        <v>475</v>
      </c>
      <c r="B272">
        <v>41650444</v>
      </c>
      <c r="C272">
        <v>41651497</v>
      </c>
      <c r="D272">
        <v>41404088</v>
      </c>
      <c r="E272">
        <v>1</v>
      </c>
      <c r="F272">
        <v>1</v>
      </c>
      <c r="G272">
        <v>19</v>
      </c>
      <c r="H272">
        <v>3</v>
      </c>
      <c r="I272" t="s">
        <v>681</v>
      </c>
      <c r="J272" t="s">
        <v>682</v>
      </c>
      <c r="K272" t="s">
        <v>683</v>
      </c>
      <c r="L272">
        <v>1339</v>
      </c>
      <c r="N272">
        <v>1007</v>
      </c>
      <c r="O272" t="s">
        <v>149</v>
      </c>
      <c r="P272" t="s">
        <v>149</v>
      </c>
      <c r="Q272">
        <v>1</v>
      </c>
      <c r="W272">
        <v>0</v>
      </c>
      <c r="X272">
        <v>1657957841</v>
      </c>
      <c r="Y272">
        <v>0.28000000000000003</v>
      </c>
      <c r="AA272">
        <v>3718.98</v>
      </c>
      <c r="AB272">
        <v>0</v>
      </c>
      <c r="AC272">
        <v>0</v>
      </c>
      <c r="AD272">
        <v>0</v>
      </c>
      <c r="AE272">
        <v>3718.98</v>
      </c>
      <c r="AF272">
        <v>0</v>
      </c>
      <c r="AG272">
        <v>0</v>
      </c>
      <c r="AH272">
        <v>0</v>
      </c>
      <c r="AI272">
        <v>1</v>
      </c>
      <c r="AJ272">
        <v>1</v>
      </c>
      <c r="AK272">
        <v>1</v>
      </c>
      <c r="AL272">
        <v>1</v>
      </c>
      <c r="AN272">
        <v>0</v>
      </c>
      <c r="AO272">
        <v>1</v>
      </c>
      <c r="AP272">
        <v>0</v>
      </c>
      <c r="AQ272">
        <v>0</v>
      </c>
      <c r="AR272">
        <v>0</v>
      </c>
      <c r="AS272" t="s">
        <v>3</v>
      </c>
      <c r="AT272">
        <v>0.28000000000000003</v>
      </c>
      <c r="AU272" t="s">
        <v>3</v>
      </c>
      <c r="AV272">
        <v>0</v>
      </c>
      <c r="AW272">
        <v>2</v>
      </c>
      <c r="AX272">
        <v>41651507</v>
      </c>
      <c r="AY272">
        <v>1</v>
      </c>
      <c r="AZ272">
        <v>0</v>
      </c>
      <c r="BA272">
        <v>271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X272">
        <f>Y272*Source!I475</f>
        <v>4.4800000000000006E-2</v>
      </c>
      <c r="CY272">
        <f>AA272</f>
        <v>3718.98</v>
      </c>
      <c r="CZ272">
        <f>AE272</f>
        <v>3718.98</v>
      </c>
      <c r="DA272">
        <f>AI272</f>
        <v>1</v>
      </c>
      <c r="DB272">
        <v>0</v>
      </c>
    </row>
    <row r="273" spans="1:106" x14ac:dyDescent="0.2">
      <c r="A273">
        <f>ROW(Source!A476)</f>
        <v>476</v>
      </c>
      <c r="B273">
        <v>41650444</v>
      </c>
      <c r="C273">
        <v>41651508</v>
      </c>
      <c r="D273">
        <v>41386477</v>
      </c>
      <c r="E273">
        <v>19</v>
      </c>
      <c r="F273">
        <v>1</v>
      </c>
      <c r="G273">
        <v>19</v>
      </c>
      <c r="H273">
        <v>1</v>
      </c>
      <c r="I273" t="s">
        <v>362</v>
      </c>
      <c r="J273" t="s">
        <v>3</v>
      </c>
      <c r="K273" t="s">
        <v>363</v>
      </c>
      <c r="L273">
        <v>1191</v>
      </c>
      <c r="N273">
        <v>1013</v>
      </c>
      <c r="O273" t="s">
        <v>364</v>
      </c>
      <c r="P273" t="s">
        <v>364</v>
      </c>
      <c r="Q273">
        <v>1</v>
      </c>
      <c r="W273">
        <v>0</v>
      </c>
      <c r="X273">
        <v>476480486</v>
      </c>
      <c r="Y273">
        <v>221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v>1</v>
      </c>
      <c r="AL273">
        <v>1</v>
      </c>
      <c r="AN273">
        <v>0</v>
      </c>
      <c r="AO273">
        <v>1</v>
      </c>
      <c r="AP273">
        <v>0</v>
      </c>
      <c r="AQ273">
        <v>0</v>
      </c>
      <c r="AR273">
        <v>0</v>
      </c>
      <c r="AS273" t="s">
        <v>3</v>
      </c>
      <c r="AT273">
        <v>221</v>
      </c>
      <c r="AU273" t="s">
        <v>3</v>
      </c>
      <c r="AV273">
        <v>1</v>
      </c>
      <c r="AW273">
        <v>2</v>
      </c>
      <c r="AX273">
        <v>41651512</v>
      </c>
      <c r="AY273">
        <v>1</v>
      </c>
      <c r="AZ273">
        <v>0</v>
      </c>
      <c r="BA273">
        <v>272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X273">
        <f>Y273*Source!I476</f>
        <v>265.2</v>
      </c>
      <c r="CY273">
        <f>AD273</f>
        <v>0</v>
      </c>
      <c r="CZ273">
        <f>AH273</f>
        <v>0</v>
      </c>
      <c r="DA273">
        <f>AL273</f>
        <v>1</v>
      </c>
      <c r="DB273">
        <v>0</v>
      </c>
    </row>
    <row r="274" spans="1:106" x14ac:dyDescent="0.2">
      <c r="A274">
        <f>ROW(Source!A476)</f>
        <v>476</v>
      </c>
      <c r="B274">
        <v>41650444</v>
      </c>
      <c r="C274">
        <v>41651508</v>
      </c>
      <c r="D274">
        <v>41400909</v>
      </c>
      <c r="E274">
        <v>1</v>
      </c>
      <c r="F274">
        <v>1</v>
      </c>
      <c r="G274">
        <v>19</v>
      </c>
      <c r="H274">
        <v>2</v>
      </c>
      <c r="I274" t="s">
        <v>684</v>
      </c>
      <c r="J274" t="s">
        <v>685</v>
      </c>
      <c r="K274" t="s">
        <v>686</v>
      </c>
      <c r="L274">
        <v>1368</v>
      </c>
      <c r="N274">
        <v>1011</v>
      </c>
      <c r="O274" t="s">
        <v>230</v>
      </c>
      <c r="P274" t="s">
        <v>230</v>
      </c>
      <c r="Q274">
        <v>1</v>
      </c>
      <c r="W274">
        <v>0</v>
      </c>
      <c r="X274">
        <v>-1682625269</v>
      </c>
      <c r="Y274">
        <v>3.88</v>
      </c>
      <c r="AA274">
        <v>0</v>
      </c>
      <c r="AB274">
        <v>27.58</v>
      </c>
      <c r="AC274">
        <v>0.99</v>
      </c>
      <c r="AD274">
        <v>0</v>
      </c>
      <c r="AE274">
        <v>0</v>
      </c>
      <c r="AF274">
        <v>27.58</v>
      </c>
      <c r="AG274">
        <v>0.99</v>
      </c>
      <c r="AH274">
        <v>0</v>
      </c>
      <c r="AI274">
        <v>1</v>
      </c>
      <c r="AJ274">
        <v>1</v>
      </c>
      <c r="AK274">
        <v>1</v>
      </c>
      <c r="AL274">
        <v>1</v>
      </c>
      <c r="AN274">
        <v>0</v>
      </c>
      <c r="AO274">
        <v>1</v>
      </c>
      <c r="AP274">
        <v>0</v>
      </c>
      <c r="AQ274">
        <v>0</v>
      </c>
      <c r="AR274">
        <v>0</v>
      </c>
      <c r="AS274" t="s">
        <v>3</v>
      </c>
      <c r="AT274">
        <v>3.88</v>
      </c>
      <c r="AU274" t="s">
        <v>3</v>
      </c>
      <c r="AV274">
        <v>0</v>
      </c>
      <c r="AW274">
        <v>2</v>
      </c>
      <c r="AX274">
        <v>41651513</v>
      </c>
      <c r="AY274">
        <v>1</v>
      </c>
      <c r="AZ274">
        <v>0</v>
      </c>
      <c r="BA274">
        <v>273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X274">
        <f>Y274*Source!I476</f>
        <v>4.6559999999999997</v>
      </c>
      <c r="CY274">
        <f>AB274</f>
        <v>27.58</v>
      </c>
      <c r="CZ274">
        <f>AF274</f>
        <v>27.58</v>
      </c>
      <c r="DA274">
        <f>AJ274</f>
        <v>1</v>
      </c>
      <c r="DB274">
        <v>0</v>
      </c>
    </row>
    <row r="275" spans="1:106" x14ac:dyDescent="0.2">
      <c r="A275">
        <f>ROW(Source!A476)</f>
        <v>476</v>
      </c>
      <c r="B275">
        <v>41650444</v>
      </c>
      <c r="C275">
        <v>41651508</v>
      </c>
      <c r="D275">
        <v>41402199</v>
      </c>
      <c r="E275">
        <v>1</v>
      </c>
      <c r="F275">
        <v>1</v>
      </c>
      <c r="G275">
        <v>19</v>
      </c>
      <c r="H275">
        <v>3</v>
      </c>
      <c r="I275" t="s">
        <v>687</v>
      </c>
      <c r="J275" t="s">
        <v>688</v>
      </c>
      <c r="K275" t="s">
        <v>689</v>
      </c>
      <c r="L275">
        <v>1348</v>
      </c>
      <c r="N275">
        <v>1009</v>
      </c>
      <c r="O275" t="s">
        <v>35</v>
      </c>
      <c r="P275" t="s">
        <v>35</v>
      </c>
      <c r="Q275">
        <v>1000</v>
      </c>
      <c r="W275">
        <v>0</v>
      </c>
      <c r="X275">
        <v>-590691380</v>
      </c>
      <c r="Y275">
        <v>0.16</v>
      </c>
      <c r="AA275">
        <v>39238.07</v>
      </c>
      <c r="AB275">
        <v>0</v>
      </c>
      <c r="AC275">
        <v>0</v>
      </c>
      <c r="AD275">
        <v>0</v>
      </c>
      <c r="AE275">
        <v>39238.07</v>
      </c>
      <c r="AF275">
        <v>0</v>
      </c>
      <c r="AG275">
        <v>0</v>
      </c>
      <c r="AH275">
        <v>0</v>
      </c>
      <c r="AI275">
        <v>1</v>
      </c>
      <c r="AJ275">
        <v>1</v>
      </c>
      <c r="AK275">
        <v>1</v>
      </c>
      <c r="AL275">
        <v>1</v>
      </c>
      <c r="AN275">
        <v>0</v>
      </c>
      <c r="AO275">
        <v>1</v>
      </c>
      <c r="AP275">
        <v>0</v>
      </c>
      <c r="AQ275">
        <v>0</v>
      </c>
      <c r="AR275">
        <v>0</v>
      </c>
      <c r="AS275" t="s">
        <v>3</v>
      </c>
      <c r="AT275">
        <v>0.16</v>
      </c>
      <c r="AU275" t="s">
        <v>3</v>
      </c>
      <c r="AV275">
        <v>0</v>
      </c>
      <c r="AW275">
        <v>2</v>
      </c>
      <c r="AX275">
        <v>41651514</v>
      </c>
      <c r="AY275">
        <v>1</v>
      </c>
      <c r="AZ275">
        <v>0</v>
      </c>
      <c r="BA275">
        <v>274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X275">
        <f>Y275*Source!I476</f>
        <v>0.192</v>
      </c>
      <c r="CY275">
        <f>AA275</f>
        <v>39238.07</v>
      </c>
      <c r="CZ275">
        <f>AE275</f>
        <v>39238.07</v>
      </c>
      <c r="DA275">
        <f>AI275</f>
        <v>1</v>
      </c>
      <c r="DB275">
        <v>0</v>
      </c>
    </row>
    <row r="276" spans="1:106" x14ac:dyDescent="0.2">
      <c r="A276">
        <f>ROW(Source!A477)</f>
        <v>477</v>
      </c>
      <c r="B276">
        <v>41650444</v>
      </c>
      <c r="C276">
        <v>41651515</v>
      </c>
      <c r="D276">
        <v>41386477</v>
      </c>
      <c r="E276">
        <v>19</v>
      </c>
      <c r="F276">
        <v>1</v>
      </c>
      <c r="G276">
        <v>19</v>
      </c>
      <c r="H276">
        <v>1</v>
      </c>
      <c r="I276" t="s">
        <v>362</v>
      </c>
      <c r="J276" t="s">
        <v>3</v>
      </c>
      <c r="K276" t="s">
        <v>363</v>
      </c>
      <c r="L276">
        <v>1191</v>
      </c>
      <c r="N276">
        <v>1013</v>
      </c>
      <c r="O276" t="s">
        <v>364</v>
      </c>
      <c r="P276" t="s">
        <v>364</v>
      </c>
      <c r="Q276">
        <v>1</v>
      </c>
      <c r="W276">
        <v>0</v>
      </c>
      <c r="X276">
        <v>476480486</v>
      </c>
      <c r="Y276">
        <v>200.1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1</v>
      </c>
      <c r="AN276">
        <v>0</v>
      </c>
      <c r="AO276">
        <v>1</v>
      </c>
      <c r="AP276">
        <v>0</v>
      </c>
      <c r="AQ276">
        <v>0</v>
      </c>
      <c r="AR276">
        <v>0</v>
      </c>
      <c r="AS276" t="s">
        <v>3</v>
      </c>
      <c r="AT276">
        <v>200.1</v>
      </c>
      <c r="AU276" t="s">
        <v>3</v>
      </c>
      <c r="AV276">
        <v>1</v>
      </c>
      <c r="AW276">
        <v>2</v>
      </c>
      <c r="AX276">
        <v>41651520</v>
      </c>
      <c r="AY276">
        <v>1</v>
      </c>
      <c r="AZ276">
        <v>0</v>
      </c>
      <c r="BA276">
        <v>275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X276">
        <f>Y276*Source!I477</f>
        <v>200.1</v>
      </c>
      <c r="CY276">
        <f>AD276</f>
        <v>0</v>
      </c>
      <c r="CZ276">
        <f>AH276</f>
        <v>0</v>
      </c>
      <c r="DA276">
        <f>AL276</f>
        <v>1</v>
      </c>
      <c r="DB276">
        <v>0</v>
      </c>
    </row>
    <row r="277" spans="1:106" x14ac:dyDescent="0.2">
      <c r="A277">
        <f>ROW(Source!A477)</f>
        <v>477</v>
      </c>
      <c r="B277">
        <v>41650444</v>
      </c>
      <c r="C277">
        <v>41651515</v>
      </c>
      <c r="D277">
        <v>41401479</v>
      </c>
      <c r="E277">
        <v>1</v>
      </c>
      <c r="F277">
        <v>1</v>
      </c>
      <c r="G277">
        <v>19</v>
      </c>
      <c r="H277">
        <v>3</v>
      </c>
      <c r="I277" t="s">
        <v>690</v>
      </c>
      <c r="J277" t="s">
        <v>691</v>
      </c>
      <c r="K277" t="s">
        <v>692</v>
      </c>
      <c r="L277">
        <v>1348</v>
      </c>
      <c r="N277">
        <v>1009</v>
      </c>
      <c r="O277" t="s">
        <v>35</v>
      </c>
      <c r="P277" t="s">
        <v>35</v>
      </c>
      <c r="Q277">
        <v>1000</v>
      </c>
      <c r="W277">
        <v>0</v>
      </c>
      <c r="X277">
        <v>1783303792</v>
      </c>
      <c r="Y277">
        <v>0.15</v>
      </c>
      <c r="AA277">
        <v>3686.76</v>
      </c>
      <c r="AB277">
        <v>0</v>
      </c>
      <c r="AC277">
        <v>0</v>
      </c>
      <c r="AD277">
        <v>0</v>
      </c>
      <c r="AE277">
        <v>3686.76</v>
      </c>
      <c r="AF277">
        <v>0</v>
      </c>
      <c r="AG277">
        <v>0</v>
      </c>
      <c r="AH277">
        <v>0</v>
      </c>
      <c r="AI277">
        <v>1</v>
      </c>
      <c r="AJ277">
        <v>1</v>
      </c>
      <c r="AK277">
        <v>1</v>
      </c>
      <c r="AL277">
        <v>1</v>
      </c>
      <c r="AN277">
        <v>0</v>
      </c>
      <c r="AO277">
        <v>1</v>
      </c>
      <c r="AP277">
        <v>0</v>
      </c>
      <c r="AQ277">
        <v>0</v>
      </c>
      <c r="AR277">
        <v>0</v>
      </c>
      <c r="AS277" t="s">
        <v>3</v>
      </c>
      <c r="AT277">
        <v>0.15</v>
      </c>
      <c r="AU277" t="s">
        <v>3</v>
      </c>
      <c r="AV277">
        <v>0</v>
      </c>
      <c r="AW277">
        <v>2</v>
      </c>
      <c r="AX277">
        <v>41651521</v>
      </c>
      <c r="AY277">
        <v>1</v>
      </c>
      <c r="AZ277">
        <v>0</v>
      </c>
      <c r="BA277">
        <v>276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X277">
        <f>Y277*Source!I477</f>
        <v>0.15</v>
      </c>
      <c r="CY277">
        <f>AA277</f>
        <v>3686.76</v>
      </c>
      <c r="CZ277">
        <f>AE277</f>
        <v>3686.76</v>
      </c>
      <c r="DA277">
        <f>AI277</f>
        <v>1</v>
      </c>
      <c r="DB277">
        <v>0</v>
      </c>
    </row>
    <row r="278" spans="1:106" x14ac:dyDescent="0.2">
      <c r="A278">
        <f>ROW(Source!A477)</f>
        <v>477</v>
      </c>
      <c r="B278">
        <v>41650444</v>
      </c>
      <c r="C278">
        <v>41651515</v>
      </c>
      <c r="D278">
        <v>41404730</v>
      </c>
      <c r="E278">
        <v>1</v>
      </c>
      <c r="F278">
        <v>1</v>
      </c>
      <c r="G278">
        <v>19</v>
      </c>
      <c r="H278">
        <v>3</v>
      </c>
      <c r="I278" t="s">
        <v>481</v>
      </c>
      <c r="J278" t="s">
        <v>482</v>
      </c>
      <c r="K278" t="s">
        <v>483</v>
      </c>
      <c r="L278">
        <v>1348</v>
      </c>
      <c r="N278">
        <v>1009</v>
      </c>
      <c r="O278" t="s">
        <v>35</v>
      </c>
      <c r="P278" t="s">
        <v>35</v>
      </c>
      <c r="Q278">
        <v>1000</v>
      </c>
      <c r="W278">
        <v>0</v>
      </c>
      <c r="X278">
        <v>-271876913</v>
      </c>
      <c r="Y278">
        <v>2.09</v>
      </c>
      <c r="AA278">
        <v>62502.13</v>
      </c>
      <c r="AB278">
        <v>0</v>
      </c>
      <c r="AC278">
        <v>0</v>
      </c>
      <c r="AD278">
        <v>0</v>
      </c>
      <c r="AE278">
        <v>62502.13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1</v>
      </c>
      <c r="AL278">
        <v>1</v>
      </c>
      <c r="AN278">
        <v>0</v>
      </c>
      <c r="AO278">
        <v>1</v>
      </c>
      <c r="AP278">
        <v>0</v>
      </c>
      <c r="AQ278">
        <v>0</v>
      </c>
      <c r="AR278">
        <v>0</v>
      </c>
      <c r="AS278" t="s">
        <v>3</v>
      </c>
      <c r="AT278">
        <v>2.09</v>
      </c>
      <c r="AU278" t="s">
        <v>3</v>
      </c>
      <c r="AV278">
        <v>0</v>
      </c>
      <c r="AW278">
        <v>2</v>
      </c>
      <c r="AX278">
        <v>41651522</v>
      </c>
      <c r="AY278">
        <v>1</v>
      </c>
      <c r="AZ278">
        <v>0</v>
      </c>
      <c r="BA278">
        <v>277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X278">
        <f>Y278*Source!I477</f>
        <v>2.09</v>
      </c>
      <c r="CY278">
        <f>AA278</f>
        <v>62502.13</v>
      </c>
      <c r="CZ278">
        <f>AE278</f>
        <v>62502.13</v>
      </c>
      <c r="DA278">
        <f>AI278</f>
        <v>1</v>
      </c>
      <c r="DB278">
        <v>0</v>
      </c>
    </row>
    <row r="279" spans="1:106" x14ac:dyDescent="0.2">
      <c r="A279">
        <f>ROW(Source!A477)</f>
        <v>477</v>
      </c>
      <c r="B279">
        <v>41650444</v>
      </c>
      <c r="C279">
        <v>41651515</v>
      </c>
      <c r="D279">
        <v>41405882</v>
      </c>
      <c r="E279">
        <v>1</v>
      </c>
      <c r="F279">
        <v>1</v>
      </c>
      <c r="G279">
        <v>19</v>
      </c>
      <c r="H279">
        <v>3</v>
      </c>
      <c r="I279" t="s">
        <v>693</v>
      </c>
      <c r="J279" t="s">
        <v>694</v>
      </c>
      <c r="K279" t="s">
        <v>695</v>
      </c>
      <c r="L279">
        <v>1301</v>
      </c>
      <c r="N279">
        <v>1003</v>
      </c>
      <c r="O279" t="s">
        <v>201</v>
      </c>
      <c r="P279" t="s">
        <v>201</v>
      </c>
      <c r="Q279">
        <v>1</v>
      </c>
      <c r="W279">
        <v>0</v>
      </c>
      <c r="X279">
        <v>-267131304</v>
      </c>
      <c r="Y279">
        <v>102</v>
      </c>
      <c r="AA279">
        <v>572.88</v>
      </c>
      <c r="AB279">
        <v>0</v>
      </c>
      <c r="AC279">
        <v>0</v>
      </c>
      <c r="AD279">
        <v>0</v>
      </c>
      <c r="AE279">
        <v>572.88</v>
      </c>
      <c r="AF279">
        <v>0</v>
      </c>
      <c r="AG279">
        <v>0</v>
      </c>
      <c r="AH279">
        <v>0</v>
      </c>
      <c r="AI279">
        <v>1</v>
      </c>
      <c r="AJ279">
        <v>1</v>
      </c>
      <c r="AK279">
        <v>1</v>
      </c>
      <c r="AL279">
        <v>1</v>
      </c>
      <c r="AN279">
        <v>0</v>
      </c>
      <c r="AO279">
        <v>1</v>
      </c>
      <c r="AP279">
        <v>0</v>
      </c>
      <c r="AQ279">
        <v>0</v>
      </c>
      <c r="AR279">
        <v>0</v>
      </c>
      <c r="AS279" t="s">
        <v>3</v>
      </c>
      <c r="AT279">
        <v>102</v>
      </c>
      <c r="AU279" t="s">
        <v>3</v>
      </c>
      <c r="AV279">
        <v>0</v>
      </c>
      <c r="AW279">
        <v>2</v>
      </c>
      <c r="AX279">
        <v>41651523</v>
      </c>
      <c r="AY279">
        <v>1</v>
      </c>
      <c r="AZ279">
        <v>0</v>
      </c>
      <c r="BA279">
        <v>278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X279">
        <f>Y279*Source!I477</f>
        <v>102</v>
      </c>
      <c r="CY279">
        <f>AA279</f>
        <v>572.88</v>
      </c>
      <c r="CZ279">
        <f>AE279</f>
        <v>572.88</v>
      </c>
      <c r="DA279">
        <f>AI279</f>
        <v>1</v>
      </c>
      <c r="DB279">
        <v>0</v>
      </c>
    </row>
    <row r="280" spans="1:106" x14ac:dyDescent="0.2">
      <c r="A280">
        <f>ROW(Source!A478)</f>
        <v>478</v>
      </c>
      <c r="B280">
        <v>41650444</v>
      </c>
      <c r="C280">
        <v>41651524</v>
      </c>
      <c r="D280">
        <v>41386477</v>
      </c>
      <c r="E280">
        <v>19</v>
      </c>
      <c r="F280">
        <v>1</v>
      </c>
      <c r="G280">
        <v>19</v>
      </c>
      <c r="H280">
        <v>1</v>
      </c>
      <c r="I280" t="s">
        <v>362</v>
      </c>
      <c r="J280" t="s">
        <v>3</v>
      </c>
      <c r="K280" t="s">
        <v>363</v>
      </c>
      <c r="L280">
        <v>1191</v>
      </c>
      <c r="N280">
        <v>1013</v>
      </c>
      <c r="O280" t="s">
        <v>364</v>
      </c>
      <c r="P280" t="s">
        <v>364</v>
      </c>
      <c r="Q280">
        <v>1</v>
      </c>
      <c r="W280">
        <v>0</v>
      </c>
      <c r="X280">
        <v>476480486</v>
      </c>
      <c r="Y280">
        <v>41.28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1</v>
      </c>
      <c r="AJ280">
        <v>1</v>
      </c>
      <c r="AK280">
        <v>1</v>
      </c>
      <c r="AL280">
        <v>1</v>
      </c>
      <c r="AN280">
        <v>0</v>
      </c>
      <c r="AO280">
        <v>1</v>
      </c>
      <c r="AP280">
        <v>0</v>
      </c>
      <c r="AQ280">
        <v>0</v>
      </c>
      <c r="AR280">
        <v>0</v>
      </c>
      <c r="AS280" t="s">
        <v>3</v>
      </c>
      <c r="AT280">
        <v>41.28</v>
      </c>
      <c r="AU280" t="s">
        <v>3</v>
      </c>
      <c r="AV280">
        <v>1</v>
      </c>
      <c r="AW280">
        <v>2</v>
      </c>
      <c r="AX280">
        <v>41651533</v>
      </c>
      <c r="AY280">
        <v>1</v>
      </c>
      <c r="AZ280">
        <v>0</v>
      </c>
      <c r="BA280">
        <v>279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X280">
        <f>Y280*Source!I478</f>
        <v>272.44799999999998</v>
      </c>
      <c r="CY280">
        <f>AD280</f>
        <v>0</v>
      </c>
      <c r="CZ280">
        <f>AH280</f>
        <v>0</v>
      </c>
      <c r="DA280">
        <f>AL280</f>
        <v>1</v>
      </c>
      <c r="DB280">
        <v>0</v>
      </c>
    </row>
    <row r="281" spans="1:106" x14ac:dyDescent="0.2">
      <c r="A281">
        <f>ROW(Source!A478)</f>
        <v>478</v>
      </c>
      <c r="B281">
        <v>41650444</v>
      </c>
      <c r="C281">
        <v>41651524</v>
      </c>
      <c r="D281">
        <v>41400923</v>
      </c>
      <c r="E281">
        <v>1</v>
      </c>
      <c r="F281">
        <v>1</v>
      </c>
      <c r="G281">
        <v>19</v>
      </c>
      <c r="H281">
        <v>2</v>
      </c>
      <c r="I281" t="s">
        <v>696</v>
      </c>
      <c r="J281" t="s">
        <v>697</v>
      </c>
      <c r="K281" t="s">
        <v>698</v>
      </c>
      <c r="L281">
        <v>1368</v>
      </c>
      <c r="N281">
        <v>1011</v>
      </c>
      <c r="O281" t="s">
        <v>230</v>
      </c>
      <c r="P281" t="s">
        <v>230</v>
      </c>
      <c r="Q281">
        <v>1</v>
      </c>
      <c r="W281">
        <v>0</v>
      </c>
      <c r="X281">
        <v>1989726603</v>
      </c>
      <c r="Y281">
        <v>0.42</v>
      </c>
      <c r="AA281">
        <v>0</v>
      </c>
      <c r="AB281">
        <v>46.21</v>
      </c>
      <c r="AC281">
        <v>7.96</v>
      </c>
      <c r="AD281">
        <v>0</v>
      </c>
      <c r="AE281">
        <v>0</v>
      </c>
      <c r="AF281">
        <v>46.21</v>
      </c>
      <c r="AG281">
        <v>7.96</v>
      </c>
      <c r="AH281">
        <v>0</v>
      </c>
      <c r="AI281">
        <v>1</v>
      </c>
      <c r="AJ281">
        <v>1</v>
      </c>
      <c r="AK281">
        <v>1</v>
      </c>
      <c r="AL281">
        <v>1</v>
      </c>
      <c r="AN281">
        <v>0</v>
      </c>
      <c r="AO281">
        <v>1</v>
      </c>
      <c r="AP281">
        <v>0</v>
      </c>
      <c r="AQ281">
        <v>0</v>
      </c>
      <c r="AR281">
        <v>0</v>
      </c>
      <c r="AS281" t="s">
        <v>3</v>
      </c>
      <c r="AT281">
        <v>0.42</v>
      </c>
      <c r="AU281" t="s">
        <v>3</v>
      </c>
      <c r="AV281">
        <v>0</v>
      </c>
      <c r="AW281">
        <v>2</v>
      </c>
      <c r="AX281">
        <v>41651534</v>
      </c>
      <c r="AY281">
        <v>1</v>
      </c>
      <c r="AZ281">
        <v>0</v>
      </c>
      <c r="BA281">
        <v>280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X281">
        <f>Y281*Source!I478</f>
        <v>2.7719999999999998</v>
      </c>
      <c r="CY281">
        <f>AB281</f>
        <v>46.21</v>
      </c>
      <c r="CZ281">
        <f>AF281</f>
        <v>46.21</v>
      </c>
      <c r="DA281">
        <f>AJ281</f>
        <v>1</v>
      </c>
      <c r="DB281">
        <v>0</v>
      </c>
    </row>
    <row r="282" spans="1:106" x14ac:dyDescent="0.2">
      <c r="A282">
        <f>ROW(Source!A478)</f>
        <v>478</v>
      </c>
      <c r="B282">
        <v>41650444</v>
      </c>
      <c r="C282">
        <v>41651524</v>
      </c>
      <c r="D282">
        <v>41401251</v>
      </c>
      <c r="E282">
        <v>1</v>
      </c>
      <c r="F282">
        <v>1</v>
      </c>
      <c r="G282">
        <v>19</v>
      </c>
      <c r="H282">
        <v>2</v>
      </c>
      <c r="I282" t="s">
        <v>699</v>
      </c>
      <c r="J282" t="s">
        <v>700</v>
      </c>
      <c r="K282" t="s">
        <v>701</v>
      </c>
      <c r="L282">
        <v>1368</v>
      </c>
      <c r="N282">
        <v>1011</v>
      </c>
      <c r="O282" t="s">
        <v>230</v>
      </c>
      <c r="P282" t="s">
        <v>230</v>
      </c>
      <c r="Q282">
        <v>1</v>
      </c>
      <c r="W282">
        <v>0</v>
      </c>
      <c r="X282">
        <v>1137267444</v>
      </c>
      <c r="Y282">
        <v>7.7</v>
      </c>
      <c r="AA282">
        <v>0</v>
      </c>
      <c r="AB282">
        <v>26.63</v>
      </c>
      <c r="AC282">
        <v>0.85</v>
      </c>
      <c r="AD282">
        <v>0</v>
      </c>
      <c r="AE282">
        <v>0</v>
      </c>
      <c r="AF282">
        <v>26.63</v>
      </c>
      <c r="AG282">
        <v>0.85</v>
      </c>
      <c r="AH282">
        <v>0</v>
      </c>
      <c r="AI282">
        <v>1</v>
      </c>
      <c r="AJ282">
        <v>1</v>
      </c>
      <c r="AK282">
        <v>1</v>
      </c>
      <c r="AL282">
        <v>1</v>
      </c>
      <c r="AN282">
        <v>0</v>
      </c>
      <c r="AO282">
        <v>1</v>
      </c>
      <c r="AP282">
        <v>0</v>
      </c>
      <c r="AQ282">
        <v>0</v>
      </c>
      <c r="AR282">
        <v>0</v>
      </c>
      <c r="AS282" t="s">
        <v>3</v>
      </c>
      <c r="AT282">
        <v>7.7</v>
      </c>
      <c r="AU282" t="s">
        <v>3</v>
      </c>
      <c r="AV282">
        <v>0</v>
      </c>
      <c r="AW282">
        <v>2</v>
      </c>
      <c r="AX282">
        <v>41651535</v>
      </c>
      <c r="AY282">
        <v>1</v>
      </c>
      <c r="AZ282">
        <v>0</v>
      </c>
      <c r="BA282">
        <v>281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X282">
        <f>Y282*Source!I478</f>
        <v>50.82</v>
      </c>
      <c r="CY282">
        <f>AB282</f>
        <v>26.63</v>
      </c>
      <c r="CZ282">
        <f>AF282</f>
        <v>26.63</v>
      </c>
      <c r="DA282">
        <f>AJ282</f>
        <v>1</v>
      </c>
      <c r="DB282">
        <v>0</v>
      </c>
    </row>
    <row r="283" spans="1:106" x14ac:dyDescent="0.2">
      <c r="A283">
        <f>ROW(Source!A478)</f>
        <v>478</v>
      </c>
      <c r="B283">
        <v>41650444</v>
      </c>
      <c r="C283">
        <v>41651524</v>
      </c>
      <c r="D283">
        <v>41400618</v>
      </c>
      <c r="E283">
        <v>1</v>
      </c>
      <c r="F283">
        <v>1</v>
      </c>
      <c r="G283">
        <v>19</v>
      </c>
      <c r="H283">
        <v>2</v>
      </c>
      <c r="I283" t="s">
        <v>702</v>
      </c>
      <c r="J283" t="s">
        <v>703</v>
      </c>
      <c r="K283" t="s">
        <v>704</v>
      </c>
      <c r="L283">
        <v>1368</v>
      </c>
      <c r="N283">
        <v>1011</v>
      </c>
      <c r="O283" t="s">
        <v>230</v>
      </c>
      <c r="P283" t="s">
        <v>230</v>
      </c>
      <c r="Q283">
        <v>1</v>
      </c>
      <c r="W283">
        <v>0</v>
      </c>
      <c r="X283">
        <v>1070076274</v>
      </c>
      <c r="Y283">
        <v>3.96</v>
      </c>
      <c r="AA283">
        <v>0</v>
      </c>
      <c r="AB283">
        <v>4.6100000000000003</v>
      </c>
      <c r="AC283">
        <v>2.25</v>
      </c>
      <c r="AD283">
        <v>0</v>
      </c>
      <c r="AE283">
        <v>0</v>
      </c>
      <c r="AF283">
        <v>4.6100000000000003</v>
      </c>
      <c r="AG283">
        <v>2.25</v>
      </c>
      <c r="AH283">
        <v>0</v>
      </c>
      <c r="AI283">
        <v>1</v>
      </c>
      <c r="AJ283">
        <v>1</v>
      </c>
      <c r="AK283">
        <v>1</v>
      </c>
      <c r="AL283">
        <v>1</v>
      </c>
      <c r="AN283">
        <v>0</v>
      </c>
      <c r="AO283">
        <v>1</v>
      </c>
      <c r="AP283">
        <v>0</v>
      </c>
      <c r="AQ283">
        <v>0</v>
      </c>
      <c r="AR283">
        <v>0</v>
      </c>
      <c r="AS283" t="s">
        <v>3</v>
      </c>
      <c r="AT283">
        <v>3.96</v>
      </c>
      <c r="AU283" t="s">
        <v>3</v>
      </c>
      <c r="AV283">
        <v>0</v>
      </c>
      <c r="AW283">
        <v>2</v>
      </c>
      <c r="AX283">
        <v>41651536</v>
      </c>
      <c r="AY283">
        <v>1</v>
      </c>
      <c r="AZ283">
        <v>0</v>
      </c>
      <c r="BA283">
        <v>282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X283">
        <f>Y283*Source!I478</f>
        <v>26.135999999999999</v>
      </c>
      <c r="CY283">
        <f>AB283</f>
        <v>4.6100000000000003</v>
      </c>
      <c r="CZ283">
        <f>AF283</f>
        <v>4.6100000000000003</v>
      </c>
      <c r="DA283">
        <f>AJ283</f>
        <v>1</v>
      </c>
      <c r="DB283">
        <v>0</v>
      </c>
    </row>
    <row r="284" spans="1:106" x14ac:dyDescent="0.2">
      <c r="A284">
        <f>ROW(Source!A478)</f>
        <v>478</v>
      </c>
      <c r="B284">
        <v>41650444</v>
      </c>
      <c r="C284">
        <v>41651524</v>
      </c>
      <c r="D284">
        <v>41402290</v>
      </c>
      <c r="E284">
        <v>1</v>
      </c>
      <c r="F284">
        <v>1</v>
      </c>
      <c r="G284">
        <v>19</v>
      </c>
      <c r="H284">
        <v>3</v>
      </c>
      <c r="I284" t="s">
        <v>587</v>
      </c>
      <c r="J284" t="s">
        <v>588</v>
      </c>
      <c r="K284" t="s">
        <v>589</v>
      </c>
      <c r="L284">
        <v>1348</v>
      </c>
      <c r="N284">
        <v>1009</v>
      </c>
      <c r="O284" t="s">
        <v>35</v>
      </c>
      <c r="P284" t="s">
        <v>35</v>
      </c>
      <c r="Q284">
        <v>1000</v>
      </c>
      <c r="W284">
        <v>0</v>
      </c>
      <c r="X284">
        <v>19696855</v>
      </c>
      <c r="Y284">
        <v>1.0500000000000001E-2</v>
      </c>
      <c r="AA284">
        <v>93317.47</v>
      </c>
      <c r="AB284">
        <v>0</v>
      </c>
      <c r="AC284">
        <v>0</v>
      </c>
      <c r="AD284">
        <v>0</v>
      </c>
      <c r="AE284">
        <v>93317.47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1</v>
      </c>
      <c r="AL284">
        <v>1</v>
      </c>
      <c r="AN284">
        <v>0</v>
      </c>
      <c r="AO284">
        <v>1</v>
      </c>
      <c r="AP284">
        <v>0</v>
      </c>
      <c r="AQ284">
        <v>0</v>
      </c>
      <c r="AR284">
        <v>0</v>
      </c>
      <c r="AS284" t="s">
        <v>3</v>
      </c>
      <c r="AT284">
        <v>1.0500000000000001E-2</v>
      </c>
      <c r="AU284" t="s">
        <v>3</v>
      </c>
      <c r="AV284">
        <v>0</v>
      </c>
      <c r="AW284">
        <v>2</v>
      </c>
      <c r="AX284">
        <v>41651537</v>
      </c>
      <c r="AY284">
        <v>1</v>
      </c>
      <c r="AZ284">
        <v>0</v>
      </c>
      <c r="BA284">
        <v>283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X284">
        <f>Y284*Source!I478</f>
        <v>6.93E-2</v>
      </c>
      <c r="CY284">
        <f>AA284</f>
        <v>93317.47</v>
      </c>
      <c r="CZ284">
        <f>AE284</f>
        <v>93317.47</v>
      </c>
      <c r="DA284">
        <f>AI284</f>
        <v>1</v>
      </c>
      <c r="DB284">
        <v>0</v>
      </c>
    </row>
    <row r="285" spans="1:106" x14ac:dyDescent="0.2">
      <c r="A285">
        <f>ROW(Source!A478)</f>
        <v>478</v>
      </c>
      <c r="B285">
        <v>41650444</v>
      </c>
      <c r="C285">
        <v>41651524</v>
      </c>
      <c r="D285">
        <v>41403136</v>
      </c>
      <c r="E285">
        <v>1</v>
      </c>
      <c r="F285">
        <v>1</v>
      </c>
      <c r="G285">
        <v>19</v>
      </c>
      <c r="H285">
        <v>3</v>
      </c>
      <c r="I285" t="s">
        <v>478</v>
      </c>
      <c r="J285" t="s">
        <v>479</v>
      </c>
      <c r="K285" t="s">
        <v>480</v>
      </c>
      <c r="L285">
        <v>1348</v>
      </c>
      <c r="N285">
        <v>1009</v>
      </c>
      <c r="O285" t="s">
        <v>35</v>
      </c>
      <c r="P285" t="s">
        <v>35</v>
      </c>
      <c r="Q285">
        <v>1000</v>
      </c>
      <c r="W285">
        <v>0</v>
      </c>
      <c r="X285">
        <v>-1592467254</v>
      </c>
      <c r="Y285">
        <v>4.0000000000000001E-3</v>
      </c>
      <c r="AA285">
        <v>117442.26</v>
      </c>
      <c r="AB285">
        <v>0</v>
      </c>
      <c r="AC285">
        <v>0</v>
      </c>
      <c r="AD285">
        <v>0</v>
      </c>
      <c r="AE285">
        <v>117442.26</v>
      </c>
      <c r="AF285">
        <v>0</v>
      </c>
      <c r="AG285">
        <v>0</v>
      </c>
      <c r="AH285">
        <v>0</v>
      </c>
      <c r="AI285">
        <v>1</v>
      </c>
      <c r="AJ285">
        <v>1</v>
      </c>
      <c r="AK285">
        <v>1</v>
      </c>
      <c r="AL285">
        <v>1</v>
      </c>
      <c r="AN285">
        <v>0</v>
      </c>
      <c r="AO285">
        <v>1</v>
      </c>
      <c r="AP285">
        <v>0</v>
      </c>
      <c r="AQ285">
        <v>0</v>
      </c>
      <c r="AR285">
        <v>0</v>
      </c>
      <c r="AS285" t="s">
        <v>3</v>
      </c>
      <c r="AT285">
        <v>4.0000000000000001E-3</v>
      </c>
      <c r="AU285" t="s">
        <v>3</v>
      </c>
      <c r="AV285">
        <v>0</v>
      </c>
      <c r="AW285">
        <v>2</v>
      </c>
      <c r="AX285">
        <v>41651538</v>
      </c>
      <c r="AY285">
        <v>1</v>
      </c>
      <c r="AZ285">
        <v>0</v>
      </c>
      <c r="BA285">
        <v>284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X285">
        <f>Y285*Source!I478</f>
        <v>2.64E-2</v>
      </c>
      <c r="CY285">
        <f>AA285</f>
        <v>117442.26</v>
      </c>
      <c r="CZ285">
        <f>AE285</f>
        <v>117442.26</v>
      </c>
      <c r="DA285">
        <f>AI285</f>
        <v>1</v>
      </c>
      <c r="DB285">
        <v>0</v>
      </c>
    </row>
    <row r="286" spans="1:106" x14ac:dyDescent="0.2">
      <c r="A286">
        <f>ROW(Source!A478)</f>
        <v>478</v>
      </c>
      <c r="B286">
        <v>41650444</v>
      </c>
      <c r="C286">
        <v>41651524</v>
      </c>
      <c r="D286">
        <v>41404758</v>
      </c>
      <c r="E286">
        <v>1</v>
      </c>
      <c r="F286">
        <v>1</v>
      </c>
      <c r="G286">
        <v>19</v>
      </c>
      <c r="H286">
        <v>3</v>
      </c>
      <c r="I286" t="s">
        <v>705</v>
      </c>
      <c r="J286" t="s">
        <v>706</v>
      </c>
      <c r="K286" t="s">
        <v>707</v>
      </c>
      <c r="L286">
        <v>1348</v>
      </c>
      <c r="N286">
        <v>1009</v>
      </c>
      <c r="O286" t="s">
        <v>35</v>
      </c>
      <c r="P286" t="s">
        <v>35</v>
      </c>
      <c r="Q286">
        <v>1000</v>
      </c>
      <c r="W286">
        <v>0</v>
      </c>
      <c r="X286">
        <v>-1331440720</v>
      </c>
      <c r="Y286">
        <v>1E-3</v>
      </c>
      <c r="AA286">
        <v>60359.91</v>
      </c>
      <c r="AB286">
        <v>0</v>
      </c>
      <c r="AC286">
        <v>0</v>
      </c>
      <c r="AD286">
        <v>0</v>
      </c>
      <c r="AE286">
        <v>60359.91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N286">
        <v>0</v>
      </c>
      <c r="AO286">
        <v>1</v>
      </c>
      <c r="AP286">
        <v>0</v>
      </c>
      <c r="AQ286">
        <v>0</v>
      </c>
      <c r="AR286">
        <v>0</v>
      </c>
      <c r="AS286" t="s">
        <v>3</v>
      </c>
      <c r="AT286">
        <v>1E-3</v>
      </c>
      <c r="AU286" t="s">
        <v>3</v>
      </c>
      <c r="AV286">
        <v>0</v>
      </c>
      <c r="AW286">
        <v>2</v>
      </c>
      <c r="AX286">
        <v>41651539</v>
      </c>
      <c r="AY286">
        <v>1</v>
      </c>
      <c r="AZ286">
        <v>0</v>
      </c>
      <c r="BA286">
        <v>285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X286">
        <f>Y286*Source!I478</f>
        <v>6.6E-3</v>
      </c>
      <c r="CY286">
        <f>AA286</f>
        <v>60359.91</v>
      </c>
      <c r="CZ286">
        <f>AE286</f>
        <v>60359.91</v>
      </c>
      <c r="DA286">
        <f>AI286</f>
        <v>1</v>
      </c>
      <c r="DB286">
        <v>0</v>
      </c>
    </row>
    <row r="287" spans="1:106" x14ac:dyDescent="0.2">
      <c r="A287">
        <f>ROW(Source!A478)</f>
        <v>478</v>
      </c>
      <c r="B287">
        <v>41650444</v>
      </c>
      <c r="C287">
        <v>41651524</v>
      </c>
      <c r="D287">
        <v>41404772</v>
      </c>
      <c r="E287">
        <v>1</v>
      </c>
      <c r="F287">
        <v>1</v>
      </c>
      <c r="G287">
        <v>19</v>
      </c>
      <c r="H287">
        <v>3</v>
      </c>
      <c r="I287" t="s">
        <v>708</v>
      </c>
      <c r="J287" t="s">
        <v>709</v>
      </c>
      <c r="K287" t="s">
        <v>710</v>
      </c>
      <c r="L287">
        <v>1348</v>
      </c>
      <c r="N287">
        <v>1009</v>
      </c>
      <c r="O287" t="s">
        <v>35</v>
      </c>
      <c r="P287" t="s">
        <v>35</v>
      </c>
      <c r="Q287">
        <v>1000</v>
      </c>
      <c r="W287">
        <v>0</v>
      </c>
      <c r="X287">
        <v>-691742622</v>
      </c>
      <c r="Y287">
        <v>1</v>
      </c>
      <c r="AA287">
        <v>62468.61</v>
      </c>
      <c r="AB287">
        <v>0</v>
      </c>
      <c r="AC287">
        <v>0</v>
      </c>
      <c r="AD287">
        <v>0</v>
      </c>
      <c r="AE287">
        <v>62468.61</v>
      </c>
      <c r="AF287">
        <v>0</v>
      </c>
      <c r="AG287">
        <v>0</v>
      </c>
      <c r="AH287">
        <v>0</v>
      </c>
      <c r="AI287">
        <v>1</v>
      </c>
      <c r="AJ287">
        <v>1</v>
      </c>
      <c r="AK287">
        <v>1</v>
      </c>
      <c r="AL287">
        <v>1</v>
      </c>
      <c r="AN287">
        <v>0</v>
      </c>
      <c r="AO287">
        <v>1</v>
      </c>
      <c r="AP287">
        <v>0</v>
      </c>
      <c r="AQ287">
        <v>0</v>
      </c>
      <c r="AR287">
        <v>0</v>
      </c>
      <c r="AS287" t="s">
        <v>3</v>
      </c>
      <c r="AT287">
        <v>1</v>
      </c>
      <c r="AU287" t="s">
        <v>3</v>
      </c>
      <c r="AV287">
        <v>0</v>
      </c>
      <c r="AW287">
        <v>2</v>
      </c>
      <c r="AX287">
        <v>41651540</v>
      </c>
      <c r="AY287">
        <v>1</v>
      </c>
      <c r="AZ287">
        <v>0</v>
      </c>
      <c r="BA287">
        <v>286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X287">
        <f>Y287*Source!I478</f>
        <v>6.6</v>
      </c>
      <c r="CY287">
        <f>AA287</f>
        <v>62468.61</v>
      </c>
      <c r="CZ287">
        <f>AE287</f>
        <v>62468.61</v>
      </c>
      <c r="DA287">
        <f>AI287</f>
        <v>1</v>
      </c>
      <c r="DB287">
        <v>0</v>
      </c>
    </row>
    <row r="288" spans="1:106" x14ac:dyDescent="0.2">
      <c r="A288">
        <f>ROW(Source!A479)</f>
        <v>479</v>
      </c>
      <c r="B288">
        <v>41650444</v>
      </c>
      <c r="C288">
        <v>41651541</v>
      </c>
      <c r="D288">
        <v>41386477</v>
      </c>
      <c r="E288">
        <v>19</v>
      </c>
      <c r="F288">
        <v>1</v>
      </c>
      <c r="G288">
        <v>19</v>
      </c>
      <c r="H288">
        <v>1</v>
      </c>
      <c r="I288" t="s">
        <v>362</v>
      </c>
      <c r="J288" t="s">
        <v>3</v>
      </c>
      <c r="K288" t="s">
        <v>363</v>
      </c>
      <c r="L288">
        <v>1191</v>
      </c>
      <c r="N288">
        <v>1013</v>
      </c>
      <c r="O288" t="s">
        <v>364</v>
      </c>
      <c r="P288" t="s">
        <v>364</v>
      </c>
      <c r="Q288">
        <v>1</v>
      </c>
      <c r="W288">
        <v>0</v>
      </c>
      <c r="X288">
        <v>476480486</v>
      </c>
      <c r="Y288">
        <v>155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1</v>
      </c>
      <c r="AJ288">
        <v>1</v>
      </c>
      <c r="AK288">
        <v>1</v>
      </c>
      <c r="AL288">
        <v>1</v>
      </c>
      <c r="AN288">
        <v>0</v>
      </c>
      <c r="AO288">
        <v>1</v>
      </c>
      <c r="AP288">
        <v>0</v>
      </c>
      <c r="AQ288">
        <v>0</v>
      </c>
      <c r="AR288">
        <v>0</v>
      </c>
      <c r="AS288" t="s">
        <v>3</v>
      </c>
      <c r="AT288">
        <v>155</v>
      </c>
      <c r="AU288" t="s">
        <v>3</v>
      </c>
      <c r="AV288">
        <v>1</v>
      </c>
      <c r="AW288">
        <v>2</v>
      </c>
      <c r="AX288">
        <v>41651546</v>
      </c>
      <c r="AY288">
        <v>1</v>
      </c>
      <c r="AZ288">
        <v>0</v>
      </c>
      <c r="BA288">
        <v>287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X288">
        <f>Y288*Source!I479</f>
        <v>62</v>
      </c>
      <c r="CY288">
        <f>AD288</f>
        <v>0</v>
      </c>
      <c r="CZ288">
        <f>AH288</f>
        <v>0</v>
      </c>
      <c r="DA288">
        <f>AL288</f>
        <v>1</v>
      </c>
      <c r="DB288">
        <v>0</v>
      </c>
    </row>
    <row r="289" spans="1:106" x14ac:dyDescent="0.2">
      <c r="A289">
        <f>ROW(Source!A479)</f>
        <v>479</v>
      </c>
      <c r="B289">
        <v>41650444</v>
      </c>
      <c r="C289">
        <v>41651541</v>
      </c>
      <c r="D289">
        <v>41400826</v>
      </c>
      <c r="E289">
        <v>1</v>
      </c>
      <c r="F289">
        <v>1</v>
      </c>
      <c r="G289">
        <v>19</v>
      </c>
      <c r="H289">
        <v>2</v>
      </c>
      <c r="I289" t="s">
        <v>656</v>
      </c>
      <c r="J289" t="s">
        <v>657</v>
      </c>
      <c r="K289" t="s">
        <v>658</v>
      </c>
      <c r="L289">
        <v>1368</v>
      </c>
      <c r="N289">
        <v>1011</v>
      </c>
      <c r="O289" t="s">
        <v>230</v>
      </c>
      <c r="P289" t="s">
        <v>230</v>
      </c>
      <c r="Q289">
        <v>1</v>
      </c>
      <c r="W289">
        <v>0</v>
      </c>
      <c r="X289">
        <v>-1334096077</v>
      </c>
      <c r="Y289">
        <v>37.5</v>
      </c>
      <c r="AA289">
        <v>0</v>
      </c>
      <c r="AB289">
        <v>590.82000000000005</v>
      </c>
      <c r="AC289">
        <v>320.60000000000002</v>
      </c>
      <c r="AD289">
        <v>0</v>
      </c>
      <c r="AE289">
        <v>0</v>
      </c>
      <c r="AF289">
        <v>590.82000000000005</v>
      </c>
      <c r="AG289">
        <v>320.60000000000002</v>
      </c>
      <c r="AH289">
        <v>0</v>
      </c>
      <c r="AI289">
        <v>1</v>
      </c>
      <c r="AJ289">
        <v>1</v>
      </c>
      <c r="AK289">
        <v>1</v>
      </c>
      <c r="AL289">
        <v>1</v>
      </c>
      <c r="AN289">
        <v>0</v>
      </c>
      <c r="AO289">
        <v>1</v>
      </c>
      <c r="AP289">
        <v>0</v>
      </c>
      <c r="AQ289">
        <v>0</v>
      </c>
      <c r="AR289">
        <v>0</v>
      </c>
      <c r="AS289" t="s">
        <v>3</v>
      </c>
      <c r="AT289">
        <v>37.5</v>
      </c>
      <c r="AU289" t="s">
        <v>3</v>
      </c>
      <c r="AV289">
        <v>0</v>
      </c>
      <c r="AW289">
        <v>2</v>
      </c>
      <c r="AX289">
        <v>41651547</v>
      </c>
      <c r="AY289">
        <v>1</v>
      </c>
      <c r="AZ289">
        <v>0</v>
      </c>
      <c r="BA289">
        <v>288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X289">
        <f>Y289*Source!I479</f>
        <v>15</v>
      </c>
      <c r="CY289">
        <f>AB289</f>
        <v>590.82000000000005</v>
      </c>
      <c r="CZ289">
        <f>AF289</f>
        <v>590.82000000000005</v>
      </c>
      <c r="DA289">
        <f>AJ289</f>
        <v>1</v>
      </c>
      <c r="DB289">
        <v>0</v>
      </c>
    </row>
    <row r="290" spans="1:106" x14ac:dyDescent="0.2">
      <c r="A290">
        <f>ROW(Source!A479)</f>
        <v>479</v>
      </c>
      <c r="B290">
        <v>41650444</v>
      </c>
      <c r="C290">
        <v>41651541</v>
      </c>
      <c r="D290">
        <v>41401257</v>
      </c>
      <c r="E290">
        <v>1</v>
      </c>
      <c r="F290">
        <v>1</v>
      </c>
      <c r="G290">
        <v>19</v>
      </c>
      <c r="H290">
        <v>2</v>
      </c>
      <c r="I290" t="s">
        <v>404</v>
      </c>
      <c r="J290" t="s">
        <v>405</v>
      </c>
      <c r="K290" t="s">
        <v>406</v>
      </c>
      <c r="L290">
        <v>1368</v>
      </c>
      <c r="N290">
        <v>1011</v>
      </c>
      <c r="O290" t="s">
        <v>230</v>
      </c>
      <c r="P290" t="s">
        <v>230</v>
      </c>
      <c r="Q290">
        <v>1</v>
      </c>
      <c r="W290">
        <v>0</v>
      </c>
      <c r="X290">
        <v>993435958</v>
      </c>
      <c r="Y290">
        <v>75</v>
      </c>
      <c r="AA290">
        <v>0</v>
      </c>
      <c r="AB290">
        <v>4.97</v>
      </c>
      <c r="AC290">
        <v>0.85</v>
      </c>
      <c r="AD290">
        <v>0</v>
      </c>
      <c r="AE290">
        <v>0</v>
      </c>
      <c r="AF290">
        <v>4.97</v>
      </c>
      <c r="AG290">
        <v>0.85</v>
      </c>
      <c r="AH290">
        <v>0</v>
      </c>
      <c r="AI290">
        <v>1</v>
      </c>
      <c r="AJ290">
        <v>1</v>
      </c>
      <c r="AK290">
        <v>1</v>
      </c>
      <c r="AL290">
        <v>1</v>
      </c>
      <c r="AN290">
        <v>0</v>
      </c>
      <c r="AO290">
        <v>1</v>
      </c>
      <c r="AP290">
        <v>0</v>
      </c>
      <c r="AQ290">
        <v>0</v>
      </c>
      <c r="AR290">
        <v>0</v>
      </c>
      <c r="AS290" t="s">
        <v>3</v>
      </c>
      <c r="AT290">
        <v>75</v>
      </c>
      <c r="AU290" t="s">
        <v>3</v>
      </c>
      <c r="AV290">
        <v>0</v>
      </c>
      <c r="AW290">
        <v>2</v>
      </c>
      <c r="AX290">
        <v>41651548</v>
      </c>
      <c r="AY290">
        <v>1</v>
      </c>
      <c r="AZ290">
        <v>0</v>
      </c>
      <c r="BA290">
        <v>289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X290">
        <f>Y290*Source!I479</f>
        <v>30</v>
      </c>
      <c r="CY290">
        <f>AB290</f>
        <v>4.97</v>
      </c>
      <c r="CZ290">
        <f>AF290</f>
        <v>4.97</v>
      </c>
      <c r="DA290">
        <f>AJ290</f>
        <v>1</v>
      </c>
      <c r="DB290">
        <v>0</v>
      </c>
    </row>
    <row r="291" spans="1:106" x14ac:dyDescent="0.2">
      <c r="A291">
        <f>ROW(Source!A479)</f>
        <v>479</v>
      </c>
      <c r="B291">
        <v>41650444</v>
      </c>
      <c r="C291">
        <v>41651541</v>
      </c>
      <c r="D291">
        <v>41400698</v>
      </c>
      <c r="E291">
        <v>1</v>
      </c>
      <c r="F291">
        <v>1</v>
      </c>
      <c r="G291">
        <v>19</v>
      </c>
      <c r="H291">
        <v>2</v>
      </c>
      <c r="I291" t="s">
        <v>442</v>
      </c>
      <c r="J291" t="s">
        <v>443</v>
      </c>
      <c r="K291" t="s">
        <v>444</v>
      </c>
      <c r="L291">
        <v>1368</v>
      </c>
      <c r="N291">
        <v>1011</v>
      </c>
      <c r="O291" t="s">
        <v>230</v>
      </c>
      <c r="P291" t="s">
        <v>230</v>
      </c>
      <c r="Q291">
        <v>1</v>
      </c>
      <c r="W291">
        <v>0</v>
      </c>
      <c r="X291">
        <v>-1714794677</v>
      </c>
      <c r="Y291">
        <v>1.55</v>
      </c>
      <c r="AA291">
        <v>0</v>
      </c>
      <c r="AB291">
        <v>1179.55</v>
      </c>
      <c r="AC291">
        <v>485.88</v>
      </c>
      <c r="AD291">
        <v>0</v>
      </c>
      <c r="AE291">
        <v>0</v>
      </c>
      <c r="AF291">
        <v>1179.55</v>
      </c>
      <c r="AG291">
        <v>485.88</v>
      </c>
      <c r="AH291">
        <v>0</v>
      </c>
      <c r="AI291">
        <v>1</v>
      </c>
      <c r="AJ291">
        <v>1</v>
      </c>
      <c r="AK291">
        <v>1</v>
      </c>
      <c r="AL291">
        <v>1</v>
      </c>
      <c r="AN291">
        <v>0</v>
      </c>
      <c r="AO291">
        <v>1</v>
      </c>
      <c r="AP291">
        <v>0</v>
      </c>
      <c r="AQ291">
        <v>0</v>
      </c>
      <c r="AR291">
        <v>0</v>
      </c>
      <c r="AS291" t="s">
        <v>3</v>
      </c>
      <c r="AT291">
        <v>1.55</v>
      </c>
      <c r="AU291" t="s">
        <v>3</v>
      </c>
      <c r="AV291">
        <v>0</v>
      </c>
      <c r="AW291">
        <v>2</v>
      </c>
      <c r="AX291">
        <v>41651549</v>
      </c>
      <c r="AY291">
        <v>1</v>
      </c>
      <c r="AZ291">
        <v>0</v>
      </c>
      <c r="BA291">
        <v>290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X291">
        <f>Y291*Source!I479</f>
        <v>0.62000000000000011</v>
      </c>
      <c r="CY291">
        <f>AB291</f>
        <v>1179.55</v>
      </c>
      <c r="CZ291">
        <f>AF291</f>
        <v>1179.55</v>
      </c>
      <c r="DA291">
        <f>AJ291</f>
        <v>1</v>
      </c>
      <c r="DB291">
        <v>0</v>
      </c>
    </row>
    <row r="292" spans="1:106" x14ac:dyDescent="0.2">
      <c r="A292">
        <f>ROW(Source!A480)</f>
        <v>480</v>
      </c>
      <c r="B292">
        <v>41650444</v>
      </c>
      <c r="C292">
        <v>41651550</v>
      </c>
      <c r="D292">
        <v>41386477</v>
      </c>
      <c r="E292">
        <v>19</v>
      </c>
      <c r="F292">
        <v>1</v>
      </c>
      <c r="G292">
        <v>19</v>
      </c>
      <c r="H292">
        <v>1</v>
      </c>
      <c r="I292" t="s">
        <v>362</v>
      </c>
      <c r="J292" t="s">
        <v>3</v>
      </c>
      <c r="K292" t="s">
        <v>363</v>
      </c>
      <c r="L292">
        <v>1191</v>
      </c>
      <c r="N292">
        <v>1013</v>
      </c>
      <c r="O292" t="s">
        <v>364</v>
      </c>
      <c r="P292" t="s">
        <v>364</v>
      </c>
      <c r="Q292">
        <v>1</v>
      </c>
      <c r="W292">
        <v>0</v>
      </c>
      <c r="X292">
        <v>476480486</v>
      </c>
      <c r="Y292">
        <v>16.559999999999999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N292">
        <v>0</v>
      </c>
      <c r="AO292">
        <v>1</v>
      </c>
      <c r="AP292">
        <v>0</v>
      </c>
      <c r="AQ292">
        <v>0</v>
      </c>
      <c r="AR292">
        <v>0</v>
      </c>
      <c r="AS292" t="s">
        <v>3</v>
      </c>
      <c r="AT292">
        <v>16.559999999999999</v>
      </c>
      <c r="AU292" t="s">
        <v>3</v>
      </c>
      <c r="AV292">
        <v>1</v>
      </c>
      <c r="AW292">
        <v>2</v>
      </c>
      <c r="AX292">
        <v>41651555</v>
      </c>
      <c r="AY292">
        <v>1</v>
      </c>
      <c r="AZ292">
        <v>0</v>
      </c>
      <c r="BA292">
        <v>291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X292">
        <f>Y292*Source!I480</f>
        <v>9.9359999999999982</v>
      </c>
      <c r="CY292">
        <f>AD292</f>
        <v>0</v>
      </c>
      <c r="CZ292">
        <f>AH292</f>
        <v>0</v>
      </c>
      <c r="DA292">
        <f>AL292</f>
        <v>1</v>
      </c>
      <c r="DB292">
        <v>0</v>
      </c>
    </row>
    <row r="293" spans="1:106" x14ac:dyDescent="0.2">
      <c r="A293">
        <f>ROW(Source!A480)</f>
        <v>480</v>
      </c>
      <c r="B293">
        <v>41650444</v>
      </c>
      <c r="C293">
        <v>41651550</v>
      </c>
      <c r="D293">
        <v>41402494</v>
      </c>
      <c r="E293">
        <v>1</v>
      </c>
      <c r="F293">
        <v>1</v>
      </c>
      <c r="G293">
        <v>19</v>
      </c>
      <c r="H293">
        <v>3</v>
      </c>
      <c r="I293" t="s">
        <v>490</v>
      </c>
      <c r="J293" t="s">
        <v>491</v>
      </c>
      <c r="K293" t="s">
        <v>492</v>
      </c>
      <c r="L293">
        <v>1339</v>
      </c>
      <c r="N293">
        <v>1007</v>
      </c>
      <c r="O293" t="s">
        <v>149</v>
      </c>
      <c r="P293" t="s">
        <v>149</v>
      </c>
      <c r="Q293">
        <v>1</v>
      </c>
      <c r="W293">
        <v>0</v>
      </c>
      <c r="X293">
        <v>853886241</v>
      </c>
      <c r="Y293">
        <v>0.5</v>
      </c>
      <c r="AA293">
        <v>570.52</v>
      </c>
      <c r="AB293">
        <v>0</v>
      </c>
      <c r="AC293">
        <v>0</v>
      </c>
      <c r="AD293">
        <v>0</v>
      </c>
      <c r="AE293">
        <v>570.52</v>
      </c>
      <c r="AF293">
        <v>0</v>
      </c>
      <c r="AG293">
        <v>0</v>
      </c>
      <c r="AH293">
        <v>0</v>
      </c>
      <c r="AI293">
        <v>1</v>
      </c>
      <c r="AJ293">
        <v>1</v>
      </c>
      <c r="AK293">
        <v>1</v>
      </c>
      <c r="AL293">
        <v>1</v>
      </c>
      <c r="AN293">
        <v>0</v>
      </c>
      <c r="AO293">
        <v>1</v>
      </c>
      <c r="AP293">
        <v>0</v>
      </c>
      <c r="AQ293">
        <v>0</v>
      </c>
      <c r="AR293">
        <v>0</v>
      </c>
      <c r="AS293" t="s">
        <v>3</v>
      </c>
      <c r="AT293">
        <v>0.5</v>
      </c>
      <c r="AU293" t="s">
        <v>3</v>
      </c>
      <c r="AV293">
        <v>0</v>
      </c>
      <c r="AW293">
        <v>2</v>
      </c>
      <c r="AX293">
        <v>41651557</v>
      </c>
      <c r="AY293">
        <v>1</v>
      </c>
      <c r="AZ293">
        <v>0</v>
      </c>
      <c r="BA293">
        <v>292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X293">
        <f>Y293*Source!I480</f>
        <v>0.3</v>
      </c>
      <c r="CY293">
        <f>AA293</f>
        <v>570.52</v>
      </c>
      <c r="CZ293">
        <f>AE293</f>
        <v>570.52</v>
      </c>
      <c r="DA293">
        <f>AI293</f>
        <v>1</v>
      </c>
      <c r="DB293">
        <v>0</v>
      </c>
    </row>
    <row r="294" spans="1:106" x14ac:dyDescent="0.2">
      <c r="A294">
        <f>ROW(Source!A480)</f>
        <v>480</v>
      </c>
      <c r="B294">
        <v>41650444</v>
      </c>
      <c r="C294">
        <v>41651550</v>
      </c>
      <c r="D294">
        <v>41401371</v>
      </c>
      <c r="E294">
        <v>1</v>
      </c>
      <c r="F294">
        <v>1</v>
      </c>
      <c r="G294">
        <v>19</v>
      </c>
      <c r="H294">
        <v>3</v>
      </c>
      <c r="I294" t="s">
        <v>413</v>
      </c>
      <c r="J294" t="s">
        <v>414</v>
      </c>
      <c r="K294" t="s">
        <v>415</v>
      </c>
      <c r="L294">
        <v>1348</v>
      </c>
      <c r="N294">
        <v>1009</v>
      </c>
      <c r="O294" t="s">
        <v>35</v>
      </c>
      <c r="P294" t="s">
        <v>35</v>
      </c>
      <c r="Q294">
        <v>1000</v>
      </c>
      <c r="W294">
        <v>0</v>
      </c>
      <c r="X294">
        <v>616930892</v>
      </c>
      <c r="Y294">
        <v>0.06</v>
      </c>
      <c r="AA294">
        <v>15617.94</v>
      </c>
      <c r="AB294">
        <v>0</v>
      </c>
      <c r="AC294">
        <v>0</v>
      </c>
      <c r="AD294">
        <v>0</v>
      </c>
      <c r="AE294">
        <v>15617.94</v>
      </c>
      <c r="AF294">
        <v>0</v>
      </c>
      <c r="AG294">
        <v>0</v>
      </c>
      <c r="AH294">
        <v>0</v>
      </c>
      <c r="AI294">
        <v>1</v>
      </c>
      <c r="AJ294">
        <v>1</v>
      </c>
      <c r="AK294">
        <v>1</v>
      </c>
      <c r="AL294">
        <v>1</v>
      </c>
      <c r="AN294">
        <v>0</v>
      </c>
      <c r="AO294">
        <v>1</v>
      </c>
      <c r="AP294">
        <v>0</v>
      </c>
      <c r="AQ294">
        <v>0</v>
      </c>
      <c r="AR294">
        <v>0</v>
      </c>
      <c r="AS294" t="s">
        <v>3</v>
      </c>
      <c r="AT294">
        <v>0.06</v>
      </c>
      <c r="AU294" t="s">
        <v>3</v>
      </c>
      <c r="AV294">
        <v>0</v>
      </c>
      <c r="AW294">
        <v>2</v>
      </c>
      <c r="AX294">
        <v>41651556</v>
      </c>
      <c r="AY294">
        <v>1</v>
      </c>
      <c r="AZ294">
        <v>0</v>
      </c>
      <c r="BA294">
        <v>293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X294">
        <f>Y294*Source!I480</f>
        <v>3.5999999999999997E-2</v>
      </c>
      <c r="CY294">
        <f>AA294</f>
        <v>15617.94</v>
      </c>
      <c r="CZ294">
        <f>AE294</f>
        <v>15617.94</v>
      </c>
      <c r="DA294">
        <f>AI294</f>
        <v>1</v>
      </c>
      <c r="DB294">
        <v>0</v>
      </c>
    </row>
    <row r="295" spans="1:106" x14ac:dyDescent="0.2">
      <c r="A295">
        <f>ROW(Source!A480)</f>
        <v>480</v>
      </c>
      <c r="B295">
        <v>41650444</v>
      </c>
      <c r="C295">
        <v>41651550</v>
      </c>
      <c r="D295">
        <v>41404291</v>
      </c>
      <c r="E295">
        <v>1</v>
      </c>
      <c r="F295">
        <v>1</v>
      </c>
      <c r="G295">
        <v>19</v>
      </c>
      <c r="H295">
        <v>3</v>
      </c>
      <c r="I295" t="s">
        <v>493</v>
      </c>
      <c r="J295" t="s">
        <v>494</v>
      </c>
      <c r="K295" t="s">
        <v>495</v>
      </c>
      <c r="L295">
        <v>1348</v>
      </c>
      <c r="N295">
        <v>1009</v>
      </c>
      <c r="O295" t="s">
        <v>35</v>
      </c>
      <c r="P295" t="s">
        <v>35</v>
      </c>
      <c r="Q295">
        <v>1000</v>
      </c>
      <c r="W295">
        <v>0</v>
      </c>
      <c r="X295">
        <v>1830766981</v>
      </c>
      <c r="Y295">
        <v>7.14</v>
      </c>
      <c r="AA295">
        <v>2290.37</v>
      </c>
      <c r="AB295">
        <v>0</v>
      </c>
      <c r="AC295">
        <v>0</v>
      </c>
      <c r="AD295">
        <v>0</v>
      </c>
      <c r="AE295">
        <v>2290.37</v>
      </c>
      <c r="AF295">
        <v>0</v>
      </c>
      <c r="AG295">
        <v>0</v>
      </c>
      <c r="AH295">
        <v>0</v>
      </c>
      <c r="AI295">
        <v>1</v>
      </c>
      <c r="AJ295">
        <v>1</v>
      </c>
      <c r="AK295">
        <v>1</v>
      </c>
      <c r="AL295">
        <v>1</v>
      </c>
      <c r="AN295">
        <v>0</v>
      </c>
      <c r="AO295">
        <v>1</v>
      </c>
      <c r="AP295">
        <v>0</v>
      </c>
      <c r="AQ295">
        <v>0</v>
      </c>
      <c r="AR295">
        <v>0</v>
      </c>
      <c r="AS295" t="s">
        <v>3</v>
      </c>
      <c r="AT295">
        <v>7.14</v>
      </c>
      <c r="AU295" t="s">
        <v>3</v>
      </c>
      <c r="AV295">
        <v>0</v>
      </c>
      <c r="AW295">
        <v>2</v>
      </c>
      <c r="AX295">
        <v>41651558</v>
      </c>
      <c r="AY295">
        <v>1</v>
      </c>
      <c r="AZ295">
        <v>0</v>
      </c>
      <c r="BA295">
        <v>294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X295">
        <f>Y295*Source!I480</f>
        <v>4.2839999999999998</v>
      </c>
      <c r="CY295">
        <f>AA295</f>
        <v>2290.37</v>
      </c>
      <c r="CZ295">
        <f>AE295</f>
        <v>2290.37</v>
      </c>
      <c r="DA295">
        <f>AI295</f>
        <v>1</v>
      </c>
      <c r="DB295">
        <v>0</v>
      </c>
    </row>
    <row r="296" spans="1:106" x14ac:dyDescent="0.2">
      <c r="A296">
        <f>ROW(Source!A481)</f>
        <v>481</v>
      </c>
      <c r="B296">
        <v>41650444</v>
      </c>
      <c r="C296">
        <v>41651559</v>
      </c>
      <c r="D296">
        <v>41386477</v>
      </c>
      <c r="E296">
        <v>19</v>
      </c>
      <c r="F296">
        <v>1</v>
      </c>
      <c r="G296">
        <v>19</v>
      </c>
      <c r="H296">
        <v>1</v>
      </c>
      <c r="I296" t="s">
        <v>362</v>
      </c>
      <c r="J296" t="s">
        <v>3</v>
      </c>
      <c r="K296" t="s">
        <v>363</v>
      </c>
      <c r="L296">
        <v>1191</v>
      </c>
      <c r="N296">
        <v>1013</v>
      </c>
      <c r="O296" t="s">
        <v>364</v>
      </c>
      <c r="P296" t="s">
        <v>364</v>
      </c>
      <c r="Q296">
        <v>1</v>
      </c>
      <c r="W296">
        <v>0</v>
      </c>
      <c r="X296">
        <v>476480486</v>
      </c>
      <c r="Y296">
        <v>2.67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1</v>
      </c>
      <c r="AJ296">
        <v>1</v>
      </c>
      <c r="AK296">
        <v>1</v>
      </c>
      <c r="AL296">
        <v>1</v>
      </c>
      <c r="AN296">
        <v>0</v>
      </c>
      <c r="AO296">
        <v>1</v>
      </c>
      <c r="AP296">
        <v>0</v>
      </c>
      <c r="AQ296">
        <v>0</v>
      </c>
      <c r="AR296">
        <v>0</v>
      </c>
      <c r="AS296" t="s">
        <v>3</v>
      </c>
      <c r="AT296">
        <v>2.67</v>
      </c>
      <c r="AU296" t="s">
        <v>3</v>
      </c>
      <c r="AV296">
        <v>1</v>
      </c>
      <c r="AW296">
        <v>2</v>
      </c>
      <c r="AX296">
        <v>41651562</v>
      </c>
      <c r="AY296">
        <v>1</v>
      </c>
      <c r="AZ296">
        <v>0</v>
      </c>
      <c r="BA296">
        <v>295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CX296">
        <f>Y296*Source!I481</f>
        <v>1.6019999999999999</v>
      </c>
      <c r="CY296">
        <f>AD296</f>
        <v>0</v>
      </c>
      <c r="CZ296">
        <f>AH296</f>
        <v>0</v>
      </c>
      <c r="DA296">
        <f>AL296</f>
        <v>1</v>
      </c>
      <c r="DB296">
        <v>0</v>
      </c>
    </row>
    <row r="297" spans="1:106" x14ac:dyDescent="0.2">
      <c r="A297">
        <f>ROW(Source!A481)</f>
        <v>481</v>
      </c>
      <c r="B297">
        <v>41650444</v>
      </c>
      <c r="C297">
        <v>41651559</v>
      </c>
      <c r="D297">
        <v>41404291</v>
      </c>
      <c r="E297">
        <v>1</v>
      </c>
      <c r="F297">
        <v>1</v>
      </c>
      <c r="G297">
        <v>19</v>
      </c>
      <c r="H297">
        <v>3</v>
      </c>
      <c r="I297" t="s">
        <v>493</v>
      </c>
      <c r="J297" t="s">
        <v>494</v>
      </c>
      <c r="K297" t="s">
        <v>495</v>
      </c>
      <c r="L297">
        <v>1348</v>
      </c>
      <c r="N297">
        <v>1009</v>
      </c>
      <c r="O297" t="s">
        <v>35</v>
      </c>
      <c r="P297" t="s">
        <v>35</v>
      </c>
      <c r="Q297">
        <v>1000</v>
      </c>
      <c r="W297">
        <v>0</v>
      </c>
      <c r="X297">
        <v>1830766981</v>
      </c>
      <c r="Y297">
        <v>1.21</v>
      </c>
      <c r="AA297">
        <v>2290.37</v>
      </c>
      <c r="AB297">
        <v>0</v>
      </c>
      <c r="AC297">
        <v>0</v>
      </c>
      <c r="AD297">
        <v>0</v>
      </c>
      <c r="AE297">
        <v>2290.37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1</v>
      </c>
      <c r="AL297">
        <v>1</v>
      </c>
      <c r="AN297">
        <v>0</v>
      </c>
      <c r="AO297">
        <v>1</v>
      </c>
      <c r="AP297">
        <v>0</v>
      </c>
      <c r="AQ297">
        <v>0</v>
      </c>
      <c r="AR297">
        <v>0</v>
      </c>
      <c r="AS297" t="s">
        <v>3</v>
      </c>
      <c r="AT297">
        <v>1.21</v>
      </c>
      <c r="AU297" t="s">
        <v>3</v>
      </c>
      <c r="AV297">
        <v>0</v>
      </c>
      <c r="AW297">
        <v>2</v>
      </c>
      <c r="AX297">
        <v>41651563</v>
      </c>
      <c r="AY297">
        <v>1</v>
      </c>
      <c r="AZ297">
        <v>0</v>
      </c>
      <c r="BA297">
        <v>296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X297">
        <f>Y297*Source!I481</f>
        <v>0.72599999999999998</v>
      </c>
      <c r="CY297">
        <f>AA297</f>
        <v>2290.37</v>
      </c>
      <c r="CZ297">
        <f>AE297</f>
        <v>2290.37</v>
      </c>
      <c r="DA297">
        <f>AI297</f>
        <v>1</v>
      </c>
      <c r="DB297">
        <v>0</v>
      </c>
    </row>
    <row r="298" spans="1:106" x14ac:dyDescent="0.2">
      <c r="A298">
        <f>ROW(Source!A482)</f>
        <v>482</v>
      </c>
      <c r="B298">
        <v>41650444</v>
      </c>
      <c r="C298">
        <v>41651564</v>
      </c>
      <c r="D298">
        <v>41386477</v>
      </c>
      <c r="E298">
        <v>19</v>
      </c>
      <c r="F298">
        <v>1</v>
      </c>
      <c r="G298">
        <v>19</v>
      </c>
      <c r="H298">
        <v>1</v>
      </c>
      <c r="I298" t="s">
        <v>362</v>
      </c>
      <c r="J298" t="s">
        <v>3</v>
      </c>
      <c r="K298" t="s">
        <v>363</v>
      </c>
      <c r="L298">
        <v>1191</v>
      </c>
      <c r="N298">
        <v>1013</v>
      </c>
      <c r="O298" t="s">
        <v>364</v>
      </c>
      <c r="P298" t="s">
        <v>364</v>
      </c>
      <c r="Q298">
        <v>1</v>
      </c>
      <c r="W298">
        <v>0</v>
      </c>
      <c r="X298">
        <v>476480486</v>
      </c>
      <c r="Y298">
        <v>1.61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1</v>
      </c>
      <c r="AL298">
        <v>1</v>
      </c>
      <c r="AN298">
        <v>0</v>
      </c>
      <c r="AO298">
        <v>1</v>
      </c>
      <c r="AP298">
        <v>0</v>
      </c>
      <c r="AQ298">
        <v>0</v>
      </c>
      <c r="AR298">
        <v>0</v>
      </c>
      <c r="AS298" t="s">
        <v>3</v>
      </c>
      <c r="AT298">
        <v>1.61</v>
      </c>
      <c r="AU298" t="s">
        <v>3</v>
      </c>
      <c r="AV298">
        <v>1</v>
      </c>
      <c r="AW298">
        <v>2</v>
      </c>
      <c r="AX298">
        <v>41651573</v>
      </c>
      <c r="AY298">
        <v>1</v>
      </c>
      <c r="AZ298">
        <v>0</v>
      </c>
      <c r="BA298">
        <v>297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X298">
        <f>Y298*Source!I482</f>
        <v>161</v>
      </c>
      <c r="CY298">
        <f>AD298</f>
        <v>0</v>
      </c>
      <c r="CZ298">
        <f>AH298</f>
        <v>0</v>
      </c>
      <c r="DA298">
        <f>AL298</f>
        <v>1</v>
      </c>
      <c r="DB298">
        <v>0</v>
      </c>
    </row>
    <row r="299" spans="1:106" x14ac:dyDescent="0.2">
      <c r="A299">
        <f>ROW(Source!A482)</f>
        <v>482</v>
      </c>
      <c r="B299">
        <v>41650444</v>
      </c>
      <c r="C299">
        <v>41651564</v>
      </c>
      <c r="D299">
        <v>41400827</v>
      </c>
      <c r="E299">
        <v>1</v>
      </c>
      <c r="F299">
        <v>1</v>
      </c>
      <c r="G299">
        <v>19</v>
      </c>
      <c r="H299">
        <v>2</v>
      </c>
      <c r="I299" t="s">
        <v>711</v>
      </c>
      <c r="J299" t="s">
        <v>712</v>
      </c>
      <c r="K299" t="s">
        <v>713</v>
      </c>
      <c r="L299">
        <v>1368</v>
      </c>
      <c r="N299">
        <v>1011</v>
      </c>
      <c r="O299" t="s">
        <v>230</v>
      </c>
      <c r="P299" t="s">
        <v>230</v>
      </c>
      <c r="Q299">
        <v>1</v>
      </c>
      <c r="W299">
        <v>0</v>
      </c>
      <c r="X299">
        <v>1093608096</v>
      </c>
      <c r="Y299">
        <v>0.09</v>
      </c>
      <c r="AA299">
        <v>0</v>
      </c>
      <c r="AB299">
        <v>712.78</v>
      </c>
      <c r="AC299">
        <v>332.33</v>
      </c>
      <c r="AD299">
        <v>0</v>
      </c>
      <c r="AE299">
        <v>0</v>
      </c>
      <c r="AF299">
        <v>712.78</v>
      </c>
      <c r="AG299">
        <v>332.33</v>
      </c>
      <c r="AH299">
        <v>0</v>
      </c>
      <c r="AI299">
        <v>1</v>
      </c>
      <c r="AJ299">
        <v>1</v>
      </c>
      <c r="AK299">
        <v>1</v>
      </c>
      <c r="AL299">
        <v>1</v>
      </c>
      <c r="AN299">
        <v>0</v>
      </c>
      <c r="AO299">
        <v>1</v>
      </c>
      <c r="AP299">
        <v>0</v>
      </c>
      <c r="AQ299">
        <v>0</v>
      </c>
      <c r="AR299">
        <v>0</v>
      </c>
      <c r="AS299" t="s">
        <v>3</v>
      </c>
      <c r="AT299">
        <v>0.09</v>
      </c>
      <c r="AU299" t="s">
        <v>3</v>
      </c>
      <c r="AV299">
        <v>0</v>
      </c>
      <c r="AW299">
        <v>2</v>
      </c>
      <c r="AX299">
        <v>41651575</v>
      </c>
      <c r="AY299">
        <v>1</v>
      </c>
      <c r="AZ299">
        <v>0</v>
      </c>
      <c r="BA299">
        <v>298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X299">
        <f>Y299*Source!I482</f>
        <v>9</v>
      </c>
      <c r="CY299">
        <f>AB299</f>
        <v>712.78</v>
      </c>
      <c r="CZ299">
        <f>AF299</f>
        <v>712.78</v>
      </c>
      <c r="DA299">
        <f>AJ299</f>
        <v>1</v>
      </c>
      <c r="DB299">
        <v>0</v>
      </c>
    </row>
    <row r="300" spans="1:106" x14ac:dyDescent="0.2">
      <c r="A300">
        <f>ROW(Source!A482)</f>
        <v>482</v>
      </c>
      <c r="B300">
        <v>41650444</v>
      </c>
      <c r="C300">
        <v>41651564</v>
      </c>
      <c r="D300">
        <v>41400493</v>
      </c>
      <c r="E300">
        <v>1</v>
      </c>
      <c r="F300">
        <v>1</v>
      </c>
      <c r="G300">
        <v>19</v>
      </c>
      <c r="H300">
        <v>2</v>
      </c>
      <c r="I300" t="s">
        <v>714</v>
      </c>
      <c r="J300" t="s">
        <v>715</v>
      </c>
      <c r="K300" t="s">
        <v>716</v>
      </c>
      <c r="L300">
        <v>1368</v>
      </c>
      <c r="N300">
        <v>1011</v>
      </c>
      <c r="O300" t="s">
        <v>230</v>
      </c>
      <c r="P300" t="s">
        <v>230</v>
      </c>
      <c r="Q300">
        <v>1</v>
      </c>
      <c r="W300">
        <v>0</v>
      </c>
      <c r="X300">
        <v>761339667</v>
      </c>
      <c r="Y300">
        <v>0.25</v>
      </c>
      <c r="AA300">
        <v>0</v>
      </c>
      <c r="AB300">
        <v>1000.31</v>
      </c>
      <c r="AC300">
        <v>410.58</v>
      </c>
      <c r="AD300">
        <v>0</v>
      </c>
      <c r="AE300">
        <v>0</v>
      </c>
      <c r="AF300">
        <v>1000.31</v>
      </c>
      <c r="AG300">
        <v>410.58</v>
      </c>
      <c r="AH300">
        <v>0</v>
      </c>
      <c r="AI300">
        <v>1</v>
      </c>
      <c r="AJ300">
        <v>1</v>
      </c>
      <c r="AK300">
        <v>1</v>
      </c>
      <c r="AL300">
        <v>1</v>
      </c>
      <c r="AN300">
        <v>0</v>
      </c>
      <c r="AO300">
        <v>1</v>
      </c>
      <c r="AP300">
        <v>0</v>
      </c>
      <c r="AQ300">
        <v>0</v>
      </c>
      <c r="AR300">
        <v>0</v>
      </c>
      <c r="AS300" t="s">
        <v>3</v>
      </c>
      <c r="AT300">
        <v>0.25</v>
      </c>
      <c r="AU300" t="s">
        <v>3</v>
      </c>
      <c r="AV300">
        <v>0</v>
      </c>
      <c r="AW300">
        <v>2</v>
      </c>
      <c r="AX300">
        <v>41651574</v>
      </c>
      <c r="AY300">
        <v>1</v>
      </c>
      <c r="AZ300">
        <v>0</v>
      </c>
      <c r="BA300">
        <v>299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CX300">
        <f>Y300*Source!I482</f>
        <v>25</v>
      </c>
      <c r="CY300">
        <f>AB300</f>
        <v>1000.31</v>
      </c>
      <c r="CZ300">
        <f>AF300</f>
        <v>1000.31</v>
      </c>
      <c r="DA300">
        <f>AJ300</f>
        <v>1</v>
      </c>
      <c r="DB300">
        <v>0</v>
      </c>
    </row>
    <row r="301" spans="1:106" x14ac:dyDescent="0.2">
      <c r="A301">
        <f>ROW(Source!A482)</f>
        <v>482</v>
      </c>
      <c r="B301">
        <v>41650444</v>
      </c>
      <c r="C301">
        <v>41651564</v>
      </c>
      <c r="D301">
        <v>41401087</v>
      </c>
      <c r="E301">
        <v>1</v>
      </c>
      <c r="F301">
        <v>1</v>
      </c>
      <c r="G301">
        <v>19</v>
      </c>
      <c r="H301">
        <v>2</v>
      </c>
      <c r="I301" t="s">
        <v>717</v>
      </c>
      <c r="J301" t="s">
        <v>718</v>
      </c>
      <c r="K301" t="s">
        <v>719</v>
      </c>
      <c r="L301">
        <v>1368</v>
      </c>
      <c r="N301">
        <v>1011</v>
      </c>
      <c r="O301" t="s">
        <v>230</v>
      </c>
      <c r="P301" t="s">
        <v>230</v>
      </c>
      <c r="Q301">
        <v>1</v>
      </c>
      <c r="W301">
        <v>0</v>
      </c>
      <c r="X301">
        <v>491390391</v>
      </c>
      <c r="Y301">
        <v>0.04</v>
      </c>
      <c r="AA301">
        <v>0</v>
      </c>
      <c r="AB301">
        <v>81.45</v>
      </c>
      <c r="AC301">
        <v>3.29</v>
      </c>
      <c r="AD301">
        <v>0</v>
      </c>
      <c r="AE301">
        <v>0</v>
      </c>
      <c r="AF301">
        <v>81.45</v>
      </c>
      <c r="AG301">
        <v>3.29</v>
      </c>
      <c r="AH301">
        <v>0</v>
      </c>
      <c r="AI301">
        <v>1</v>
      </c>
      <c r="AJ301">
        <v>1</v>
      </c>
      <c r="AK301">
        <v>1</v>
      </c>
      <c r="AL301">
        <v>1</v>
      </c>
      <c r="AN301">
        <v>0</v>
      </c>
      <c r="AO301">
        <v>1</v>
      </c>
      <c r="AP301">
        <v>0</v>
      </c>
      <c r="AQ301">
        <v>0</v>
      </c>
      <c r="AR301">
        <v>0</v>
      </c>
      <c r="AS301" t="s">
        <v>3</v>
      </c>
      <c r="AT301">
        <v>0.04</v>
      </c>
      <c r="AU301" t="s">
        <v>3</v>
      </c>
      <c r="AV301">
        <v>0</v>
      </c>
      <c r="AW301">
        <v>2</v>
      </c>
      <c r="AX301">
        <v>41651576</v>
      </c>
      <c r="AY301">
        <v>1</v>
      </c>
      <c r="AZ301">
        <v>0</v>
      </c>
      <c r="BA301">
        <v>300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X301">
        <f>Y301*Source!I482</f>
        <v>4</v>
      </c>
      <c r="CY301">
        <f>AB301</f>
        <v>81.45</v>
      </c>
      <c r="CZ301">
        <f>AF301</f>
        <v>81.45</v>
      </c>
      <c r="DA301">
        <f>AJ301</f>
        <v>1</v>
      </c>
      <c r="DB301">
        <v>0</v>
      </c>
    </row>
    <row r="302" spans="1:106" x14ac:dyDescent="0.2">
      <c r="A302">
        <f>ROW(Source!A482)</f>
        <v>482</v>
      </c>
      <c r="B302">
        <v>41650444</v>
      </c>
      <c r="C302">
        <v>41651564</v>
      </c>
      <c r="D302">
        <v>41401257</v>
      </c>
      <c r="E302">
        <v>1</v>
      </c>
      <c r="F302">
        <v>1</v>
      </c>
      <c r="G302">
        <v>19</v>
      </c>
      <c r="H302">
        <v>2</v>
      </c>
      <c r="I302" t="s">
        <v>404</v>
      </c>
      <c r="J302" t="s">
        <v>405</v>
      </c>
      <c r="K302" t="s">
        <v>406</v>
      </c>
      <c r="L302">
        <v>1368</v>
      </c>
      <c r="N302">
        <v>1011</v>
      </c>
      <c r="O302" t="s">
        <v>230</v>
      </c>
      <c r="P302" t="s">
        <v>230</v>
      </c>
      <c r="Q302">
        <v>1</v>
      </c>
      <c r="W302">
        <v>0</v>
      </c>
      <c r="X302">
        <v>993435958</v>
      </c>
      <c r="Y302">
        <v>0.1</v>
      </c>
      <c r="AA302">
        <v>0</v>
      </c>
      <c r="AB302">
        <v>4.97</v>
      </c>
      <c r="AC302">
        <v>0.85</v>
      </c>
      <c r="AD302">
        <v>0</v>
      </c>
      <c r="AE302">
        <v>0</v>
      </c>
      <c r="AF302">
        <v>4.97</v>
      </c>
      <c r="AG302">
        <v>0.85</v>
      </c>
      <c r="AH302">
        <v>0</v>
      </c>
      <c r="AI302">
        <v>1</v>
      </c>
      <c r="AJ302">
        <v>1</v>
      </c>
      <c r="AK302">
        <v>1</v>
      </c>
      <c r="AL302">
        <v>1</v>
      </c>
      <c r="AN302">
        <v>0</v>
      </c>
      <c r="AO302">
        <v>1</v>
      </c>
      <c r="AP302">
        <v>0</v>
      </c>
      <c r="AQ302">
        <v>0</v>
      </c>
      <c r="AR302">
        <v>0</v>
      </c>
      <c r="AS302" t="s">
        <v>3</v>
      </c>
      <c r="AT302">
        <v>0.1</v>
      </c>
      <c r="AU302" t="s">
        <v>3</v>
      </c>
      <c r="AV302">
        <v>0</v>
      </c>
      <c r="AW302">
        <v>2</v>
      </c>
      <c r="AX302">
        <v>41651577</v>
      </c>
      <c r="AY302">
        <v>1</v>
      </c>
      <c r="AZ302">
        <v>0</v>
      </c>
      <c r="BA302">
        <v>301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CX302">
        <f>Y302*Source!I482</f>
        <v>10</v>
      </c>
      <c r="CY302">
        <f>AB302</f>
        <v>4.97</v>
      </c>
      <c r="CZ302">
        <f>AF302</f>
        <v>4.97</v>
      </c>
      <c r="DA302">
        <f>AJ302</f>
        <v>1</v>
      </c>
      <c r="DB302">
        <v>0</v>
      </c>
    </row>
    <row r="303" spans="1:106" x14ac:dyDescent="0.2">
      <c r="A303">
        <f>ROW(Source!A482)</f>
        <v>482</v>
      </c>
      <c r="B303">
        <v>41650444</v>
      </c>
      <c r="C303">
        <v>41651564</v>
      </c>
      <c r="D303">
        <v>41404071</v>
      </c>
      <c r="E303">
        <v>1</v>
      </c>
      <c r="F303">
        <v>1</v>
      </c>
      <c r="G303">
        <v>19</v>
      </c>
      <c r="H303">
        <v>3</v>
      </c>
      <c r="I303" t="s">
        <v>720</v>
      </c>
      <c r="J303" t="s">
        <v>721</v>
      </c>
      <c r="K303" t="s">
        <v>722</v>
      </c>
      <c r="L303">
        <v>1339</v>
      </c>
      <c r="N303">
        <v>1007</v>
      </c>
      <c r="O303" t="s">
        <v>149</v>
      </c>
      <c r="P303" t="s">
        <v>149</v>
      </c>
      <c r="Q303">
        <v>1</v>
      </c>
      <c r="W303">
        <v>0</v>
      </c>
      <c r="X303">
        <v>1178737779</v>
      </c>
      <c r="Y303">
        <v>0.115</v>
      </c>
      <c r="AA303">
        <v>3304.44</v>
      </c>
      <c r="AB303">
        <v>0</v>
      </c>
      <c r="AC303">
        <v>0</v>
      </c>
      <c r="AD303">
        <v>0</v>
      </c>
      <c r="AE303">
        <v>3304.44</v>
      </c>
      <c r="AF303">
        <v>0</v>
      </c>
      <c r="AG303">
        <v>0</v>
      </c>
      <c r="AH303">
        <v>0</v>
      </c>
      <c r="AI303">
        <v>1</v>
      </c>
      <c r="AJ303">
        <v>1</v>
      </c>
      <c r="AK303">
        <v>1</v>
      </c>
      <c r="AL303">
        <v>1</v>
      </c>
      <c r="AN303">
        <v>0</v>
      </c>
      <c r="AO303">
        <v>1</v>
      </c>
      <c r="AP303">
        <v>0</v>
      </c>
      <c r="AQ303">
        <v>0</v>
      </c>
      <c r="AR303">
        <v>0</v>
      </c>
      <c r="AS303" t="s">
        <v>3</v>
      </c>
      <c r="AT303">
        <v>0.115</v>
      </c>
      <c r="AU303" t="s">
        <v>3</v>
      </c>
      <c r="AV303">
        <v>0</v>
      </c>
      <c r="AW303">
        <v>2</v>
      </c>
      <c r="AX303">
        <v>41651578</v>
      </c>
      <c r="AY303">
        <v>1</v>
      </c>
      <c r="AZ303">
        <v>0</v>
      </c>
      <c r="BA303">
        <v>302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X303">
        <f>Y303*Source!I482</f>
        <v>11.5</v>
      </c>
      <c r="CY303">
        <f>AA303</f>
        <v>3304.44</v>
      </c>
      <c r="CZ303">
        <f>AE303</f>
        <v>3304.44</v>
      </c>
      <c r="DA303">
        <f>AI303</f>
        <v>1</v>
      </c>
      <c r="DB303">
        <v>0</v>
      </c>
    </row>
    <row r="304" spans="1:106" x14ac:dyDescent="0.2">
      <c r="A304">
        <f>ROW(Source!A482)</f>
        <v>482</v>
      </c>
      <c r="B304">
        <v>41650444</v>
      </c>
      <c r="C304">
        <v>41651564</v>
      </c>
      <c r="D304">
        <v>41404151</v>
      </c>
      <c r="E304">
        <v>1</v>
      </c>
      <c r="F304">
        <v>1</v>
      </c>
      <c r="G304">
        <v>19</v>
      </c>
      <c r="H304">
        <v>3</v>
      </c>
      <c r="I304" t="s">
        <v>212</v>
      </c>
      <c r="J304" t="s">
        <v>214</v>
      </c>
      <c r="K304" t="s">
        <v>213</v>
      </c>
      <c r="L304">
        <v>1339</v>
      </c>
      <c r="N304">
        <v>1007</v>
      </c>
      <c r="O304" t="s">
        <v>149</v>
      </c>
      <c r="P304" t="s">
        <v>149</v>
      </c>
      <c r="Q304">
        <v>1</v>
      </c>
      <c r="W304">
        <v>0</v>
      </c>
      <c r="X304">
        <v>-2047463617</v>
      </c>
      <c r="Y304">
        <v>5.9999999999999995E-4</v>
      </c>
      <c r="AA304">
        <v>2954.97</v>
      </c>
      <c r="AB304">
        <v>0</v>
      </c>
      <c r="AC304">
        <v>0</v>
      </c>
      <c r="AD304">
        <v>0</v>
      </c>
      <c r="AE304">
        <v>2954.97</v>
      </c>
      <c r="AF304">
        <v>0</v>
      </c>
      <c r="AG304">
        <v>0</v>
      </c>
      <c r="AH304">
        <v>0</v>
      </c>
      <c r="AI304">
        <v>1</v>
      </c>
      <c r="AJ304">
        <v>1</v>
      </c>
      <c r="AK304">
        <v>1</v>
      </c>
      <c r="AL304">
        <v>1</v>
      </c>
      <c r="AN304">
        <v>0</v>
      </c>
      <c r="AO304">
        <v>1</v>
      </c>
      <c r="AP304">
        <v>0</v>
      </c>
      <c r="AQ304">
        <v>0</v>
      </c>
      <c r="AR304">
        <v>0</v>
      </c>
      <c r="AS304" t="s">
        <v>3</v>
      </c>
      <c r="AT304">
        <v>5.9999999999999995E-4</v>
      </c>
      <c r="AU304" t="s">
        <v>3</v>
      </c>
      <c r="AV304">
        <v>0</v>
      </c>
      <c r="AW304">
        <v>2</v>
      </c>
      <c r="AX304">
        <v>41651579</v>
      </c>
      <c r="AY304">
        <v>1</v>
      </c>
      <c r="AZ304">
        <v>0</v>
      </c>
      <c r="BA304">
        <v>303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CX304">
        <f>Y304*Source!I482</f>
        <v>0.06</v>
      </c>
      <c r="CY304">
        <f>AA304</f>
        <v>2954.97</v>
      </c>
      <c r="CZ304">
        <f>AE304</f>
        <v>2954.97</v>
      </c>
      <c r="DA304">
        <f>AI304</f>
        <v>1</v>
      </c>
      <c r="DB304">
        <v>0</v>
      </c>
    </row>
    <row r="305" spans="1:106" x14ac:dyDescent="0.2">
      <c r="A305">
        <f>ROW(Source!A482)</f>
        <v>482</v>
      </c>
      <c r="B305">
        <v>41650444</v>
      </c>
      <c r="C305">
        <v>41651564</v>
      </c>
      <c r="D305">
        <v>41404521</v>
      </c>
      <c r="E305">
        <v>1</v>
      </c>
      <c r="F305">
        <v>1</v>
      </c>
      <c r="G305">
        <v>19</v>
      </c>
      <c r="H305">
        <v>3</v>
      </c>
      <c r="I305" t="s">
        <v>723</v>
      </c>
      <c r="J305" t="s">
        <v>724</v>
      </c>
      <c r="K305" t="s">
        <v>725</v>
      </c>
      <c r="L305">
        <v>1339</v>
      </c>
      <c r="N305">
        <v>1007</v>
      </c>
      <c r="O305" t="s">
        <v>149</v>
      </c>
      <c r="P305" t="s">
        <v>149</v>
      </c>
      <c r="Q305">
        <v>1</v>
      </c>
      <c r="W305">
        <v>0</v>
      </c>
      <c r="X305">
        <v>75199111</v>
      </c>
      <c r="Y305">
        <v>4.9000000000000002E-2</v>
      </c>
      <c r="AA305">
        <v>5606.68</v>
      </c>
      <c r="AB305">
        <v>0</v>
      </c>
      <c r="AC305">
        <v>0</v>
      </c>
      <c r="AD305">
        <v>0</v>
      </c>
      <c r="AE305">
        <v>5606.68</v>
      </c>
      <c r="AF305">
        <v>0</v>
      </c>
      <c r="AG305">
        <v>0</v>
      </c>
      <c r="AH305">
        <v>0</v>
      </c>
      <c r="AI305">
        <v>1</v>
      </c>
      <c r="AJ305">
        <v>1</v>
      </c>
      <c r="AK305">
        <v>1</v>
      </c>
      <c r="AL305">
        <v>1</v>
      </c>
      <c r="AN305">
        <v>0</v>
      </c>
      <c r="AO305">
        <v>1</v>
      </c>
      <c r="AP305">
        <v>0</v>
      </c>
      <c r="AQ305">
        <v>0</v>
      </c>
      <c r="AR305">
        <v>0</v>
      </c>
      <c r="AS305" t="s">
        <v>3</v>
      </c>
      <c r="AT305">
        <v>4.9000000000000002E-2</v>
      </c>
      <c r="AU305" t="s">
        <v>3</v>
      </c>
      <c r="AV305">
        <v>0</v>
      </c>
      <c r="AW305">
        <v>2</v>
      </c>
      <c r="AX305">
        <v>41651580</v>
      </c>
      <c r="AY305">
        <v>1</v>
      </c>
      <c r="AZ305">
        <v>0</v>
      </c>
      <c r="BA305">
        <v>304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CX305">
        <f>Y305*Source!I482</f>
        <v>4.9000000000000004</v>
      </c>
      <c r="CY305">
        <f>AA305</f>
        <v>5606.68</v>
      </c>
      <c r="CZ305">
        <f>AE305</f>
        <v>5606.68</v>
      </c>
      <c r="DA305">
        <f>AI305</f>
        <v>1</v>
      </c>
      <c r="DB305">
        <v>0</v>
      </c>
    </row>
    <row r="306" spans="1:106" x14ac:dyDescent="0.2">
      <c r="A306">
        <f>ROW(Source!A483)</f>
        <v>483</v>
      </c>
      <c r="B306">
        <v>41650444</v>
      </c>
      <c r="C306">
        <v>41651581</v>
      </c>
      <c r="D306">
        <v>41401192</v>
      </c>
      <c r="E306">
        <v>1</v>
      </c>
      <c r="F306">
        <v>1</v>
      </c>
      <c r="G306">
        <v>19</v>
      </c>
      <c r="H306">
        <v>2</v>
      </c>
      <c r="I306" t="s">
        <v>368</v>
      </c>
      <c r="J306" t="s">
        <v>369</v>
      </c>
      <c r="K306" t="s">
        <v>370</v>
      </c>
      <c r="L306">
        <v>1368</v>
      </c>
      <c r="N306">
        <v>1011</v>
      </c>
      <c r="O306" t="s">
        <v>230</v>
      </c>
      <c r="P306" t="s">
        <v>230</v>
      </c>
      <c r="Q306">
        <v>1</v>
      </c>
      <c r="W306">
        <v>0</v>
      </c>
      <c r="X306">
        <v>1348080272</v>
      </c>
      <c r="Y306">
        <v>3.1E-2</v>
      </c>
      <c r="AA306">
        <v>0</v>
      </c>
      <c r="AB306">
        <v>959.83</v>
      </c>
      <c r="AC306">
        <v>491.12</v>
      </c>
      <c r="AD306">
        <v>0</v>
      </c>
      <c r="AE306">
        <v>0</v>
      </c>
      <c r="AF306">
        <v>959.83</v>
      </c>
      <c r="AG306">
        <v>491.12</v>
      </c>
      <c r="AH306">
        <v>0</v>
      </c>
      <c r="AI306">
        <v>1</v>
      </c>
      <c r="AJ306">
        <v>1</v>
      </c>
      <c r="AK306">
        <v>1</v>
      </c>
      <c r="AL306">
        <v>1</v>
      </c>
      <c r="AN306">
        <v>0</v>
      </c>
      <c r="AO306">
        <v>1</v>
      </c>
      <c r="AP306">
        <v>0</v>
      </c>
      <c r="AQ306">
        <v>0</v>
      </c>
      <c r="AR306">
        <v>0</v>
      </c>
      <c r="AS306" t="s">
        <v>3</v>
      </c>
      <c r="AT306">
        <v>3.1E-2</v>
      </c>
      <c r="AU306" t="s">
        <v>3</v>
      </c>
      <c r="AV306">
        <v>0</v>
      </c>
      <c r="AW306">
        <v>2</v>
      </c>
      <c r="AX306">
        <v>41651583</v>
      </c>
      <c r="AY306">
        <v>1</v>
      </c>
      <c r="AZ306">
        <v>0</v>
      </c>
      <c r="BA306">
        <v>305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CX306">
        <f>Y306*Source!I483</f>
        <v>1.8599999999999999</v>
      </c>
      <c r="CY306">
        <f>AB306</f>
        <v>959.83</v>
      </c>
      <c r="CZ306">
        <f>AF306</f>
        <v>959.83</v>
      </c>
      <c r="DA306">
        <f>AJ306</f>
        <v>1</v>
      </c>
      <c r="DB306">
        <v>0</v>
      </c>
    </row>
    <row r="307" spans="1:106" x14ac:dyDescent="0.2">
      <c r="A307">
        <f>ROW(Source!A484)</f>
        <v>484</v>
      </c>
      <c r="B307">
        <v>41650444</v>
      </c>
      <c r="C307">
        <v>41651584</v>
      </c>
      <c r="D307">
        <v>41401192</v>
      </c>
      <c r="E307">
        <v>1</v>
      </c>
      <c r="F307">
        <v>1</v>
      </c>
      <c r="G307">
        <v>19</v>
      </c>
      <c r="H307">
        <v>2</v>
      </c>
      <c r="I307" t="s">
        <v>368</v>
      </c>
      <c r="J307" t="s">
        <v>369</v>
      </c>
      <c r="K307" t="s">
        <v>370</v>
      </c>
      <c r="L307">
        <v>1368</v>
      </c>
      <c r="N307">
        <v>1011</v>
      </c>
      <c r="O307" t="s">
        <v>230</v>
      </c>
      <c r="P307" t="s">
        <v>230</v>
      </c>
      <c r="Q307">
        <v>1</v>
      </c>
      <c r="W307">
        <v>0</v>
      </c>
      <c r="X307">
        <v>1348080272</v>
      </c>
      <c r="Y307">
        <v>0.28999999999999998</v>
      </c>
      <c r="AA307">
        <v>0</v>
      </c>
      <c r="AB307">
        <v>959.83</v>
      </c>
      <c r="AC307">
        <v>491.12</v>
      </c>
      <c r="AD307">
        <v>0</v>
      </c>
      <c r="AE307">
        <v>0</v>
      </c>
      <c r="AF307">
        <v>959.83</v>
      </c>
      <c r="AG307">
        <v>491.12</v>
      </c>
      <c r="AH307">
        <v>0</v>
      </c>
      <c r="AI307">
        <v>1</v>
      </c>
      <c r="AJ307">
        <v>1</v>
      </c>
      <c r="AK307">
        <v>1</v>
      </c>
      <c r="AL307">
        <v>1</v>
      </c>
      <c r="AN307">
        <v>0</v>
      </c>
      <c r="AO307">
        <v>1</v>
      </c>
      <c r="AP307">
        <v>1</v>
      </c>
      <c r="AQ307">
        <v>0</v>
      </c>
      <c r="AR307">
        <v>0</v>
      </c>
      <c r="AS307" t="s">
        <v>3</v>
      </c>
      <c r="AT307">
        <v>0.01</v>
      </c>
      <c r="AU307" t="s">
        <v>139</v>
      </c>
      <c r="AV307">
        <v>0</v>
      </c>
      <c r="AW307">
        <v>2</v>
      </c>
      <c r="AX307">
        <v>41651586</v>
      </c>
      <c r="AY307">
        <v>1</v>
      </c>
      <c r="AZ307">
        <v>0</v>
      </c>
      <c r="BA307">
        <v>306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X307">
        <f>Y307*Source!I484</f>
        <v>17.399999999999999</v>
      </c>
      <c r="CY307">
        <f>AB307</f>
        <v>959.83</v>
      </c>
      <c r="CZ307">
        <f>AF307</f>
        <v>959.83</v>
      </c>
      <c r="DA307">
        <f>AJ307</f>
        <v>1</v>
      </c>
      <c r="DB307">
        <v>0</v>
      </c>
    </row>
    <row r="308" spans="1:106" x14ac:dyDescent="0.2">
      <c r="A308">
        <f>ROW(Source!A558)</f>
        <v>558</v>
      </c>
      <c r="B308">
        <v>41650444</v>
      </c>
      <c r="C308">
        <v>41651870</v>
      </c>
      <c r="D308">
        <v>41401192</v>
      </c>
      <c r="E308">
        <v>1</v>
      </c>
      <c r="F308">
        <v>1</v>
      </c>
      <c r="G308">
        <v>19</v>
      </c>
      <c r="H308">
        <v>2</v>
      </c>
      <c r="I308" t="s">
        <v>368</v>
      </c>
      <c r="J308" t="s">
        <v>369</v>
      </c>
      <c r="K308" t="s">
        <v>370</v>
      </c>
      <c r="L308">
        <v>1368</v>
      </c>
      <c r="N308">
        <v>1011</v>
      </c>
      <c r="O308" t="s">
        <v>230</v>
      </c>
      <c r="P308" t="s">
        <v>230</v>
      </c>
      <c r="Q308">
        <v>1</v>
      </c>
      <c r="W308">
        <v>0</v>
      </c>
      <c r="X308">
        <v>1348080272</v>
      </c>
      <c r="Y308">
        <v>3.6999999999999998E-2</v>
      </c>
      <c r="AA308">
        <v>0</v>
      </c>
      <c r="AB308">
        <v>959.83</v>
      </c>
      <c r="AC308">
        <v>491.12</v>
      </c>
      <c r="AD308">
        <v>0</v>
      </c>
      <c r="AE308">
        <v>0</v>
      </c>
      <c r="AF308">
        <v>959.83</v>
      </c>
      <c r="AG308">
        <v>491.12</v>
      </c>
      <c r="AH308">
        <v>0</v>
      </c>
      <c r="AI308">
        <v>1</v>
      </c>
      <c r="AJ308">
        <v>1</v>
      </c>
      <c r="AK308">
        <v>1</v>
      </c>
      <c r="AL308">
        <v>1</v>
      </c>
      <c r="AN308">
        <v>0</v>
      </c>
      <c r="AO308">
        <v>1</v>
      </c>
      <c r="AP308">
        <v>0</v>
      </c>
      <c r="AQ308">
        <v>0</v>
      </c>
      <c r="AR308">
        <v>0</v>
      </c>
      <c r="AS308" t="s">
        <v>3</v>
      </c>
      <c r="AT308">
        <v>3.6999999999999998E-2</v>
      </c>
      <c r="AU308" t="s">
        <v>3</v>
      </c>
      <c r="AV308">
        <v>0</v>
      </c>
      <c r="AW308">
        <v>2</v>
      </c>
      <c r="AX308">
        <v>41651872</v>
      </c>
      <c r="AY308">
        <v>1</v>
      </c>
      <c r="AZ308">
        <v>0</v>
      </c>
      <c r="BA308">
        <v>307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X308">
        <f>Y308*Source!I558</f>
        <v>8.51</v>
      </c>
      <c r="CY308">
        <f>AB308</f>
        <v>959.83</v>
      </c>
      <c r="CZ308">
        <f>AF308</f>
        <v>959.83</v>
      </c>
      <c r="DA308">
        <f>AJ308</f>
        <v>1</v>
      </c>
      <c r="DB308">
        <v>0</v>
      </c>
    </row>
    <row r="309" spans="1:106" x14ac:dyDescent="0.2">
      <c r="A309">
        <f>ROW(Source!A559)</f>
        <v>559</v>
      </c>
      <c r="B309">
        <v>41650444</v>
      </c>
      <c r="C309">
        <v>41651873</v>
      </c>
      <c r="D309">
        <v>41401192</v>
      </c>
      <c r="E309">
        <v>1</v>
      </c>
      <c r="F309">
        <v>1</v>
      </c>
      <c r="G309">
        <v>19</v>
      </c>
      <c r="H309">
        <v>2</v>
      </c>
      <c r="I309" t="s">
        <v>368</v>
      </c>
      <c r="J309" t="s">
        <v>369</v>
      </c>
      <c r="K309" t="s">
        <v>370</v>
      </c>
      <c r="L309">
        <v>1368</v>
      </c>
      <c r="N309">
        <v>1011</v>
      </c>
      <c r="O309" t="s">
        <v>230</v>
      </c>
      <c r="P309" t="s">
        <v>230</v>
      </c>
      <c r="Q309">
        <v>1</v>
      </c>
      <c r="W309">
        <v>0</v>
      </c>
      <c r="X309">
        <v>1348080272</v>
      </c>
      <c r="Y309">
        <v>0.1</v>
      </c>
      <c r="AA309">
        <v>0</v>
      </c>
      <c r="AB309">
        <v>959.83</v>
      </c>
      <c r="AC309">
        <v>491.12</v>
      </c>
      <c r="AD309">
        <v>0</v>
      </c>
      <c r="AE309">
        <v>0</v>
      </c>
      <c r="AF309">
        <v>959.83</v>
      </c>
      <c r="AG309">
        <v>491.12</v>
      </c>
      <c r="AH309">
        <v>0</v>
      </c>
      <c r="AI309">
        <v>1</v>
      </c>
      <c r="AJ309">
        <v>1</v>
      </c>
      <c r="AK309">
        <v>1</v>
      </c>
      <c r="AL309">
        <v>1</v>
      </c>
      <c r="AN309">
        <v>0</v>
      </c>
      <c r="AO309">
        <v>1</v>
      </c>
      <c r="AP309">
        <v>1</v>
      </c>
      <c r="AQ309">
        <v>0</v>
      </c>
      <c r="AR309">
        <v>0</v>
      </c>
      <c r="AS309" t="s">
        <v>3</v>
      </c>
      <c r="AT309">
        <v>0.01</v>
      </c>
      <c r="AU309" t="s">
        <v>168</v>
      </c>
      <c r="AV309">
        <v>0</v>
      </c>
      <c r="AW309">
        <v>2</v>
      </c>
      <c r="AX309">
        <v>41651875</v>
      </c>
      <c r="AY309">
        <v>1</v>
      </c>
      <c r="AZ309">
        <v>0</v>
      </c>
      <c r="BA309">
        <v>308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X309">
        <f>Y309*Source!I559</f>
        <v>23</v>
      </c>
      <c r="CY309">
        <f>AB309</f>
        <v>959.83</v>
      </c>
      <c r="CZ309">
        <f>AF309</f>
        <v>959.83</v>
      </c>
      <c r="DA309">
        <f>AJ309</f>
        <v>1</v>
      </c>
      <c r="DB309">
        <v>0</v>
      </c>
    </row>
    <row r="310" spans="1:106" x14ac:dyDescent="0.2">
      <c r="A310">
        <f>ROW(Source!A560)</f>
        <v>560</v>
      </c>
      <c r="B310">
        <v>41650444</v>
      </c>
      <c r="C310">
        <v>41651876</v>
      </c>
      <c r="D310">
        <v>41386477</v>
      </c>
      <c r="E310">
        <v>19</v>
      </c>
      <c r="F310">
        <v>1</v>
      </c>
      <c r="G310">
        <v>19</v>
      </c>
      <c r="H310">
        <v>1</v>
      </c>
      <c r="I310" t="s">
        <v>362</v>
      </c>
      <c r="J310" t="s">
        <v>3</v>
      </c>
      <c r="K310" t="s">
        <v>363</v>
      </c>
      <c r="L310">
        <v>1191</v>
      </c>
      <c r="N310">
        <v>1013</v>
      </c>
      <c r="O310" t="s">
        <v>364</v>
      </c>
      <c r="P310" t="s">
        <v>364</v>
      </c>
      <c r="Q310">
        <v>1</v>
      </c>
      <c r="W310">
        <v>0</v>
      </c>
      <c r="X310">
        <v>476480486</v>
      </c>
      <c r="Y310">
        <v>0.66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1</v>
      </c>
      <c r="AJ310">
        <v>1</v>
      </c>
      <c r="AK310">
        <v>1</v>
      </c>
      <c r="AL310">
        <v>1</v>
      </c>
      <c r="AN310">
        <v>0</v>
      </c>
      <c r="AO310">
        <v>1</v>
      </c>
      <c r="AP310">
        <v>0</v>
      </c>
      <c r="AQ310">
        <v>0</v>
      </c>
      <c r="AR310">
        <v>0</v>
      </c>
      <c r="AS310" t="s">
        <v>3</v>
      </c>
      <c r="AT310">
        <v>0.66</v>
      </c>
      <c r="AU310" t="s">
        <v>3</v>
      </c>
      <c r="AV310">
        <v>1</v>
      </c>
      <c r="AW310">
        <v>2</v>
      </c>
      <c r="AX310">
        <v>41651886</v>
      </c>
      <c r="AY310">
        <v>1</v>
      </c>
      <c r="AZ310">
        <v>0</v>
      </c>
      <c r="BA310">
        <v>309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CX310">
        <f>Y310*Source!I560</f>
        <v>132</v>
      </c>
      <c r="CY310">
        <f>AD310</f>
        <v>0</v>
      </c>
      <c r="CZ310">
        <f>AH310</f>
        <v>0</v>
      </c>
      <c r="DA310">
        <f>AL310</f>
        <v>1</v>
      </c>
      <c r="DB310">
        <v>0</v>
      </c>
    </row>
    <row r="311" spans="1:106" x14ac:dyDescent="0.2">
      <c r="A311">
        <f>ROW(Source!A560)</f>
        <v>560</v>
      </c>
      <c r="B311">
        <v>41650444</v>
      </c>
      <c r="C311">
        <v>41651876</v>
      </c>
      <c r="D311">
        <v>41400825</v>
      </c>
      <c r="E311">
        <v>1</v>
      </c>
      <c r="F311">
        <v>1</v>
      </c>
      <c r="G311">
        <v>19</v>
      </c>
      <c r="H311">
        <v>2</v>
      </c>
      <c r="I311" t="s">
        <v>398</v>
      </c>
      <c r="J311" t="s">
        <v>399</v>
      </c>
      <c r="K311" t="s">
        <v>400</v>
      </c>
      <c r="L311">
        <v>1368</v>
      </c>
      <c r="N311">
        <v>1011</v>
      </c>
      <c r="O311" t="s">
        <v>230</v>
      </c>
      <c r="P311" t="s">
        <v>230</v>
      </c>
      <c r="Q311">
        <v>1</v>
      </c>
      <c r="W311">
        <v>0</v>
      </c>
      <c r="X311">
        <v>760801254</v>
      </c>
      <c r="Y311">
        <v>0.13200000000000001</v>
      </c>
      <c r="AA311">
        <v>0</v>
      </c>
      <c r="AB311">
        <v>372.31</v>
      </c>
      <c r="AC311">
        <v>272.58999999999997</v>
      </c>
      <c r="AD311">
        <v>0</v>
      </c>
      <c r="AE311">
        <v>0</v>
      </c>
      <c r="AF311">
        <v>372.31</v>
      </c>
      <c r="AG311">
        <v>272.58999999999997</v>
      </c>
      <c r="AH311">
        <v>0</v>
      </c>
      <c r="AI311">
        <v>1</v>
      </c>
      <c r="AJ311">
        <v>1</v>
      </c>
      <c r="AK311">
        <v>1</v>
      </c>
      <c r="AL311">
        <v>1</v>
      </c>
      <c r="AN311">
        <v>0</v>
      </c>
      <c r="AO311">
        <v>1</v>
      </c>
      <c r="AP311">
        <v>0</v>
      </c>
      <c r="AQ311">
        <v>0</v>
      </c>
      <c r="AR311">
        <v>0</v>
      </c>
      <c r="AS311" t="s">
        <v>3</v>
      </c>
      <c r="AT311">
        <v>0.13200000000000001</v>
      </c>
      <c r="AU311" t="s">
        <v>3</v>
      </c>
      <c r="AV311">
        <v>0</v>
      </c>
      <c r="AW311">
        <v>2</v>
      </c>
      <c r="AX311">
        <v>41651887</v>
      </c>
      <c r="AY311">
        <v>1</v>
      </c>
      <c r="AZ311">
        <v>0</v>
      </c>
      <c r="BA311">
        <v>310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CX311">
        <f>Y311*Source!I560</f>
        <v>26.400000000000002</v>
      </c>
      <c r="CY311">
        <f>AB311</f>
        <v>372.31</v>
      </c>
      <c r="CZ311">
        <f>AF311</f>
        <v>372.31</v>
      </c>
      <c r="DA311">
        <f>AJ311</f>
        <v>1</v>
      </c>
      <c r="DB311">
        <v>0</v>
      </c>
    </row>
    <row r="312" spans="1:106" x14ac:dyDescent="0.2">
      <c r="A312">
        <f>ROW(Source!A560)</f>
        <v>560</v>
      </c>
      <c r="B312">
        <v>41650444</v>
      </c>
      <c r="C312">
        <v>41651876</v>
      </c>
      <c r="D312">
        <v>41401202</v>
      </c>
      <c r="E312">
        <v>1</v>
      </c>
      <c r="F312">
        <v>1</v>
      </c>
      <c r="G312">
        <v>19</v>
      </c>
      <c r="H312">
        <v>2</v>
      </c>
      <c r="I312" t="s">
        <v>401</v>
      </c>
      <c r="J312" t="s">
        <v>402</v>
      </c>
      <c r="K312" t="s">
        <v>403</v>
      </c>
      <c r="L312">
        <v>1368</v>
      </c>
      <c r="N312">
        <v>1011</v>
      </c>
      <c r="O312" t="s">
        <v>230</v>
      </c>
      <c r="P312" t="s">
        <v>230</v>
      </c>
      <c r="Q312">
        <v>1</v>
      </c>
      <c r="W312">
        <v>0</v>
      </c>
      <c r="X312">
        <v>-1437543794</v>
      </c>
      <c r="Y312">
        <v>0.05</v>
      </c>
      <c r="AA312">
        <v>0</v>
      </c>
      <c r="AB312">
        <v>912.1</v>
      </c>
      <c r="AC312">
        <v>294.93</v>
      </c>
      <c r="AD312">
        <v>0</v>
      </c>
      <c r="AE312">
        <v>0</v>
      </c>
      <c r="AF312">
        <v>912.1</v>
      </c>
      <c r="AG312">
        <v>294.93</v>
      </c>
      <c r="AH312">
        <v>0</v>
      </c>
      <c r="AI312">
        <v>1</v>
      </c>
      <c r="AJ312">
        <v>1</v>
      </c>
      <c r="AK312">
        <v>1</v>
      </c>
      <c r="AL312">
        <v>1</v>
      </c>
      <c r="AN312">
        <v>0</v>
      </c>
      <c r="AO312">
        <v>1</v>
      </c>
      <c r="AP312">
        <v>0</v>
      </c>
      <c r="AQ312">
        <v>0</v>
      </c>
      <c r="AR312">
        <v>0</v>
      </c>
      <c r="AS312" t="s">
        <v>3</v>
      </c>
      <c r="AT312">
        <v>0.05</v>
      </c>
      <c r="AU312" t="s">
        <v>3</v>
      </c>
      <c r="AV312">
        <v>0</v>
      </c>
      <c r="AW312">
        <v>2</v>
      </c>
      <c r="AX312">
        <v>41651888</v>
      </c>
      <c r="AY312">
        <v>1</v>
      </c>
      <c r="AZ312">
        <v>0</v>
      </c>
      <c r="BA312">
        <v>311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X312">
        <f>Y312*Source!I560</f>
        <v>10</v>
      </c>
      <c r="CY312">
        <f>AB312</f>
        <v>912.1</v>
      </c>
      <c r="CZ312">
        <f>AF312</f>
        <v>912.1</v>
      </c>
      <c r="DA312">
        <f>AJ312</f>
        <v>1</v>
      </c>
      <c r="DB312">
        <v>0</v>
      </c>
    </row>
    <row r="313" spans="1:106" x14ac:dyDescent="0.2">
      <c r="A313">
        <f>ROW(Source!A560)</f>
        <v>560</v>
      </c>
      <c r="B313">
        <v>41650444</v>
      </c>
      <c r="C313">
        <v>41651876</v>
      </c>
      <c r="D313">
        <v>41401257</v>
      </c>
      <c r="E313">
        <v>1</v>
      </c>
      <c r="F313">
        <v>1</v>
      </c>
      <c r="G313">
        <v>19</v>
      </c>
      <c r="H313">
        <v>2</v>
      </c>
      <c r="I313" t="s">
        <v>404</v>
      </c>
      <c r="J313" t="s">
        <v>405</v>
      </c>
      <c r="K313" t="s">
        <v>406</v>
      </c>
      <c r="L313">
        <v>1368</v>
      </c>
      <c r="N313">
        <v>1011</v>
      </c>
      <c r="O313" t="s">
        <v>230</v>
      </c>
      <c r="P313" t="s">
        <v>230</v>
      </c>
      <c r="Q313">
        <v>1</v>
      </c>
      <c r="W313">
        <v>0</v>
      </c>
      <c r="X313">
        <v>993435958</v>
      </c>
      <c r="Y313">
        <v>0.13200000000000001</v>
      </c>
      <c r="AA313">
        <v>0</v>
      </c>
      <c r="AB313">
        <v>4.97</v>
      </c>
      <c r="AC313">
        <v>0.85</v>
      </c>
      <c r="AD313">
        <v>0</v>
      </c>
      <c r="AE313">
        <v>0</v>
      </c>
      <c r="AF313">
        <v>4.97</v>
      </c>
      <c r="AG313">
        <v>0.85</v>
      </c>
      <c r="AH313">
        <v>0</v>
      </c>
      <c r="AI313">
        <v>1</v>
      </c>
      <c r="AJ313">
        <v>1</v>
      </c>
      <c r="AK313">
        <v>1</v>
      </c>
      <c r="AL313">
        <v>1</v>
      </c>
      <c r="AN313">
        <v>0</v>
      </c>
      <c r="AO313">
        <v>1</v>
      </c>
      <c r="AP313">
        <v>0</v>
      </c>
      <c r="AQ313">
        <v>0</v>
      </c>
      <c r="AR313">
        <v>0</v>
      </c>
      <c r="AS313" t="s">
        <v>3</v>
      </c>
      <c r="AT313">
        <v>0.13200000000000001</v>
      </c>
      <c r="AU313" t="s">
        <v>3</v>
      </c>
      <c r="AV313">
        <v>0</v>
      </c>
      <c r="AW313">
        <v>2</v>
      </c>
      <c r="AX313">
        <v>41651889</v>
      </c>
      <c r="AY313">
        <v>1</v>
      </c>
      <c r="AZ313">
        <v>0</v>
      </c>
      <c r="BA313">
        <v>312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X313">
        <f>Y313*Source!I560</f>
        <v>26.400000000000002</v>
      </c>
      <c r="CY313">
        <f>AB313</f>
        <v>4.97</v>
      </c>
      <c r="CZ313">
        <f>AF313</f>
        <v>4.97</v>
      </c>
      <c r="DA313">
        <f>AJ313</f>
        <v>1</v>
      </c>
      <c r="DB313">
        <v>0</v>
      </c>
    </row>
    <row r="314" spans="1:106" x14ac:dyDescent="0.2">
      <c r="A314">
        <f>ROW(Source!A560)</f>
        <v>560</v>
      </c>
      <c r="B314">
        <v>41650444</v>
      </c>
      <c r="C314">
        <v>41651876</v>
      </c>
      <c r="D314">
        <v>41400586</v>
      </c>
      <c r="E314">
        <v>1</v>
      </c>
      <c r="F314">
        <v>1</v>
      </c>
      <c r="G314">
        <v>19</v>
      </c>
      <c r="H314">
        <v>2</v>
      </c>
      <c r="I314" t="s">
        <v>496</v>
      </c>
      <c r="J314" t="s">
        <v>497</v>
      </c>
      <c r="K314" t="s">
        <v>498</v>
      </c>
      <c r="L314">
        <v>1368</v>
      </c>
      <c r="N314">
        <v>1011</v>
      </c>
      <c r="O314" t="s">
        <v>230</v>
      </c>
      <c r="P314" t="s">
        <v>230</v>
      </c>
      <c r="Q314">
        <v>1</v>
      </c>
      <c r="W314">
        <v>0</v>
      </c>
      <c r="X314">
        <v>-1671518440</v>
      </c>
      <c r="Y314">
        <v>8.8999999999999996E-2</v>
      </c>
      <c r="AA314">
        <v>0</v>
      </c>
      <c r="AB314">
        <v>688.43</v>
      </c>
      <c r="AC314">
        <v>346.25</v>
      </c>
      <c r="AD314">
        <v>0</v>
      </c>
      <c r="AE314">
        <v>0</v>
      </c>
      <c r="AF314">
        <v>688.43</v>
      </c>
      <c r="AG314">
        <v>346.25</v>
      </c>
      <c r="AH314">
        <v>0</v>
      </c>
      <c r="AI314">
        <v>1</v>
      </c>
      <c r="AJ314">
        <v>1</v>
      </c>
      <c r="AK314">
        <v>1</v>
      </c>
      <c r="AL314">
        <v>1</v>
      </c>
      <c r="AN314">
        <v>0</v>
      </c>
      <c r="AO314">
        <v>1</v>
      </c>
      <c r="AP314">
        <v>0</v>
      </c>
      <c r="AQ314">
        <v>0</v>
      </c>
      <c r="AR314">
        <v>0</v>
      </c>
      <c r="AS314" t="s">
        <v>3</v>
      </c>
      <c r="AT314">
        <v>8.8999999999999996E-2</v>
      </c>
      <c r="AU314" t="s">
        <v>3</v>
      </c>
      <c r="AV314">
        <v>0</v>
      </c>
      <c r="AW314">
        <v>2</v>
      </c>
      <c r="AX314">
        <v>41651890</v>
      </c>
      <c r="AY314">
        <v>1</v>
      </c>
      <c r="AZ314">
        <v>0</v>
      </c>
      <c r="BA314">
        <v>313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CX314">
        <f>Y314*Source!I560</f>
        <v>17.8</v>
      </c>
      <c r="CY314">
        <f>AB314</f>
        <v>688.43</v>
      </c>
      <c r="CZ314">
        <f>AF314</f>
        <v>688.43</v>
      </c>
      <c r="DA314">
        <f>AJ314</f>
        <v>1</v>
      </c>
      <c r="DB314">
        <v>0</v>
      </c>
    </row>
    <row r="315" spans="1:106" x14ac:dyDescent="0.2">
      <c r="A315">
        <f>ROW(Source!A560)</f>
        <v>560</v>
      </c>
      <c r="B315">
        <v>41650444</v>
      </c>
      <c r="C315">
        <v>41651876</v>
      </c>
      <c r="D315">
        <v>41404042</v>
      </c>
      <c r="E315">
        <v>1</v>
      </c>
      <c r="F315">
        <v>1</v>
      </c>
      <c r="G315">
        <v>19</v>
      </c>
      <c r="H315">
        <v>3</v>
      </c>
      <c r="I315" t="s">
        <v>254</v>
      </c>
      <c r="J315" t="s">
        <v>256</v>
      </c>
      <c r="K315" t="s">
        <v>255</v>
      </c>
      <c r="L315">
        <v>1339</v>
      </c>
      <c r="N315">
        <v>1007</v>
      </c>
      <c r="O315" t="s">
        <v>149</v>
      </c>
      <c r="P315" t="s">
        <v>149</v>
      </c>
      <c r="Q315">
        <v>1</v>
      </c>
      <c r="W315">
        <v>0</v>
      </c>
      <c r="X315">
        <v>-760533991</v>
      </c>
      <c r="Y315">
        <v>5.8999999999999997E-2</v>
      </c>
      <c r="AA315">
        <v>3773.43</v>
      </c>
      <c r="AB315">
        <v>0</v>
      </c>
      <c r="AC315">
        <v>0</v>
      </c>
      <c r="AD315">
        <v>0</v>
      </c>
      <c r="AE315">
        <v>3773.43</v>
      </c>
      <c r="AF315">
        <v>0</v>
      </c>
      <c r="AG315">
        <v>0</v>
      </c>
      <c r="AH315">
        <v>0</v>
      </c>
      <c r="AI315">
        <v>1</v>
      </c>
      <c r="AJ315">
        <v>1</v>
      </c>
      <c r="AK315">
        <v>1</v>
      </c>
      <c r="AL315">
        <v>1</v>
      </c>
      <c r="AN315">
        <v>0</v>
      </c>
      <c r="AO315">
        <v>1</v>
      </c>
      <c r="AP315">
        <v>0</v>
      </c>
      <c r="AQ315">
        <v>0</v>
      </c>
      <c r="AR315">
        <v>0</v>
      </c>
      <c r="AS315" t="s">
        <v>3</v>
      </c>
      <c r="AT315">
        <v>5.8999999999999997E-2</v>
      </c>
      <c r="AU315" t="s">
        <v>3</v>
      </c>
      <c r="AV315">
        <v>0</v>
      </c>
      <c r="AW315">
        <v>2</v>
      </c>
      <c r="AX315">
        <v>41651891</v>
      </c>
      <c r="AY315">
        <v>1</v>
      </c>
      <c r="AZ315">
        <v>0</v>
      </c>
      <c r="BA315">
        <v>314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CX315">
        <f>Y315*Source!I560</f>
        <v>11.799999999999999</v>
      </c>
      <c r="CY315">
        <f>AA315</f>
        <v>3773.43</v>
      </c>
      <c r="CZ315">
        <f>AE315</f>
        <v>3773.43</v>
      </c>
      <c r="DA315">
        <f>AI315</f>
        <v>1</v>
      </c>
      <c r="DB315">
        <v>0</v>
      </c>
    </row>
    <row r="316" spans="1:106" x14ac:dyDescent="0.2">
      <c r="A316">
        <f>ROW(Source!A560)</f>
        <v>560</v>
      </c>
      <c r="B316">
        <v>41650444</v>
      </c>
      <c r="C316">
        <v>41651876</v>
      </c>
      <c r="D316">
        <v>41404151</v>
      </c>
      <c r="E316">
        <v>1</v>
      </c>
      <c r="F316">
        <v>1</v>
      </c>
      <c r="G316">
        <v>19</v>
      </c>
      <c r="H316">
        <v>3</v>
      </c>
      <c r="I316" t="s">
        <v>212</v>
      </c>
      <c r="J316" t="s">
        <v>214</v>
      </c>
      <c r="K316" t="s">
        <v>213</v>
      </c>
      <c r="L316">
        <v>1339</v>
      </c>
      <c r="N316">
        <v>1007</v>
      </c>
      <c r="O316" t="s">
        <v>149</v>
      </c>
      <c r="P316" t="s">
        <v>149</v>
      </c>
      <c r="Q316">
        <v>1</v>
      </c>
      <c r="W316">
        <v>0</v>
      </c>
      <c r="X316">
        <v>-2047463617</v>
      </c>
      <c r="Y316">
        <v>6.0000000000000001E-3</v>
      </c>
      <c r="AA316">
        <v>2954.97</v>
      </c>
      <c r="AB316">
        <v>0</v>
      </c>
      <c r="AC316">
        <v>0</v>
      </c>
      <c r="AD316">
        <v>0</v>
      </c>
      <c r="AE316">
        <v>2954.97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N316">
        <v>0</v>
      </c>
      <c r="AO316">
        <v>1</v>
      </c>
      <c r="AP316">
        <v>0</v>
      </c>
      <c r="AQ316">
        <v>0</v>
      </c>
      <c r="AR316">
        <v>0</v>
      </c>
      <c r="AS316" t="s">
        <v>3</v>
      </c>
      <c r="AT316">
        <v>6.0000000000000001E-3</v>
      </c>
      <c r="AU316" t="s">
        <v>3</v>
      </c>
      <c r="AV316">
        <v>0</v>
      </c>
      <c r="AW316">
        <v>2</v>
      </c>
      <c r="AX316">
        <v>41651892</v>
      </c>
      <c r="AY316">
        <v>1</v>
      </c>
      <c r="AZ316">
        <v>0</v>
      </c>
      <c r="BA316">
        <v>315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CX316">
        <f>Y316*Source!I560</f>
        <v>1.2</v>
      </c>
      <c r="CY316">
        <f>AA316</f>
        <v>2954.97</v>
      </c>
      <c r="CZ316">
        <f>AE316</f>
        <v>2954.97</v>
      </c>
      <c r="DA316">
        <f>AI316</f>
        <v>1</v>
      </c>
      <c r="DB316">
        <v>0</v>
      </c>
    </row>
    <row r="317" spans="1:106" x14ac:dyDescent="0.2">
      <c r="A317">
        <f>ROW(Source!A560)</f>
        <v>560</v>
      </c>
      <c r="B317">
        <v>41650444</v>
      </c>
      <c r="C317">
        <v>41651876</v>
      </c>
      <c r="D317">
        <v>41404520</v>
      </c>
      <c r="E317">
        <v>1</v>
      </c>
      <c r="F317">
        <v>1</v>
      </c>
      <c r="G317">
        <v>19</v>
      </c>
      <c r="H317">
        <v>3</v>
      </c>
      <c r="I317" t="s">
        <v>208</v>
      </c>
      <c r="J317" t="s">
        <v>210</v>
      </c>
      <c r="K317" t="s">
        <v>209</v>
      </c>
      <c r="L317">
        <v>1339</v>
      </c>
      <c r="N317">
        <v>1007</v>
      </c>
      <c r="O317" t="s">
        <v>149</v>
      </c>
      <c r="P317" t="s">
        <v>149</v>
      </c>
      <c r="Q317">
        <v>1</v>
      </c>
      <c r="W317">
        <v>0</v>
      </c>
      <c r="X317">
        <v>1245325798</v>
      </c>
      <c r="Y317">
        <v>4.36E-2</v>
      </c>
      <c r="AA317">
        <v>6144.36</v>
      </c>
      <c r="AB317">
        <v>0</v>
      </c>
      <c r="AC317">
        <v>0</v>
      </c>
      <c r="AD317">
        <v>0</v>
      </c>
      <c r="AE317">
        <v>6144.36</v>
      </c>
      <c r="AF317">
        <v>0</v>
      </c>
      <c r="AG317">
        <v>0</v>
      </c>
      <c r="AH317">
        <v>0</v>
      </c>
      <c r="AI317">
        <v>1</v>
      </c>
      <c r="AJ317">
        <v>1</v>
      </c>
      <c r="AK317">
        <v>1</v>
      </c>
      <c r="AL317">
        <v>1</v>
      </c>
      <c r="AN317">
        <v>0</v>
      </c>
      <c r="AO317">
        <v>1</v>
      </c>
      <c r="AP317">
        <v>0</v>
      </c>
      <c r="AQ317">
        <v>0</v>
      </c>
      <c r="AR317">
        <v>0</v>
      </c>
      <c r="AS317" t="s">
        <v>3</v>
      </c>
      <c r="AT317">
        <v>4.36E-2</v>
      </c>
      <c r="AU317" t="s">
        <v>3</v>
      </c>
      <c r="AV317">
        <v>0</v>
      </c>
      <c r="AW317">
        <v>2</v>
      </c>
      <c r="AX317">
        <v>41651893</v>
      </c>
      <c r="AY317">
        <v>1</v>
      </c>
      <c r="AZ317">
        <v>0</v>
      </c>
      <c r="BA317">
        <v>316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X317">
        <f>Y317*Source!I560</f>
        <v>8.7200000000000006</v>
      </c>
      <c r="CY317">
        <f>AA317</f>
        <v>6144.36</v>
      </c>
      <c r="CZ317">
        <f>AE317</f>
        <v>6144.36</v>
      </c>
      <c r="DA317">
        <f>AI317</f>
        <v>1</v>
      </c>
      <c r="DB317">
        <v>0</v>
      </c>
    </row>
    <row r="318" spans="1:106" x14ac:dyDescent="0.2">
      <c r="A318">
        <f>ROW(Source!A560)</f>
        <v>560</v>
      </c>
      <c r="B318">
        <v>41650444</v>
      </c>
      <c r="C318">
        <v>41651876</v>
      </c>
      <c r="D318">
        <v>41388342</v>
      </c>
      <c r="E318">
        <v>19</v>
      </c>
      <c r="F318">
        <v>1</v>
      </c>
      <c r="G318">
        <v>19</v>
      </c>
      <c r="H318">
        <v>3</v>
      </c>
      <c r="I318" t="s">
        <v>422</v>
      </c>
      <c r="J318" t="s">
        <v>3</v>
      </c>
      <c r="K318" t="s">
        <v>423</v>
      </c>
      <c r="L318">
        <v>1348</v>
      </c>
      <c r="N318">
        <v>1009</v>
      </c>
      <c r="O318" t="s">
        <v>35</v>
      </c>
      <c r="P318" t="s">
        <v>35</v>
      </c>
      <c r="Q318">
        <v>1000</v>
      </c>
      <c r="W318">
        <v>0</v>
      </c>
      <c r="X318">
        <v>1489638031</v>
      </c>
      <c r="Y318">
        <v>0.246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1</v>
      </c>
      <c r="AJ318">
        <v>1</v>
      </c>
      <c r="AK318">
        <v>1</v>
      </c>
      <c r="AL318">
        <v>1</v>
      </c>
      <c r="AN318">
        <v>0</v>
      </c>
      <c r="AO318">
        <v>1</v>
      </c>
      <c r="AP318">
        <v>0</v>
      </c>
      <c r="AQ318">
        <v>0</v>
      </c>
      <c r="AR318">
        <v>0</v>
      </c>
      <c r="AS318" t="s">
        <v>3</v>
      </c>
      <c r="AT318">
        <v>0.246</v>
      </c>
      <c r="AU318" t="s">
        <v>3</v>
      </c>
      <c r="AV318">
        <v>0</v>
      </c>
      <c r="AW318">
        <v>2</v>
      </c>
      <c r="AX318">
        <v>41651894</v>
      </c>
      <c r="AY318">
        <v>1</v>
      </c>
      <c r="AZ318">
        <v>0</v>
      </c>
      <c r="BA318">
        <v>317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X318">
        <f>Y318*Source!I560</f>
        <v>49.2</v>
      </c>
      <c r="CY318">
        <f>AA318</f>
        <v>0</v>
      </c>
      <c r="CZ318">
        <f>AE318</f>
        <v>0</v>
      </c>
      <c r="DA318">
        <f>AI318</f>
        <v>1</v>
      </c>
      <c r="DB318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7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ROW(Source!A29)</f>
        <v>29</v>
      </c>
      <c r="B1">
        <v>41651182</v>
      </c>
      <c r="C1">
        <v>41651179</v>
      </c>
      <c r="D1">
        <v>41386477</v>
      </c>
      <c r="E1">
        <v>19</v>
      </c>
      <c r="F1">
        <v>1</v>
      </c>
      <c r="G1">
        <v>19</v>
      </c>
      <c r="H1">
        <v>1</v>
      </c>
      <c r="I1" t="s">
        <v>362</v>
      </c>
      <c r="J1" t="s">
        <v>3</v>
      </c>
      <c r="K1" t="s">
        <v>363</v>
      </c>
      <c r="L1">
        <v>1191</v>
      </c>
      <c r="N1">
        <v>1013</v>
      </c>
      <c r="O1" t="s">
        <v>364</v>
      </c>
      <c r="P1" t="s">
        <v>364</v>
      </c>
      <c r="Q1">
        <v>1</v>
      </c>
      <c r="X1">
        <v>0.15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3</v>
      </c>
      <c r="AG1">
        <v>0.15</v>
      </c>
      <c r="AH1">
        <v>2</v>
      </c>
      <c r="AI1">
        <v>41651180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ROW(Source!A29)</f>
        <v>29</v>
      </c>
      <c r="B2">
        <v>41651183</v>
      </c>
      <c r="C2">
        <v>41651179</v>
      </c>
      <c r="D2">
        <v>41404277</v>
      </c>
      <c r="E2">
        <v>1</v>
      </c>
      <c r="F2">
        <v>1</v>
      </c>
      <c r="G2">
        <v>19</v>
      </c>
      <c r="H2">
        <v>3</v>
      </c>
      <c r="I2" t="s">
        <v>365</v>
      </c>
      <c r="J2" t="s">
        <v>366</v>
      </c>
      <c r="K2" t="s">
        <v>367</v>
      </c>
      <c r="L2">
        <v>1348</v>
      </c>
      <c r="N2">
        <v>1009</v>
      </c>
      <c r="O2" t="s">
        <v>35</v>
      </c>
      <c r="P2" t="s">
        <v>35</v>
      </c>
      <c r="Q2">
        <v>1000</v>
      </c>
      <c r="X2">
        <v>0.1</v>
      </c>
      <c r="Y2">
        <v>2479.1799999999998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3</v>
      </c>
      <c r="AG2">
        <v>0.1</v>
      </c>
      <c r="AH2">
        <v>2</v>
      </c>
      <c r="AI2">
        <v>41651181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ROW(Source!A30)</f>
        <v>30</v>
      </c>
      <c r="B3">
        <v>41651187</v>
      </c>
      <c r="C3">
        <v>41651184</v>
      </c>
      <c r="D3">
        <v>41386477</v>
      </c>
      <c r="E3">
        <v>19</v>
      </c>
      <c r="F3">
        <v>1</v>
      </c>
      <c r="G3">
        <v>19</v>
      </c>
      <c r="H3">
        <v>1</v>
      </c>
      <c r="I3" t="s">
        <v>362</v>
      </c>
      <c r="J3" t="s">
        <v>3</v>
      </c>
      <c r="K3" t="s">
        <v>363</v>
      </c>
      <c r="L3">
        <v>1191</v>
      </c>
      <c r="N3">
        <v>1013</v>
      </c>
      <c r="O3" t="s">
        <v>364</v>
      </c>
      <c r="P3" t="s">
        <v>364</v>
      </c>
      <c r="Q3">
        <v>1</v>
      </c>
      <c r="X3">
        <v>0.02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1</v>
      </c>
      <c r="AF3" t="s">
        <v>31</v>
      </c>
      <c r="AG3">
        <v>0.08</v>
      </c>
      <c r="AH3">
        <v>2</v>
      </c>
      <c r="AI3">
        <v>41651185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ROW(Source!A30)</f>
        <v>30</v>
      </c>
      <c r="B4">
        <v>41651188</v>
      </c>
      <c r="C4">
        <v>41651184</v>
      </c>
      <c r="D4">
        <v>41404277</v>
      </c>
      <c r="E4">
        <v>1</v>
      </c>
      <c r="F4">
        <v>1</v>
      </c>
      <c r="G4">
        <v>19</v>
      </c>
      <c r="H4">
        <v>3</v>
      </c>
      <c r="I4" t="s">
        <v>365</v>
      </c>
      <c r="J4" t="s">
        <v>366</v>
      </c>
      <c r="K4" t="s">
        <v>367</v>
      </c>
      <c r="L4">
        <v>1348</v>
      </c>
      <c r="N4">
        <v>1009</v>
      </c>
      <c r="O4" t="s">
        <v>35</v>
      </c>
      <c r="P4" t="s">
        <v>35</v>
      </c>
      <c r="Q4">
        <v>1000</v>
      </c>
      <c r="X4">
        <v>1.2E-2</v>
      </c>
      <c r="Y4">
        <v>2479.1799999999998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31</v>
      </c>
      <c r="AG4">
        <v>4.8000000000000001E-2</v>
      </c>
      <c r="AH4">
        <v>2</v>
      </c>
      <c r="AI4">
        <v>41651186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ROW(Source!A31)</f>
        <v>31</v>
      </c>
      <c r="B5">
        <v>41651191</v>
      </c>
      <c r="C5">
        <v>41651189</v>
      </c>
      <c r="D5">
        <v>41401192</v>
      </c>
      <c r="E5">
        <v>1</v>
      </c>
      <c r="F5">
        <v>1</v>
      </c>
      <c r="G5">
        <v>19</v>
      </c>
      <c r="H5">
        <v>2</v>
      </c>
      <c r="I5" t="s">
        <v>368</v>
      </c>
      <c r="J5" t="s">
        <v>369</v>
      </c>
      <c r="K5" t="s">
        <v>370</v>
      </c>
      <c r="L5">
        <v>1368</v>
      </c>
      <c r="N5">
        <v>1011</v>
      </c>
      <c r="O5" t="s">
        <v>230</v>
      </c>
      <c r="P5" t="s">
        <v>230</v>
      </c>
      <c r="Q5">
        <v>1</v>
      </c>
      <c r="X5">
        <v>0.01</v>
      </c>
      <c r="Y5">
        <v>0</v>
      </c>
      <c r="Z5">
        <v>959.83</v>
      </c>
      <c r="AA5">
        <v>491.12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0.01</v>
      </c>
      <c r="AH5">
        <v>2</v>
      </c>
      <c r="AI5">
        <v>41651190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ROW(Source!A32)</f>
        <v>32</v>
      </c>
      <c r="B6">
        <v>41651194</v>
      </c>
      <c r="C6">
        <v>41651192</v>
      </c>
      <c r="D6">
        <v>41401192</v>
      </c>
      <c r="E6">
        <v>1</v>
      </c>
      <c r="F6">
        <v>1</v>
      </c>
      <c r="G6">
        <v>19</v>
      </c>
      <c r="H6">
        <v>2</v>
      </c>
      <c r="I6" t="s">
        <v>368</v>
      </c>
      <c r="J6" t="s">
        <v>369</v>
      </c>
      <c r="K6" t="s">
        <v>370</v>
      </c>
      <c r="L6">
        <v>1368</v>
      </c>
      <c r="N6">
        <v>1011</v>
      </c>
      <c r="O6" t="s">
        <v>230</v>
      </c>
      <c r="P6" t="s">
        <v>230</v>
      </c>
      <c r="Q6">
        <v>1</v>
      </c>
      <c r="X6">
        <v>3.6999999999999998E-2</v>
      </c>
      <c r="Y6">
        <v>0</v>
      </c>
      <c r="Z6">
        <v>959.83</v>
      </c>
      <c r="AA6">
        <v>491.12</v>
      </c>
      <c r="AB6">
        <v>0</v>
      </c>
      <c r="AC6">
        <v>0</v>
      </c>
      <c r="AD6">
        <v>1</v>
      </c>
      <c r="AE6">
        <v>0</v>
      </c>
      <c r="AF6" t="s">
        <v>42</v>
      </c>
      <c r="AG6">
        <v>0.16649999999999998</v>
      </c>
      <c r="AH6">
        <v>2</v>
      </c>
      <c r="AI6">
        <v>41651193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ROW(Source!A71)</f>
        <v>71</v>
      </c>
      <c r="B7">
        <v>41651595</v>
      </c>
      <c r="C7">
        <v>41651587</v>
      </c>
      <c r="D7">
        <v>41386477</v>
      </c>
      <c r="E7">
        <v>19</v>
      </c>
      <c r="F7">
        <v>1</v>
      </c>
      <c r="G7">
        <v>19</v>
      </c>
      <c r="H7">
        <v>1</v>
      </c>
      <c r="I7" t="s">
        <v>362</v>
      </c>
      <c r="J7" t="s">
        <v>3</v>
      </c>
      <c r="K7" t="s">
        <v>363</v>
      </c>
      <c r="L7">
        <v>1191</v>
      </c>
      <c r="N7">
        <v>1013</v>
      </c>
      <c r="O7" t="s">
        <v>364</v>
      </c>
      <c r="P7" t="s">
        <v>364</v>
      </c>
      <c r="Q7">
        <v>1</v>
      </c>
      <c r="X7">
        <v>18.21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 t="s">
        <v>3</v>
      </c>
      <c r="AG7">
        <v>18.21</v>
      </c>
      <c r="AH7">
        <v>2</v>
      </c>
      <c r="AI7">
        <v>41651588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ROW(Source!A71)</f>
        <v>71</v>
      </c>
      <c r="B8">
        <v>41651596</v>
      </c>
      <c r="C8">
        <v>41651587</v>
      </c>
      <c r="D8">
        <v>41401298</v>
      </c>
      <c r="E8">
        <v>1</v>
      </c>
      <c r="F8">
        <v>1</v>
      </c>
      <c r="G8">
        <v>19</v>
      </c>
      <c r="H8">
        <v>2</v>
      </c>
      <c r="I8" t="s">
        <v>371</v>
      </c>
      <c r="J8" t="s">
        <v>372</v>
      </c>
      <c r="K8" t="s">
        <v>373</v>
      </c>
      <c r="L8">
        <v>1368</v>
      </c>
      <c r="N8">
        <v>1011</v>
      </c>
      <c r="O8" t="s">
        <v>230</v>
      </c>
      <c r="P8" t="s">
        <v>230</v>
      </c>
      <c r="Q8">
        <v>1</v>
      </c>
      <c r="X8">
        <v>5.39</v>
      </c>
      <c r="Y8">
        <v>0</v>
      </c>
      <c r="Z8">
        <v>7.03</v>
      </c>
      <c r="AA8">
        <v>0.74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5.39</v>
      </c>
      <c r="AH8">
        <v>2</v>
      </c>
      <c r="AI8">
        <v>41651589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ROW(Source!A71)</f>
        <v>71</v>
      </c>
      <c r="B9">
        <v>41651597</v>
      </c>
      <c r="C9">
        <v>41651587</v>
      </c>
      <c r="D9">
        <v>41401259</v>
      </c>
      <c r="E9">
        <v>1</v>
      </c>
      <c r="F9">
        <v>1</v>
      </c>
      <c r="G9">
        <v>19</v>
      </c>
      <c r="H9">
        <v>2</v>
      </c>
      <c r="I9" t="s">
        <v>374</v>
      </c>
      <c r="J9" t="s">
        <v>375</v>
      </c>
      <c r="K9" t="s">
        <v>376</v>
      </c>
      <c r="L9">
        <v>1368</v>
      </c>
      <c r="N9">
        <v>1011</v>
      </c>
      <c r="O9" t="s">
        <v>230</v>
      </c>
      <c r="P9" t="s">
        <v>230</v>
      </c>
      <c r="Q9">
        <v>1</v>
      </c>
      <c r="X9">
        <v>1.35</v>
      </c>
      <c r="Y9">
        <v>0</v>
      </c>
      <c r="Z9">
        <v>5.25</v>
      </c>
      <c r="AA9">
        <v>0.85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1.35</v>
      </c>
      <c r="AH9">
        <v>2</v>
      </c>
      <c r="AI9">
        <v>41651590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ROW(Source!A71)</f>
        <v>71</v>
      </c>
      <c r="B10">
        <v>41651598</v>
      </c>
      <c r="C10">
        <v>41651587</v>
      </c>
      <c r="D10">
        <v>41403727</v>
      </c>
      <c r="E10">
        <v>1</v>
      </c>
      <c r="F10">
        <v>1</v>
      </c>
      <c r="G10">
        <v>19</v>
      </c>
      <c r="H10">
        <v>3</v>
      </c>
      <c r="I10" t="s">
        <v>377</v>
      </c>
      <c r="J10" t="s">
        <v>378</v>
      </c>
      <c r="K10" t="s">
        <v>379</v>
      </c>
      <c r="L10">
        <v>1346</v>
      </c>
      <c r="N10">
        <v>1009</v>
      </c>
      <c r="O10" t="s">
        <v>270</v>
      </c>
      <c r="P10" t="s">
        <v>270</v>
      </c>
      <c r="Q10">
        <v>1</v>
      </c>
      <c r="X10">
        <v>3.9</v>
      </c>
      <c r="Y10">
        <v>549.66999999999996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3.9</v>
      </c>
      <c r="AH10">
        <v>2</v>
      </c>
      <c r="AI10">
        <v>41651591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ROW(Source!A71)</f>
        <v>71</v>
      </c>
      <c r="B11">
        <v>41651599</v>
      </c>
      <c r="C11">
        <v>41651587</v>
      </c>
      <c r="D11">
        <v>41403912</v>
      </c>
      <c r="E11">
        <v>1</v>
      </c>
      <c r="F11">
        <v>1</v>
      </c>
      <c r="G11">
        <v>19</v>
      </c>
      <c r="H11">
        <v>3</v>
      </c>
      <c r="I11" t="s">
        <v>380</v>
      </c>
      <c r="J11" t="s">
        <v>381</v>
      </c>
      <c r="K11" t="s">
        <v>382</v>
      </c>
      <c r="L11">
        <v>1354</v>
      </c>
      <c r="N11">
        <v>1010</v>
      </c>
      <c r="O11" t="s">
        <v>122</v>
      </c>
      <c r="P11" t="s">
        <v>122</v>
      </c>
      <c r="Q11">
        <v>1</v>
      </c>
      <c r="X11">
        <v>10</v>
      </c>
      <c r="Y11">
        <v>2002.8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10</v>
      </c>
      <c r="AH11">
        <v>2</v>
      </c>
      <c r="AI11">
        <v>41651592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ROW(Source!A71)</f>
        <v>71</v>
      </c>
      <c r="B12">
        <v>41651600</v>
      </c>
      <c r="C12">
        <v>41651587</v>
      </c>
      <c r="D12">
        <v>41404940</v>
      </c>
      <c r="E12">
        <v>1</v>
      </c>
      <c r="F12">
        <v>1</v>
      </c>
      <c r="G12">
        <v>19</v>
      </c>
      <c r="H12">
        <v>3</v>
      </c>
      <c r="I12" t="s">
        <v>383</v>
      </c>
      <c r="J12" t="s">
        <v>384</v>
      </c>
      <c r="K12" t="s">
        <v>385</v>
      </c>
      <c r="L12">
        <v>1354</v>
      </c>
      <c r="N12">
        <v>1010</v>
      </c>
      <c r="O12" t="s">
        <v>122</v>
      </c>
      <c r="P12" t="s">
        <v>122</v>
      </c>
      <c r="Q12">
        <v>1</v>
      </c>
      <c r="X12">
        <v>4</v>
      </c>
      <c r="Y12">
        <v>1916.78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4</v>
      </c>
      <c r="AH12">
        <v>2</v>
      </c>
      <c r="AI12">
        <v>41651593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ROW(Source!A71)</f>
        <v>71</v>
      </c>
      <c r="B13">
        <v>41651601</v>
      </c>
      <c r="C13">
        <v>41651587</v>
      </c>
      <c r="D13">
        <v>41405054</v>
      </c>
      <c r="E13">
        <v>1</v>
      </c>
      <c r="F13">
        <v>1</v>
      </c>
      <c r="G13">
        <v>19</v>
      </c>
      <c r="H13">
        <v>3</v>
      </c>
      <c r="I13" t="s">
        <v>386</v>
      </c>
      <c r="J13" t="s">
        <v>387</v>
      </c>
      <c r="K13" t="s">
        <v>388</v>
      </c>
      <c r="L13">
        <v>1354</v>
      </c>
      <c r="N13">
        <v>1010</v>
      </c>
      <c r="O13" t="s">
        <v>122</v>
      </c>
      <c r="P13" t="s">
        <v>122</v>
      </c>
      <c r="Q13">
        <v>1</v>
      </c>
      <c r="X13">
        <v>60</v>
      </c>
      <c r="Y13">
        <v>24.32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60</v>
      </c>
      <c r="AH13">
        <v>2</v>
      </c>
      <c r="AI13">
        <v>41651594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ROW(Source!A72)</f>
        <v>72</v>
      </c>
      <c r="B14">
        <v>41651610</v>
      </c>
      <c r="C14">
        <v>41651602</v>
      </c>
      <c r="D14">
        <v>41386477</v>
      </c>
      <c r="E14">
        <v>19</v>
      </c>
      <c r="F14">
        <v>1</v>
      </c>
      <c r="G14">
        <v>19</v>
      </c>
      <c r="H14">
        <v>1</v>
      </c>
      <c r="I14" t="s">
        <v>362</v>
      </c>
      <c r="J14" t="s">
        <v>3</v>
      </c>
      <c r="K14" t="s">
        <v>363</v>
      </c>
      <c r="L14">
        <v>1191</v>
      </c>
      <c r="N14">
        <v>1013</v>
      </c>
      <c r="O14" t="s">
        <v>364</v>
      </c>
      <c r="P14" t="s">
        <v>364</v>
      </c>
      <c r="Q14">
        <v>1</v>
      </c>
      <c r="X14">
        <v>12.15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 t="s">
        <v>3</v>
      </c>
      <c r="AG14">
        <v>12.15</v>
      </c>
      <c r="AH14">
        <v>2</v>
      </c>
      <c r="AI14">
        <v>41651603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ROW(Source!A72)</f>
        <v>72</v>
      </c>
      <c r="B15">
        <v>41651611</v>
      </c>
      <c r="C15">
        <v>41651602</v>
      </c>
      <c r="D15">
        <v>41401298</v>
      </c>
      <c r="E15">
        <v>1</v>
      </c>
      <c r="F15">
        <v>1</v>
      </c>
      <c r="G15">
        <v>19</v>
      </c>
      <c r="H15">
        <v>2</v>
      </c>
      <c r="I15" t="s">
        <v>371</v>
      </c>
      <c r="J15" t="s">
        <v>372</v>
      </c>
      <c r="K15" t="s">
        <v>373</v>
      </c>
      <c r="L15">
        <v>1368</v>
      </c>
      <c r="N15">
        <v>1011</v>
      </c>
      <c r="O15" t="s">
        <v>230</v>
      </c>
      <c r="P15" t="s">
        <v>230</v>
      </c>
      <c r="Q15">
        <v>1</v>
      </c>
      <c r="X15">
        <v>3.59</v>
      </c>
      <c r="Y15">
        <v>0</v>
      </c>
      <c r="Z15">
        <v>7.03</v>
      </c>
      <c r="AA15">
        <v>0.74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3.59</v>
      </c>
      <c r="AH15">
        <v>2</v>
      </c>
      <c r="AI15">
        <v>41651604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ROW(Source!A72)</f>
        <v>72</v>
      </c>
      <c r="B16">
        <v>41651612</v>
      </c>
      <c r="C16">
        <v>41651602</v>
      </c>
      <c r="D16">
        <v>41401259</v>
      </c>
      <c r="E16">
        <v>1</v>
      </c>
      <c r="F16">
        <v>1</v>
      </c>
      <c r="G16">
        <v>19</v>
      </c>
      <c r="H16">
        <v>2</v>
      </c>
      <c r="I16" t="s">
        <v>374</v>
      </c>
      <c r="J16" t="s">
        <v>375</v>
      </c>
      <c r="K16" t="s">
        <v>376</v>
      </c>
      <c r="L16">
        <v>1368</v>
      </c>
      <c r="N16">
        <v>1011</v>
      </c>
      <c r="O16" t="s">
        <v>230</v>
      </c>
      <c r="P16" t="s">
        <v>230</v>
      </c>
      <c r="Q16">
        <v>1</v>
      </c>
      <c r="X16">
        <v>0.9</v>
      </c>
      <c r="Y16">
        <v>0</v>
      </c>
      <c r="Z16">
        <v>5.25</v>
      </c>
      <c r="AA16">
        <v>0.85</v>
      </c>
      <c r="AB16">
        <v>0</v>
      </c>
      <c r="AC16">
        <v>0</v>
      </c>
      <c r="AD16">
        <v>1</v>
      </c>
      <c r="AE16">
        <v>0</v>
      </c>
      <c r="AF16" t="s">
        <v>3</v>
      </c>
      <c r="AG16">
        <v>0.9</v>
      </c>
      <c r="AH16">
        <v>2</v>
      </c>
      <c r="AI16">
        <v>41651605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ROW(Source!A72)</f>
        <v>72</v>
      </c>
      <c r="B17">
        <v>41651613</v>
      </c>
      <c r="C17">
        <v>41651602</v>
      </c>
      <c r="D17">
        <v>41403727</v>
      </c>
      <c r="E17">
        <v>1</v>
      </c>
      <c r="F17">
        <v>1</v>
      </c>
      <c r="G17">
        <v>19</v>
      </c>
      <c r="H17">
        <v>3</v>
      </c>
      <c r="I17" t="s">
        <v>377</v>
      </c>
      <c r="J17" t="s">
        <v>378</v>
      </c>
      <c r="K17" t="s">
        <v>379</v>
      </c>
      <c r="L17">
        <v>1346</v>
      </c>
      <c r="N17">
        <v>1009</v>
      </c>
      <c r="O17" t="s">
        <v>270</v>
      </c>
      <c r="P17" t="s">
        <v>270</v>
      </c>
      <c r="Q17">
        <v>1</v>
      </c>
      <c r="X17">
        <v>2.6</v>
      </c>
      <c r="Y17">
        <v>549.66999999999996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2.6</v>
      </c>
      <c r="AH17">
        <v>2</v>
      </c>
      <c r="AI17">
        <v>41651606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ROW(Source!A72)</f>
        <v>72</v>
      </c>
      <c r="B18">
        <v>41651614</v>
      </c>
      <c r="C18">
        <v>41651602</v>
      </c>
      <c r="D18">
        <v>41403913</v>
      </c>
      <c r="E18">
        <v>1</v>
      </c>
      <c r="F18">
        <v>1</v>
      </c>
      <c r="G18">
        <v>19</v>
      </c>
      <c r="H18">
        <v>3</v>
      </c>
      <c r="I18" t="s">
        <v>389</v>
      </c>
      <c r="J18" t="s">
        <v>390</v>
      </c>
      <c r="K18" t="s">
        <v>391</v>
      </c>
      <c r="L18">
        <v>1354</v>
      </c>
      <c r="N18">
        <v>1010</v>
      </c>
      <c r="O18" t="s">
        <v>122</v>
      </c>
      <c r="P18" t="s">
        <v>122</v>
      </c>
      <c r="Q18">
        <v>1</v>
      </c>
      <c r="X18">
        <v>10</v>
      </c>
      <c r="Y18">
        <v>922.18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10</v>
      </c>
      <c r="AH18">
        <v>2</v>
      </c>
      <c r="AI18">
        <v>41651607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ROW(Source!A72)</f>
        <v>72</v>
      </c>
      <c r="B19">
        <v>41651615</v>
      </c>
      <c r="C19">
        <v>41651602</v>
      </c>
      <c r="D19">
        <v>41404940</v>
      </c>
      <c r="E19">
        <v>1</v>
      </c>
      <c r="F19">
        <v>1</v>
      </c>
      <c r="G19">
        <v>19</v>
      </c>
      <c r="H19">
        <v>3</v>
      </c>
      <c r="I19" t="s">
        <v>383</v>
      </c>
      <c r="J19" t="s">
        <v>384</v>
      </c>
      <c r="K19" t="s">
        <v>385</v>
      </c>
      <c r="L19">
        <v>1354</v>
      </c>
      <c r="N19">
        <v>1010</v>
      </c>
      <c r="O19" t="s">
        <v>122</v>
      </c>
      <c r="P19" t="s">
        <v>122</v>
      </c>
      <c r="Q19">
        <v>1</v>
      </c>
      <c r="X19">
        <v>2.7</v>
      </c>
      <c r="Y19">
        <v>1916.78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3</v>
      </c>
      <c r="AG19">
        <v>2.7</v>
      </c>
      <c r="AH19">
        <v>2</v>
      </c>
      <c r="AI19">
        <v>41651608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ROW(Source!A72)</f>
        <v>72</v>
      </c>
      <c r="B20">
        <v>41651616</v>
      </c>
      <c r="C20">
        <v>41651602</v>
      </c>
      <c r="D20">
        <v>41405054</v>
      </c>
      <c r="E20">
        <v>1</v>
      </c>
      <c r="F20">
        <v>1</v>
      </c>
      <c r="G20">
        <v>19</v>
      </c>
      <c r="H20">
        <v>3</v>
      </c>
      <c r="I20" t="s">
        <v>386</v>
      </c>
      <c r="J20" t="s">
        <v>387</v>
      </c>
      <c r="K20" t="s">
        <v>388</v>
      </c>
      <c r="L20">
        <v>1354</v>
      </c>
      <c r="N20">
        <v>1010</v>
      </c>
      <c r="O20" t="s">
        <v>122</v>
      </c>
      <c r="P20" t="s">
        <v>122</v>
      </c>
      <c r="Q20">
        <v>1</v>
      </c>
      <c r="X20">
        <v>40</v>
      </c>
      <c r="Y20">
        <v>24.32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40</v>
      </c>
      <c r="AH20">
        <v>2</v>
      </c>
      <c r="AI20">
        <v>41651609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ROW(Source!A73)</f>
        <v>73</v>
      </c>
      <c r="B21">
        <v>41651623</v>
      </c>
      <c r="C21">
        <v>41651617</v>
      </c>
      <c r="D21">
        <v>41386477</v>
      </c>
      <c r="E21">
        <v>19</v>
      </c>
      <c r="F21">
        <v>1</v>
      </c>
      <c r="G21">
        <v>19</v>
      </c>
      <c r="H21">
        <v>1</v>
      </c>
      <c r="I21" t="s">
        <v>362</v>
      </c>
      <c r="J21" t="s">
        <v>3</v>
      </c>
      <c r="K21" t="s">
        <v>363</v>
      </c>
      <c r="L21">
        <v>1191</v>
      </c>
      <c r="N21">
        <v>1013</v>
      </c>
      <c r="O21" t="s">
        <v>364</v>
      </c>
      <c r="P21" t="s">
        <v>364</v>
      </c>
      <c r="Q21">
        <v>1</v>
      </c>
      <c r="X21">
        <v>342.54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1</v>
      </c>
      <c r="AF21" t="s">
        <v>3</v>
      </c>
      <c r="AG21">
        <v>342.54</v>
      </c>
      <c r="AH21">
        <v>2</v>
      </c>
      <c r="AI21">
        <v>41651618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ROW(Source!A73)</f>
        <v>73</v>
      </c>
      <c r="B22">
        <v>41651624</v>
      </c>
      <c r="C22">
        <v>41651617</v>
      </c>
      <c r="D22">
        <v>41400793</v>
      </c>
      <c r="E22">
        <v>1</v>
      </c>
      <c r="F22">
        <v>1</v>
      </c>
      <c r="G22">
        <v>19</v>
      </c>
      <c r="H22">
        <v>2</v>
      </c>
      <c r="I22" t="s">
        <v>392</v>
      </c>
      <c r="J22" t="s">
        <v>393</v>
      </c>
      <c r="K22" t="s">
        <v>394</v>
      </c>
      <c r="L22">
        <v>1368</v>
      </c>
      <c r="N22">
        <v>1011</v>
      </c>
      <c r="O22" t="s">
        <v>230</v>
      </c>
      <c r="P22" t="s">
        <v>230</v>
      </c>
      <c r="Q22">
        <v>1</v>
      </c>
      <c r="X22">
        <v>13.75</v>
      </c>
      <c r="Y22">
        <v>0</v>
      </c>
      <c r="Z22">
        <v>1038.99</v>
      </c>
      <c r="AA22">
        <v>482.74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13.75</v>
      </c>
      <c r="AH22">
        <v>2</v>
      </c>
      <c r="AI22">
        <v>41651619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ROW(Source!A73)</f>
        <v>73</v>
      </c>
      <c r="B23">
        <v>41651625</v>
      </c>
      <c r="C23">
        <v>41651617</v>
      </c>
      <c r="D23">
        <v>41402283</v>
      </c>
      <c r="E23">
        <v>1</v>
      </c>
      <c r="F23">
        <v>1</v>
      </c>
      <c r="G23">
        <v>19</v>
      </c>
      <c r="H23">
        <v>3</v>
      </c>
      <c r="I23" t="s">
        <v>395</v>
      </c>
      <c r="J23" t="s">
        <v>396</v>
      </c>
      <c r="K23" t="s">
        <v>397</v>
      </c>
      <c r="L23">
        <v>1348</v>
      </c>
      <c r="N23">
        <v>1009</v>
      </c>
      <c r="O23" t="s">
        <v>35</v>
      </c>
      <c r="P23" t="s">
        <v>35</v>
      </c>
      <c r="Q23">
        <v>1000</v>
      </c>
      <c r="X23">
        <v>4.8000000000000001E-2</v>
      </c>
      <c r="Y23">
        <v>103889.61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4.8000000000000001E-2</v>
      </c>
      <c r="AH23">
        <v>2</v>
      </c>
      <c r="AI23">
        <v>41651620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ROW(Source!A73)</f>
        <v>73</v>
      </c>
      <c r="B24">
        <v>41651626</v>
      </c>
      <c r="C24">
        <v>41651617</v>
      </c>
      <c r="D24">
        <v>41405486</v>
      </c>
      <c r="E24">
        <v>1</v>
      </c>
      <c r="F24">
        <v>1</v>
      </c>
      <c r="G24">
        <v>19</v>
      </c>
      <c r="H24">
        <v>3</v>
      </c>
      <c r="I24" t="s">
        <v>120</v>
      </c>
      <c r="J24" t="s">
        <v>123</v>
      </c>
      <c r="K24" t="s">
        <v>121</v>
      </c>
      <c r="L24">
        <v>1354</v>
      </c>
      <c r="N24">
        <v>1010</v>
      </c>
      <c r="O24" t="s">
        <v>122</v>
      </c>
      <c r="P24" t="s">
        <v>122</v>
      </c>
      <c r="Q24">
        <v>1</v>
      </c>
      <c r="X24">
        <v>100</v>
      </c>
      <c r="Y24">
        <v>1591.23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100</v>
      </c>
      <c r="AH24">
        <v>2</v>
      </c>
      <c r="AI24">
        <v>41651621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ROW(Source!A73)</f>
        <v>73</v>
      </c>
      <c r="B25">
        <v>41651627</v>
      </c>
      <c r="C25">
        <v>41651617</v>
      </c>
      <c r="D25">
        <v>41387253</v>
      </c>
      <c r="E25">
        <v>19</v>
      </c>
      <c r="F25">
        <v>1</v>
      </c>
      <c r="G25">
        <v>19</v>
      </c>
      <c r="H25">
        <v>3</v>
      </c>
      <c r="I25" t="s">
        <v>726</v>
      </c>
      <c r="J25" t="s">
        <v>3</v>
      </c>
      <c r="K25" t="s">
        <v>727</v>
      </c>
      <c r="L25">
        <v>1354</v>
      </c>
      <c r="N25">
        <v>1010</v>
      </c>
      <c r="O25" t="s">
        <v>122</v>
      </c>
      <c r="P25" t="s">
        <v>122</v>
      </c>
      <c r="Q25">
        <v>1</v>
      </c>
      <c r="X25">
        <v>100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 t="s">
        <v>3</v>
      </c>
      <c r="AG25">
        <v>100</v>
      </c>
      <c r="AH25">
        <v>3</v>
      </c>
      <c r="AI25">
        <v>-1</v>
      </c>
      <c r="AJ25" t="s">
        <v>3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ROW(Source!A115)</f>
        <v>115</v>
      </c>
      <c r="B26">
        <v>41651212</v>
      </c>
      <c r="C26">
        <v>41651196</v>
      </c>
      <c r="D26">
        <v>41386477</v>
      </c>
      <c r="E26">
        <v>19</v>
      </c>
      <c r="F26">
        <v>1</v>
      </c>
      <c r="G26">
        <v>19</v>
      </c>
      <c r="H26">
        <v>1</v>
      </c>
      <c r="I26" t="s">
        <v>362</v>
      </c>
      <c r="J26" t="s">
        <v>3</v>
      </c>
      <c r="K26" t="s">
        <v>363</v>
      </c>
      <c r="L26">
        <v>1191</v>
      </c>
      <c r="N26">
        <v>1013</v>
      </c>
      <c r="O26" t="s">
        <v>364</v>
      </c>
      <c r="P26" t="s">
        <v>364</v>
      </c>
      <c r="Q26">
        <v>1</v>
      </c>
      <c r="X26">
        <v>0.23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1</v>
      </c>
      <c r="AF26" t="s">
        <v>3</v>
      </c>
      <c r="AG26">
        <v>0.23</v>
      </c>
      <c r="AH26">
        <v>2</v>
      </c>
      <c r="AI26">
        <v>41651197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ROW(Source!A115)</f>
        <v>115</v>
      </c>
      <c r="B27">
        <v>41651213</v>
      </c>
      <c r="C27">
        <v>41651196</v>
      </c>
      <c r="D27">
        <v>41400825</v>
      </c>
      <c r="E27">
        <v>1</v>
      </c>
      <c r="F27">
        <v>1</v>
      </c>
      <c r="G27">
        <v>19</v>
      </c>
      <c r="H27">
        <v>2</v>
      </c>
      <c r="I27" t="s">
        <v>398</v>
      </c>
      <c r="J27" t="s">
        <v>399</v>
      </c>
      <c r="K27" t="s">
        <v>400</v>
      </c>
      <c r="L27">
        <v>1368</v>
      </c>
      <c r="N27">
        <v>1011</v>
      </c>
      <c r="O27" t="s">
        <v>230</v>
      </c>
      <c r="P27" t="s">
        <v>230</v>
      </c>
      <c r="Q27">
        <v>1</v>
      </c>
      <c r="X27">
        <v>3.6999999999999998E-2</v>
      </c>
      <c r="Y27">
        <v>0</v>
      </c>
      <c r="Z27">
        <v>372.31</v>
      </c>
      <c r="AA27">
        <v>272.58999999999997</v>
      </c>
      <c r="AB27">
        <v>0</v>
      </c>
      <c r="AC27">
        <v>0</v>
      </c>
      <c r="AD27">
        <v>1</v>
      </c>
      <c r="AE27">
        <v>0</v>
      </c>
      <c r="AF27" t="s">
        <v>3</v>
      </c>
      <c r="AG27">
        <v>3.6999999999999998E-2</v>
      </c>
      <c r="AH27">
        <v>2</v>
      </c>
      <c r="AI27">
        <v>41651198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ROW(Source!A115)</f>
        <v>115</v>
      </c>
      <c r="B28">
        <v>41651214</v>
      </c>
      <c r="C28">
        <v>41651196</v>
      </c>
      <c r="D28">
        <v>41401202</v>
      </c>
      <c r="E28">
        <v>1</v>
      </c>
      <c r="F28">
        <v>1</v>
      </c>
      <c r="G28">
        <v>19</v>
      </c>
      <c r="H28">
        <v>2</v>
      </c>
      <c r="I28" t="s">
        <v>401</v>
      </c>
      <c r="J28" t="s">
        <v>402</v>
      </c>
      <c r="K28" t="s">
        <v>403</v>
      </c>
      <c r="L28">
        <v>1368</v>
      </c>
      <c r="N28">
        <v>1011</v>
      </c>
      <c r="O28" t="s">
        <v>230</v>
      </c>
      <c r="P28" t="s">
        <v>230</v>
      </c>
      <c r="Q28">
        <v>1</v>
      </c>
      <c r="X28">
        <v>0.01</v>
      </c>
      <c r="Y28">
        <v>0</v>
      </c>
      <c r="Z28">
        <v>912.1</v>
      </c>
      <c r="AA28">
        <v>294.93</v>
      </c>
      <c r="AB28">
        <v>0</v>
      </c>
      <c r="AC28">
        <v>0</v>
      </c>
      <c r="AD28">
        <v>1</v>
      </c>
      <c r="AE28">
        <v>0</v>
      </c>
      <c r="AF28" t="s">
        <v>3</v>
      </c>
      <c r="AG28">
        <v>0.01</v>
      </c>
      <c r="AH28">
        <v>2</v>
      </c>
      <c r="AI28">
        <v>41651199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ROW(Source!A115)</f>
        <v>115</v>
      </c>
      <c r="B29">
        <v>41651215</v>
      </c>
      <c r="C29">
        <v>41651196</v>
      </c>
      <c r="D29">
        <v>41401257</v>
      </c>
      <c r="E29">
        <v>1</v>
      </c>
      <c r="F29">
        <v>1</v>
      </c>
      <c r="G29">
        <v>19</v>
      </c>
      <c r="H29">
        <v>2</v>
      </c>
      <c r="I29" t="s">
        <v>404</v>
      </c>
      <c r="J29" t="s">
        <v>405</v>
      </c>
      <c r="K29" t="s">
        <v>406</v>
      </c>
      <c r="L29">
        <v>1368</v>
      </c>
      <c r="N29">
        <v>1011</v>
      </c>
      <c r="O29" t="s">
        <v>230</v>
      </c>
      <c r="P29" t="s">
        <v>230</v>
      </c>
      <c r="Q29">
        <v>1</v>
      </c>
      <c r="X29">
        <v>2.7E-2</v>
      </c>
      <c r="Y29">
        <v>0</v>
      </c>
      <c r="Z29">
        <v>4.97</v>
      </c>
      <c r="AA29">
        <v>0.85</v>
      </c>
      <c r="AB29">
        <v>0</v>
      </c>
      <c r="AC29">
        <v>0</v>
      </c>
      <c r="AD29">
        <v>1</v>
      </c>
      <c r="AE29">
        <v>0</v>
      </c>
      <c r="AF29" t="s">
        <v>3</v>
      </c>
      <c r="AG29">
        <v>2.7E-2</v>
      </c>
      <c r="AH29">
        <v>2</v>
      </c>
      <c r="AI29">
        <v>41651200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ROW(Source!A115)</f>
        <v>115</v>
      </c>
      <c r="B30">
        <v>41651216</v>
      </c>
      <c r="C30">
        <v>41651196</v>
      </c>
      <c r="D30">
        <v>41400661</v>
      </c>
      <c r="E30">
        <v>1</v>
      </c>
      <c r="F30">
        <v>1</v>
      </c>
      <c r="G30">
        <v>19</v>
      </c>
      <c r="H30">
        <v>2</v>
      </c>
      <c r="I30" t="s">
        <v>407</v>
      </c>
      <c r="J30" t="s">
        <v>408</v>
      </c>
      <c r="K30" t="s">
        <v>409</v>
      </c>
      <c r="L30">
        <v>1368</v>
      </c>
      <c r="N30">
        <v>1011</v>
      </c>
      <c r="O30" t="s">
        <v>230</v>
      </c>
      <c r="P30" t="s">
        <v>230</v>
      </c>
      <c r="Q30">
        <v>1</v>
      </c>
      <c r="X30">
        <v>0.04</v>
      </c>
      <c r="Y30">
        <v>0</v>
      </c>
      <c r="Z30">
        <v>722.28</v>
      </c>
      <c r="AA30">
        <v>391.64</v>
      </c>
      <c r="AB30">
        <v>0</v>
      </c>
      <c r="AC30">
        <v>0</v>
      </c>
      <c r="AD30">
        <v>1</v>
      </c>
      <c r="AE30">
        <v>0</v>
      </c>
      <c r="AF30" t="s">
        <v>3</v>
      </c>
      <c r="AG30">
        <v>0.04</v>
      </c>
      <c r="AH30">
        <v>2</v>
      </c>
      <c r="AI30">
        <v>41651201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ROW(Source!A115)</f>
        <v>115</v>
      </c>
      <c r="B31">
        <v>41651217</v>
      </c>
      <c r="C31">
        <v>41651196</v>
      </c>
      <c r="D31">
        <v>41400714</v>
      </c>
      <c r="E31">
        <v>1</v>
      </c>
      <c r="F31">
        <v>1</v>
      </c>
      <c r="G31">
        <v>19</v>
      </c>
      <c r="H31">
        <v>2</v>
      </c>
      <c r="I31" t="s">
        <v>410</v>
      </c>
      <c r="J31" t="s">
        <v>411</v>
      </c>
      <c r="K31" t="s">
        <v>412</v>
      </c>
      <c r="L31">
        <v>1368</v>
      </c>
      <c r="N31">
        <v>1011</v>
      </c>
      <c r="O31" t="s">
        <v>230</v>
      </c>
      <c r="P31" t="s">
        <v>230</v>
      </c>
      <c r="Q31">
        <v>1</v>
      </c>
      <c r="X31">
        <v>1.4E-2</v>
      </c>
      <c r="Y31">
        <v>0</v>
      </c>
      <c r="Z31">
        <v>1414.41</v>
      </c>
      <c r="AA31">
        <v>379.47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1.4E-2</v>
      </c>
      <c r="AH31">
        <v>2</v>
      </c>
      <c r="AI31">
        <v>41651202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ROW(Source!A115)</f>
        <v>115</v>
      </c>
      <c r="B32">
        <v>41651218</v>
      </c>
      <c r="C32">
        <v>41651196</v>
      </c>
      <c r="D32">
        <v>41401371</v>
      </c>
      <c r="E32">
        <v>1</v>
      </c>
      <c r="F32">
        <v>1</v>
      </c>
      <c r="G32">
        <v>19</v>
      </c>
      <c r="H32">
        <v>3</v>
      </c>
      <c r="I32" t="s">
        <v>413</v>
      </c>
      <c r="J32" t="s">
        <v>414</v>
      </c>
      <c r="K32" t="s">
        <v>415</v>
      </c>
      <c r="L32">
        <v>1348</v>
      </c>
      <c r="N32">
        <v>1009</v>
      </c>
      <c r="O32" t="s">
        <v>35</v>
      </c>
      <c r="P32" t="s">
        <v>35</v>
      </c>
      <c r="Q32">
        <v>1000</v>
      </c>
      <c r="X32">
        <v>8.0000000000000004E-4</v>
      </c>
      <c r="Y32">
        <v>15617.94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8.0000000000000004E-4</v>
      </c>
      <c r="AH32">
        <v>2</v>
      </c>
      <c r="AI32">
        <v>41651203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ROW(Source!A115)</f>
        <v>115</v>
      </c>
      <c r="B33">
        <v>41651208</v>
      </c>
      <c r="C33">
        <v>41651196</v>
      </c>
      <c r="D33">
        <v>41403220</v>
      </c>
      <c r="E33">
        <v>1</v>
      </c>
      <c r="F33">
        <v>1</v>
      </c>
      <c r="G33">
        <v>19</v>
      </c>
      <c r="H33">
        <v>3</v>
      </c>
      <c r="I33" t="s">
        <v>416</v>
      </c>
      <c r="J33" t="s">
        <v>417</v>
      </c>
      <c r="K33" t="s">
        <v>418</v>
      </c>
      <c r="L33">
        <v>1339</v>
      </c>
      <c r="N33">
        <v>1007</v>
      </c>
      <c r="O33" t="s">
        <v>149</v>
      </c>
      <c r="P33" t="s">
        <v>149</v>
      </c>
      <c r="Q33">
        <v>1</v>
      </c>
      <c r="X33">
        <v>3.2000000000000002E-3</v>
      </c>
      <c r="Y33">
        <v>29.98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3.2000000000000002E-3</v>
      </c>
      <c r="AH33">
        <v>2</v>
      </c>
      <c r="AI33">
        <v>41651204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ROW(Source!A115)</f>
        <v>115</v>
      </c>
      <c r="B34">
        <v>41651209</v>
      </c>
      <c r="C34">
        <v>41651196</v>
      </c>
      <c r="D34">
        <v>41403492</v>
      </c>
      <c r="E34">
        <v>1</v>
      </c>
      <c r="F34">
        <v>1</v>
      </c>
      <c r="G34">
        <v>19</v>
      </c>
      <c r="H34">
        <v>3</v>
      </c>
      <c r="I34" t="s">
        <v>419</v>
      </c>
      <c r="J34" t="s">
        <v>420</v>
      </c>
      <c r="K34" t="s">
        <v>421</v>
      </c>
      <c r="L34">
        <v>1354</v>
      </c>
      <c r="N34">
        <v>1010</v>
      </c>
      <c r="O34" t="s">
        <v>122</v>
      </c>
      <c r="P34" t="s">
        <v>122</v>
      </c>
      <c r="Q34">
        <v>1</v>
      </c>
      <c r="X34">
        <v>7.0000000000000007E-2</v>
      </c>
      <c r="Y34">
        <v>226.63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7.0000000000000007E-2</v>
      </c>
      <c r="AH34">
        <v>2</v>
      </c>
      <c r="AI34">
        <v>41651205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ROW(Source!A115)</f>
        <v>115</v>
      </c>
      <c r="B35">
        <v>41651210</v>
      </c>
      <c r="C35">
        <v>41651196</v>
      </c>
      <c r="D35">
        <v>41404277</v>
      </c>
      <c r="E35">
        <v>1</v>
      </c>
      <c r="F35">
        <v>1</v>
      </c>
      <c r="G35">
        <v>19</v>
      </c>
      <c r="H35">
        <v>3</v>
      </c>
      <c r="I35" t="s">
        <v>365</v>
      </c>
      <c r="J35" t="s">
        <v>366</v>
      </c>
      <c r="K35" t="s">
        <v>367</v>
      </c>
      <c r="L35">
        <v>1348</v>
      </c>
      <c r="N35">
        <v>1009</v>
      </c>
      <c r="O35" t="s">
        <v>35</v>
      </c>
      <c r="P35" t="s">
        <v>35</v>
      </c>
      <c r="Q35">
        <v>1000</v>
      </c>
      <c r="X35">
        <v>0.105</v>
      </c>
      <c r="Y35">
        <v>2479.1799999999998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0.105</v>
      </c>
      <c r="AH35">
        <v>2</v>
      </c>
      <c r="AI35">
        <v>41651206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ROW(Source!A115)</f>
        <v>115</v>
      </c>
      <c r="B36">
        <v>41651211</v>
      </c>
      <c r="C36">
        <v>41651196</v>
      </c>
      <c r="D36">
        <v>41388342</v>
      </c>
      <c r="E36">
        <v>19</v>
      </c>
      <c r="F36">
        <v>1</v>
      </c>
      <c r="G36">
        <v>19</v>
      </c>
      <c r="H36">
        <v>3</v>
      </c>
      <c r="I36" t="s">
        <v>422</v>
      </c>
      <c r="J36" t="s">
        <v>3</v>
      </c>
      <c r="K36" t="s">
        <v>423</v>
      </c>
      <c r="L36">
        <v>1348</v>
      </c>
      <c r="N36">
        <v>1009</v>
      </c>
      <c r="O36" t="s">
        <v>35</v>
      </c>
      <c r="P36" t="s">
        <v>35</v>
      </c>
      <c r="Q36">
        <v>1000</v>
      </c>
      <c r="X36">
        <v>0.12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0.12</v>
      </c>
      <c r="AH36">
        <v>2</v>
      </c>
      <c r="AI36">
        <v>41651207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ROW(Source!A116)</f>
        <v>116</v>
      </c>
      <c r="B37">
        <v>41651221</v>
      </c>
      <c r="C37">
        <v>41651219</v>
      </c>
      <c r="D37">
        <v>41401192</v>
      </c>
      <c r="E37">
        <v>1</v>
      </c>
      <c r="F37">
        <v>1</v>
      </c>
      <c r="G37">
        <v>19</v>
      </c>
      <c r="H37">
        <v>2</v>
      </c>
      <c r="I37" t="s">
        <v>368</v>
      </c>
      <c r="J37" t="s">
        <v>369</v>
      </c>
      <c r="K37" t="s">
        <v>370</v>
      </c>
      <c r="L37">
        <v>1368</v>
      </c>
      <c r="N37">
        <v>1011</v>
      </c>
      <c r="O37" t="s">
        <v>230</v>
      </c>
      <c r="P37" t="s">
        <v>230</v>
      </c>
      <c r="Q37">
        <v>1</v>
      </c>
      <c r="X37">
        <v>3.6999999999999998E-2</v>
      </c>
      <c r="Y37">
        <v>0</v>
      </c>
      <c r="Z37">
        <v>959.83</v>
      </c>
      <c r="AA37">
        <v>491.12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3.6999999999999998E-2</v>
      </c>
      <c r="AH37">
        <v>2</v>
      </c>
      <c r="AI37">
        <v>41651220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ROW(Source!A117)</f>
        <v>117</v>
      </c>
      <c r="B38">
        <v>41651224</v>
      </c>
      <c r="C38">
        <v>41651222</v>
      </c>
      <c r="D38">
        <v>41401192</v>
      </c>
      <c r="E38">
        <v>1</v>
      </c>
      <c r="F38">
        <v>1</v>
      </c>
      <c r="G38">
        <v>19</v>
      </c>
      <c r="H38">
        <v>2</v>
      </c>
      <c r="I38" t="s">
        <v>368</v>
      </c>
      <c r="J38" t="s">
        <v>369</v>
      </c>
      <c r="K38" t="s">
        <v>370</v>
      </c>
      <c r="L38">
        <v>1368</v>
      </c>
      <c r="N38">
        <v>1011</v>
      </c>
      <c r="O38" t="s">
        <v>230</v>
      </c>
      <c r="P38" t="s">
        <v>230</v>
      </c>
      <c r="Q38">
        <v>1</v>
      </c>
      <c r="X38">
        <v>0.01</v>
      </c>
      <c r="Y38">
        <v>0</v>
      </c>
      <c r="Z38">
        <v>959.83</v>
      </c>
      <c r="AA38">
        <v>491.12</v>
      </c>
      <c r="AB38">
        <v>0</v>
      </c>
      <c r="AC38">
        <v>0</v>
      </c>
      <c r="AD38">
        <v>1</v>
      </c>
      <c r="AE38">
        <v>0</v>
      </c>
      <c r="AF38" t="s">
        <v>139</v>
      </c>
      <c r="AG38">
        <v>0.28999999999999998</v>
      </c>
      <c r="AH38">
        <v>2</v>
      </c>
      <c r="AI38">
        <v>41651223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ROW(Source!A118)</f>
        <v>118</v>
      </c>
      <c r="B39">
        <v>41651230</v>
      </c>
      <c r="C39">
        <v>41651225</v>
      </c>
      <c r="D39">
        <v>41386477</v>
      </c>
      <c r="E39">
        <v>19</v>
      </c>
      <c r="F39">
        <v>1</v>
      </c>
      <c r="G39">
        <v>19</v>
      </c>
      <c r="H39">
        <v>1</v>
      </c>
      <c r="I39" t="s">
        <v>362</v>
      </c>
      <c r="J39" t="s">
        <v>3</v>
      </c>
      <c r="K39" t="s">
        <v>363</v>
      </c>
      <c r="L39">
        <v>1191</v>
      </c>
      <c r="N39">
        <v>1013</v>
      </c>
      <c r="O39" t="s">
        <v>364</v>
      </c>
      <c r="P39" t="s">
        <v>364</v>
      </c>
      <c r="Q39">
        <v>1</v>
      </c>
      <c r="X39">
        <v>80.27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1</v>
      </c>
      <c r="AF39" t="s">
        <v>3</v>
      </c>
      <c r="AG39">
        <v>80.27</v>
      </c>
      <c r="AH39">
        <v>2</v>
      </c>
      <c r="AI39">
        <v>41651226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ROW(Source!A118)</f>
        <v>118</v>
      </c>
      <c r="B40">
        <v>41651231</v>
      </c>
      <c r="C40">
        <v>41651225</v>
      </c>
      <c r="D40">
        <v>41404075</v>
      </c>
      <c r="E40">
        <v>1</v>
      </c>
      <c r="F40">
        <v>1</v>
      </c>
      <c r="G40">
        <v>19</v>
      </c>
      <c r="H40">
        <v>3</v>
      </c>
      <c r="I40" t="s">
        <v>424</v>
      </c>
      <c r="J40" t="s">
        <v>425</v>
      </c>
      <c r="K40" t="s">
        <v>426</v>
      </c>
      <c r="L40">
        <v>1339</v>
      </c>
      <c r="N40">
        <v>1007</v>
      </c>
      <c r="O40" t="s">
        <v>149</v>
      </c>
      <c r="P40" t="s">
        <v>149</v>
      </c>
      <c r="Q40">
        <v>1</v>
      </c>
      <c r="X40">
        <v>5.9</v>
      </c>
      <c r="Y40">
        <v>3660.27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5.9</v>
      </c>
      <c r="AH40">
        <v>2</v>
      </c>
      <c r="AI40">
        <v>41651227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ROW(Source!A118)</f>
        <v>118</v>
      </c>
      <c r="B41">
        <v>41651232</v>
      </c>
      <c r="C41">
        <v>41651225</v>
      </c>
      <c r="D41">
        <v>41404151</v>
      </c>
      <c r="E41">
        <v>1</v>
      </c>
      <c r="F41">
        <v>1</v>
      </c>
      <c r="G41">
        <v>19</v>
      </c>
      <c r="H41">
        <v>3</v>
      </c>
      <c r="I41" t="s">
        <v>212</v>
      </c>
      <c r="J41" t="s">
        <v>214</v>
      </c>
      <c r="K41" t="s">
        <v>213</v>
      </c>
      <c r="L41">
        <v>1339</v>
      </c>
      <c r="N41">
        <v>1007</v>
      </c>
      <c r="O41" t="s">
        <v>149</v>
      </c>
      <c r="P41" t="s">
        <v>149</v>
      </c>
      <c r="Q41">
        <v>1</v>
      </c>
      <c r="X41">
        <v>0.06</v>
      </c>
      <c r="Y41">
        <v>2954.97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0.06</v>
      </c>
      <c r="AH41">
        <v>2</v>
      </c>
      <c r="AI41">
        <v>41651228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ROW(Source!A118)</f>
        <v>118</v>
      </c>
      <c r="B42">
        <v>41651233</v>
      </c>
      <c r="C42">
        <v>41651225</v>
      </c>
      <c r="D42">
        <v>41404520</v>
      </c>
      <c r="E42">
        <v>1</v>
      </c>
      <c r="F42">
        <v>1</v>
      </c>
      <c r="G42">
        <v>19</v>
      </c>
      <c r="H42">
        <v>3</v>
      </c>
      <c r="I42" t="s">
        <v>208</v>
      </c>
      <c r="J42" t="s">
        <v>210</v>
      </c>
      <c r="K42" t="s">
        <v>209</v>
      </c>
      <c r="L42">
        <v>1339</v>
      </c>
      <c r="N42">
        <v>1007</v>
      </c>
      <c r="O42" t="s">
        <v>149</v>
      </c>
      <c r="P42" t="s">
        <v>149</v>
      </c>
      <c r="Q42">
        <v>1</v>
      </c>
      <c r="X42">
        <v>4.3</v>
      </c>
      <c r="Y42">
        <v>6144.36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4.3</v>
      </c>
      <c r="AH42">
        <v>2</v>
      </c>
      <c r="AI42">
        <v>41651229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ROW(Source!A157)</f>
        <v>157</v>
      </c>
      <c r="B43">
        <v>41651777</v>
      </c>
      <c r="C43">
        <v>41651773</v>
      </c>
      <c r="D43">
        <v>41386477</v>
      </c>
      <c r="E43">
        <v>19</v>
      </c>
      <c r="F43">
        <v>1</v>
      </c>
      <c r="G43">
        <v>19</v>
      </c>
      <c r="H43">
        <v>1</v>
      </c>
      <c r="I43" t="s">
        <v>362</v>
      </c>
      <c r="J43" t="s">
        <v>3</v>
      </c>
      <c r="K43" t="s">
        <v>363</v>
      </c>
      <c r="L43">
        <v>1191</v>
      </c>
      <c r="N43">
        <v>1013</v>
      </c>
      <c r="O43" t="s">
        <v>364</v>
      </c>
      <c r="P43" t="s">
        <v>364</v>
      </c>
      <c r="Q43">
        <v>1</v>
      </c>
      <c r="X43">
        <v>0.52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1</v>
      </c>
      <c r="AF43" t="s">
        <v>3</v>
      </c>
      <c r="AG43">
        <v>0.52</v>
      </c>
      <c r="AH43">
        <v>2</v>
      </c>
      <c r="AI43">
        <v>41651774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ROW(Source!A157)</f>
        <v>157</v>
      </c>
      <c r="B44">
        <v>41651778</v>
      </c>
      <c r="C44">
        <v>41651773</v>
      </c>
      <c r="D44">
        <v>41400489</v>
      </c>
      <c r="E44">
        <v>1</v>
      </c>
      <c r="F44">
        <v>1</v>
      </c>
      <c r="G44">
        <v>19</v>
      </c>
      <c r="H44">
        <v>2</v>
      </c>
      <c r="I44" t="s">
        <v>427</v>
      </c>
      <c r="J44" t="s">
        <v>428</v>
      </c>
      <c r="K44" t="s">
        <v>429</v>
      </c>
      <c r="L44">
        <v>1368</v>
      </c>
      <c r="N44">
        <v>1011</v>
      </c>
      <c r="O44" t="s">
        <v>230</v>
      </c>
      <c r="P44" t="s">
        <v>230</v>
      </c>
      <c r="Q44">
        <v>1</v>
      </c>
      <c r="X44">
        <v>4.4999999999999998E-2</v>
      </c>
      <c r="Y44">
        <v>0</v>
      </c>
      <c r="Z44">
        <v>561.44000000000005</v>
      </c>
      <c r="AA44">
        <v>421.15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4.4999999999999998E-2</v>
      </c>
      <c r="AH44">
        <v>2</v>
      </c>
      <c r="AI44">
        <v>41651775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ROW(Source!A157)</f>
        <v>157</v>
      </c>
      <c r="B45">
        <v>41651779</v>
      </c>
      <c r="C45">
        <v>41651773</v>
      </c>
      <c r="D45">
        <v>41400501</v>
      </c>
      <c r="E45">
        <v>1</v>
      </c>
      <c r="F45">
        <v>1</v>
      </c>
      <c r="G45">
        <v>19</v>
      </c>
      <c r="H45">
        <v>2</v>
      </c>
      <c r="I45" t="s">
        <v>430</v>
      </c>
      <c r="J45" t="s">
        <v>431</v>
      </c>
      <c r="K45" t="s">
        <v>432</v>
      </c>
      <c r="L45">
        <v>1368</v>
      </c>
      <c r="N45">
        <v>1011</v>
      </c>
      <c r="O45" t="s">
        <v>230</v>
      </c>
      <c r="P45" t="s">
        <v>230</v>
      </c>
      <c r="Q45">
        <v>1</v>
      </c>
      <c r="X45">
        <v>1.2E-2</v>
      </c>
      <c r="Y45">
        <v>0</v>
      </c>
      <c r="Z45">
        <v>741.47</v>
      </c>
      <c r="AA45">
        <v>377.09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1.2E-2</v>
      </c>
      <c r="AH45">
        <v>2</v>
      </c>
      <c r="AI45">
        <v>41651776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ROW(Source!A158)</f>
        <v>158</v>
      </c>
      <c r="B46">
        <v>41651790</v>
      </c>
      <c r="C46">
        <v>41651780</v>
      </c>
      <c r="D46">
        <v>41386477</v>
      </c>
      <c r="E46">
        <v>19</v>
      </c>
      <c r="F46">
        <v>1</v>
      </c>
      <c r="G46">
        <v>19</v>
      </c>
      <c r="H46">
        <v>1</v>
      </c>
      <c r="I46" t="s">
        <v>362</v>
      </c>
      <c r="J46" t="s">
        <v>3</v>
      </c>
      <c r="K46" t="s">
        <v>363</v>
      </c>
      <c r="L46">
        <v>1191</v>
      </c>
      <c r="N46">
        <v>1013</v>
      </c>
      <c r="O46" t="s">
        <v>364</v>
      </c>
      <c r="P46" t="s">
        <v>364</v>
      </c>
      <c r="Q46">
        <v>1</v>
      </c>
      <c r="X46">
        <v>24.84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1</v>
      </c>
      <c r="AF46" t="s">
        <v>3</v>
      </c>
      <c r="AG46">
        <v>24.84</v>
      </c>
      <c r="AH46">
        <v>2</v>
      </c>
      <c r="AI46">
        <v>41651781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ROW(Source!A158)</f>
        <v>158</v>
      </c>
      <c r="B47">
        <v>41651791</v>
      </c>
      <c r="C47">
        <v>41651780</v>
      </c>
      <c r="D47">
        <v>41400501</v>
      </c>
      <c r="E47">
        <v>1</v>
      </c>
      <c r="F47">
        <v>1</v>
      </c>
      <c r="G47">
        <v>19</v>
      </c>
      <c r="H47">
        <v>2</v>
      </c>
      <c r="I47" t="s">
        <v>430</v>
      </c>
      <c r="J47" t="s">
        <v>431</v>
      </c>
      <c r="K47" t="s">
        <v>432</v>
      </c>
      <c r="L47">
        <v>1368</v>
      </c>
      <c r="N47">
        <v>1011</v>
      </c>
      <c r="O47" t="s">
        <v>230</v>
      </c>
      <c r="P47" t="s">
        <v>230</v>
      </c>
      <c r="Q47">
        <v>1</v>
      </c>
      <c r="X47">
        <v>2.94</v>
      </c>
      <c r="Y47">
        <v>0</v>
      </c>
      <c r="Z47">
        <v>741.47</v>
      </c>
      <c r="AA47">
        <v>377.09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2.94</v>
      </c>
      <c r="AH47">
        <v>2</v>
      </c>
      <c r="AI47">
        <v>41651782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ROW(Source!A158)</f>
        <v>158</v>
      </c>
      <c r="B48">
        <v>41651792</v>
      </c>
      <c r="C48">
        <v>41651780</v>
      </c>
      <c r="D48">
        <v>41400674</v>
      </c>
      <c r="E48">
        <v>1</v>
      </c>
      <c r="F48">
        <v>1</v>
      </c>
      <c r="G48">
        <v>19</v>
      </c>
      <c r="H48">
        <v>2</v>
      </c>
      <c r="I48" t="s">
        <v>433</v>
      </c>
      <c r="J48" t="s">
        <v>434</v>
      </c>
      <c r="K48" t="s">
        <v>435</v>
      </c>
      <c r="L48">
        <v>1368</v>
      </c>
      <c r="N48">
        <v>1011</v>
      </c>
      <c r="O48" t="s">
        <v>230</v>
      </c>
      <c r="P48" t="s">
        <v>230</v>
      </c>
      <c r="Q48">
        <v>1</v>
      </c>
      <c r="X48">
        <v>1.1399999999999999</v>
      </c>
      <c r="Y48">
        <v>0</v>
      </c>
      <c r="Z48">
        <v>1635.52</v>
      </c>
      <c r="AA48">
        <v>347.42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1.1399999999999999</v>
      </c>
      <c r="AH48">
        <v>2</v>
      </c>
      <c r="AI48">
        <v>41651783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ROW(Source!A158)</f>
        <v>158</v>
      </c>
      <c r="B49">
        <v>41651793</v>
      </c>
      <c r="C49">
        <v>41651780</v>
      </c>
      <c r="D49">
        <v>41400659</v>
      </c>
      <c r="E49">
        <v>1</v>
      </c>
      <c r="F49">
        <v>1</v>
      </c>
      <c r="G49">
        <v>19</v>
      </c>
      <c r="H49">
        <v>2</v>
      </c>
      <c r="I49" t="s">
        <v>436</v>
      </c>
      <c r="J49" t="s">
        <v>437</v>
      </c>
      <c r="K49" t="s">
        <v>438</v>
      </c>
      <c r="L49">
        <v>1368</v>
      </c>
      <c r="N49">
        <v>1011</v>
      </c>
      <c r="O49" t="s">
        <v>230</v>
      </c>
      <c r="P49" t="s">
        <v>230</v>
      </c>
      <c r="Q49">
        <v>1</v>
      </c>
      <c r="X49">
        <v>8.9600000000000009</v>
      </c>
      <c r="Y49">
        <v>0</v>
      </c>
      <c r="Z49">
        <v>1030.96</v>
      </c>
      <c r="AA49">
        <v>401.56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8.9600000000000009</v>
      </c>
      <c r="AH49">
        <v>2</v>
      </c>
      <c r="AI49">
        <v>41651784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ROW(Source!A158)</f>
        <v>158</v>
      </c>
      <c r="B50">
        <v>41651794</v>
      </c>
      <c r="C50">
        <v>41651780</v>
      </c>
      <c r="D50">
        <v>41400660</v>
      </c>
      <c r="E50">
        <v>1</v>
      </c>
      <c r="F50">
        <v>1</v>
      </c>
      <c r="G50">
        <v>19</v>
      </c>
      <c r="H50">
        <v>2</v>
      </c>
      <c r="I50" t="s">
        <v>439</v>
      </c>
      <c r="J50" t="s">
        <v>440</v>
      </c>
      <c r="K50" t="s">
        <v>441</v>
      </c>
      <c r="L50">
        <v>1368</v>
      </c>
      <c r="N50">
        <v>1011</v>
      </c>
      <c r="O50" t="s">
        <v>230</v>
      </c>
      <c r="P50" t="s">
        <v>230</v>
      </c>
      <c r="Q50">
        <v>1</v>
      </c>
      <c r="X50">
        <v>18.25</v>
      </c>
      <c r="Y50">
        <v>0</v>
      </c>
      <c r="Z50">
        <v>1526.76</v>
      </c>
      <c r="AA50">
        <v>545.9</v>
      </c>
      <c r="AB50">
        <v>0</v>
      </c>
      <c r="AC50">
        <v>0</v>
      </c>
      <c r="AD50">
        <v>1</v>
      </c>
      <c r="AE50">
        <v>0</v>
      </c>
      <c r="AF50" t="s">
        <v>3</v>
      </c>
      <c r="AG50">
        <v>18.25</v>
      </c>
      <c r="AH50">
        <v>2</v>
      </c>
      <c r="AI50">
        <v>41651785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ROW(Source!A158)</f>
        <v>158</v>
      </c>
      <c r="B51">
        <v>41651795</v>
      </c>
      <c r="C51">
        <v>41651780</v>
      </c>
      <c r="D51">
        <v>41400698</v>
      </c>
      <c r="E51">
        <v>1</v>
      </c>
      <c r="F51">
        <v>1</v>
      </c>
      <c r="G51">
        <v>19</v>
      </c>
      <c r="H51">
        <v>2</v>
      </c>
      <c r="I51" t="s">
        <v>442</v>
      </c>
      <c r="J51" t="s">
        <v>443</v>
      </c>
      <c r="K51" t="s">
        <v>444</v>
      </c>
      <c r="L51">
        <v>1368</v>
      </c>
      <c r="N51">
        <v>1011</v>
      </c>
      <c r="O51" t="s">
        <v>230</v>
      </c>
      <c r="P51" t="s">
        <v>230</v>
      </c>
      <c r="Q51">
        <v>1</v>
      </c>
      <c r="X51">
        <v>2.2400000000000002</v>
      </c>
      <c r="Y51">
        <v>0</v>
      </c>
      <c r="Z51">
        <v>1179.55</v>
      </c>
      <c r="AA51">
        <v>485.88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2.2400000000000002</v>
      </c>
      <c r="AH51">
        <v>2</v>
      </c>
      <c r="AI51">
        <v>41651786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ROW(Source!A158)</f>
        <v>158</v>
      </c>
      <c r="B52">
        <v>41651796</v>
      </c>
      <c r="C52">
        <v>41651780</v>
      </c>
      <c r="D52">
        <v>41400664</v>
      </c>
      <c r="E52">
        <v>1</v>
      </c>
      <c r="F52">
        <v>1</v>
      </c>
      <c r="G52">
        <v>19</v>
      </c>
      <c r="H52">
        <v>2</v>
      </c>
      <c r="I52" t="s">
        <v>445</v>
      </c>
      <c r="J52" t="s">
        <v>446</v>
      </c>
      <c r="K52" t="s">
        <v>447</v>
      </c>
      <c r="L52">
        <v>1368</v>
      </c>
      <c r="N52">
        <v>1011</v>
      </c>
      <c r="O52" t="s">
        <v>230</v>
      </c>
      <c r="P52" t="s">
        <v>230</v>
      </c>
      <c r="Q52">
        <v>1</v>
      </c>
      <c r="X52">
        <v>0.65</v>
      </c>
      <c r="Y52">
        <v>0</v>
      </c>
      <c r="Z52">
        <v>1633.82</v>
      </c>
      <c r="AA52">
        <v>516.44000000000005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0.65</v>
      </c>
      <c r="AH52">
        <v>2</v>
      </c>
      <c r="AI52">
        <v>41651787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ROW(Source!A158)</f>
        <v>158</v>
      </c>
      <c r="B53">
        <v>41651797</v>
      </c>
      <c r="C53">
        <v>41651780</v>
      </c>
      <c r="D53">
        <v>41402519</v>
      </c>
      <c r="E53">
        <v>1</v>
      </c>
      <c r="F53">
        <v>1</v>
      </c>
      <c r="G53">
        <v>19</v>
      </c>
      <c r="H53">
        <v>3</v>
      </c>
      <c r="I53" t="s">
        <v>448</v>
      </c>
      <c r="J53" t="s">
        <v>449</v>
      </c>
      <c r="K53" t="s">
        <v>450</v>
      </c>
      <c r="L53">
        <v>1339</v>
      </c>
      <c r="N53">
        <v>1007</v>
      </c>
      <c r="O53" t="s">
        <v>149</v>
      </c>
      <c r="P53" t="s">
        <v>149</v>
      </c>
      <c r="Q53">
        <v>1</v>
      </c>
      <c r="X53">
        <v>126</v>
      </c>
      <c r="Y53">
        <v>1845.8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126</v>
      </c>
      <c r="AH53">
        <v>2</v>
      </c>
      <c r="AI53">
        <v>41651788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ROW(Source!A158)</f>
        <v>158</v>
      </c>
      <c r="B54">
        <v>41651798</v>
      </c>
      <c r="C54">
        <v>41651780</v>
      </c>
      <c r="D54">
        <v>41403220</v>
      </c>
      <c r="E54">
        <v>1</v>
      </c>
      <c r="F54">
        <v>1</v>
      </c>
      <c r="G54">
        <v>19</v>
      </c>
      <c r="H54">
        <v>3</v>
      </c>
      <c r="I54" t="s">
        <v>416</v>
      </c>
      <c r="J54" t="s">
        <v>417</v>
      </c>
      <c r="K54" t="s">
        <v>418</v>
      </c>
      <c r="L54">
        <v>1339</v>
      </c>
      <c r="N54">
        <v>1007</v>
      </c>
      <c r="O54" t="s">
        <v>149</v>
      </c>
      <c r="P54" t="s">
        <v>149</v>
      </c>
      <c r="Q54">
        <v>1</v>
      </c>
      <c r="X54">
        <v>7</v>
      </c>
      <c r="Y54">
        <v>29.98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7</v>
      </c>
      <c r="AH54">
        <v>2</v>
      </c>
      <c r="AI54">
        <v>41651789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ROW(Source!A159)</f>
        <v>159</v>
      </c>
      <c r="B55">
        <v>41651808</v>
      </c>
      <c r="C55">
        <v>41651799</v>
      </c>
      <c r="D55">
        <v>41386477</v>
      </c>
      <c r="E55">
        <v>19</v>
      </c>
      <c r="F55">
        <v>1</v>
      </c>
      <c r="G55">
        <v>19</v>
      </c>
      <c r="H55">
        <v>1</v>
      </c>
      <c r="I55" t="s">
        <v>362</v>
      </c>
      <c r="J55" t="s">
        <v>3</v>
      </c>
      <c r="K55" t="s">
        <v>363</v>
      </c>
      <c r="L55">
        <v>1191</v>
      </c>
      <c r="N55">
        <v>1013</v>
      </c>
      <c r="O55" t="s">
        <v>364</v>
      </c>
      <c r="P55" t="s">
        <v>364</v>
      </c>
      <c r="Q55">
        <v>1</v>
      </c>
      <c r="X55">
        <v>16.559999999999999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1</v>
      </c>
      <c r="AF55" t="s">
        <v>3</v>
      </c>
      <c r="AG55">
        <v>16.559999999999999</v>
      </c>
      <c r="AH55">
        <v>2</v>
      </c>
      <c r="AI55">
        <v>41651800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ROW(Source!A159)</f>
        <v>159</v>
      </c>
      <c r="B56">
        <v>41651809</v>
      </c>
      <c r="C56">
        <v>41651799</v>
      </c>
      <c r="D56">
        <v>41400522</v>
      </c>
      <c r="E56">
        <v>1</v>
      </c>
      <c r="F56">
        <v>1</v>
      </c>
      <c r="G56">
        <v>19</v>
      </c>
      <c r="H56">
        <v>2</v>
      </c>
      <c r="I56" t="s">
        <v>451</v>
      </c>
      <c r="J56" t="s">
        <v>452</v>
      </c>
      <c r="K56" t="s">
        <v>453</v>
      </c>
      <c r="L56">
        <v>1368</v>
      </c>
      <c r="N56">
        <v>1011</v>
      </c>
      <c r="O56" t="s">
        <v>230</v>
      </c>
      <c r="P56" t="s">
        <v>230</v>
      </c>
      <c r="Q56">
        <v>1</v>
      </c>
      <c r="X56">
        <v>2.08</v>
      </c>
      <c r="Y56">
        <v>0</v>
      </c>
      <c r="Z56">
        <v>976.21</v>
      </c>
      <c r="AA56">
        <v>418.55</v>
      </c>
      <c r="AB56">
        <v>0</v>
      </c>
      <c r="AC56">
        <v>0</v>
      </c>
      <c r="AD56">
        <v>1</v>
      </c>
      <c r="AE56">
        <v>0</v>
      </c>
      <c r="AF56" t="s">
        <v>3</v>
      </c>
      <c r="AG56">
        <v>2.08</v>
      </c>
      <c r="AH56">
        <v>2</v>
      </c>
      <c r="AI56">
        <v>41651801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ROW(Source!A159)</f>
        <v>159</v>
      </c>
      <c r="B57">
        <v>41651810</v>
      </c>
      <c r="C57">
        <v>41651799</v>
      </c>
      <c r="D57">
        <v>41400671</v>
      </c>
      <c r="E57">
        <v>1</v>
      </c>
      <c r="F57">
        <v>1</v>
      </c>
      <c r="G57">
        <v>19</v>
      </c>
      <c r="H57">
        <v>2</v>
      </c>
      <c r="I57" t="s">
        <v>454</v>
      </c>
      <c r="J57" t="s">
        <v>455</v>
      </c>
      <c r="K57" t="s">
        <v>456</v>
      </c>
      <c r="L57">
        <v>1368</v>
      </c>
      <c r="N57">
        <v>1011</v>
      </c>
      <c r="O57" t="s">
        <v>230</v>
      </c>
      <c r="P57" t="s">
        <v>230</v>
      </c>
      <c r="Q57">
        <v>1</v>
      </c>
      <c r="X57">
        <v>2.08</v>
      </c>
      <c r="Y57">
        <v>0</v>
      </c>
      <c r="Z57">
        <v>360.45</v>
      </c>
      <c r="AA57">
        <v>163.12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2.08</v>
      </c>
      <c r="AH57">
        <v>2</v>
      </c>
      <c r="AI57">
        <v>41651802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ROW(Source!A159)</f>
        <v>159</v>
      </c>
      <c r="B58">
        <v>41651811</v>
      </c>
      <c r="C58">
        <v>41651799</v>
      </c>
      <c r="D58">
        <v>41400674</v>
      </c>
      <c r="E58">
        <v>1</v>
      </c>
      <c r="F58">
        <v>1</v>
      </c>
      <c r="G58">
        <v>19</v>
      </c>
      <c r="H58">
        <v>2</v>
      </c>
      <c r="I58" t="s">
        <v>433</v>
      </c>
      <c r="J58" t="s">
        <v>434</v>
      </c>
      <c r="K58" t="s">
        <v>435</v>
      </c>
      <c r="L58">
        <v>1368</v>
      </c>
      <c r="N58">
        <v>1011</v>
      </c>
      <c r="O58" t="s">
        <v>230</v>
      </c>
      <c r="P58" t="s">
        <v>230</v>
      </c>
      <c r="Q58">
        <v>1</v>
      </c>
      <c r="X58">
        <v>0.81</v>
      </c>
      <c r="Y58">
        <v>0</v>
      </c>
      <c r="Z58">
        <v>1635.52</v>
      </c>
      <c r="AA58">
        <v>347.42</v>
      </c>
      <c r="AB58">
        <v>0</v>
      </c>
      <c r="AC58">
        <v>0</v>
      </c>
      <c r="AD58">
        <v>1</v>
      </c>
      <c r="AE58">
        <v>0</v>
      </c>
      <c r="AF58" t="s">
        <v>3</v>
      </c>
      <c r="AG58">
        <v>0.81</v>
      </c>
      <c r="AH58">
        <v>2</v>
      </c>
      <c r="AI58">
        <v>41651803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ROW(Source!A159)</f>
        <v>159</v>
      </c>
      <c r="B59">
        <v>41651812</v>
      </c>
      <c r="C59">
        <v>41651799</v>
      </c>
      <c r="D59">
        <v>41400698</v>
      </c>
      <c r="E59">
        <v>1</v>
      </c>
      <c r="F59">
        <v>1</v>
      </c>
      <c r="G59">
        <v>19</v>
      </c>
      <c r="H59">
        <v>2</v>
      </c>
      <c r="I59" t="s">
        <v>442</v>
      </c>
      <c r="J59" t="s">
        <v>443</v>
      </c>
      <c r="K59" t="s">
        <v>444</v>
      </c>
      <c r="L59">
        <v>1368</v>
      </c>
      <c r="N59">
        <v>1011</v>
      </c>
      <c r="O59" t="s">
        <v>230</v>
      </c>
      <c r="P59" t="s">
        <v>230</v>
      </c>
      <c r="Q59">
        <v>1</v>
      </c>
      <c r="X59">
        <v>1.94</v>
      </c>
      <c r="Y59">
        <v>0</v>
      </c>
      <c r="Z59">
        <v>1179.55</v>
      </c>
      <c r="AA59">
        <v>485.88</v>
      </c>
      <c r="AB59">
        <v>0</v>
      </c>
      <c r="AC59">
        <v>0</v>
      </c>
      <c r="AD59">
        <v>1</v>
      </c>
      <c r="AE59">
        <v>0</v>
      </c>
      <c r="AF59" t="s">
        <v>3</v>
      </c>
      <c r="AG59">
        <v>1.94</v>
      </c>
      <c r="AH59">
        <v>2</v>
      </c>
      <c r="AI59">
        <v>41651804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ROW(Source!A159)</f>
        <v>159</v>
      </c>
      <c r="B60">
        <v>41651813</v>
      </c>
      <c r="C60">
        <v>41651799</v>
      </c>
      <c r="D60">
        <v>41400664</v>
      </c>
      <c r="E60">
        <v>1</v>
      </c>
      <c r="F60">
        <v>1</v>
      </c>
      <c r="G60">
        <v>19</v>
      </c>
      <c r="H60">
        <v>2</v>
      </c>
      <c r="I60" t="s">
        <v>445</v>
      </c>
      <c r="J60" t="s">
        <v>446</v>
      </c>
      <c r="K60" t="s">
        <v>447</v>
      </c>
      <c r="L60">
        <v>1368</v>
      </c>
      <c r="N60">
        <v>1011</v>
      </c>
      <c r="O60" t="s">
        <v>230</v>
      </c>
      <c r="P60" t="s">
        <v>230</v>
      </c>
      <c r="Q60">
        <v>1</v>
      </c>
      <c r="X60">
        <v>0.65</v>
      </c>
      <c r="Y60">
        <v>0</v>
      </c>
      <c r="Z60">
        <v>1633.82</v>
      </c>
      <c r="AA60">
        <v>516.44000000000005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0.65</v>
      </c>
      <c r="AH60">
        <v>2</v>
      </c>
      <c r="AI60">
        <v>41651805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ROW(Source!A159)</f>
        <v>159</v>
      </c>
      <c r="B61">
        <v>41651814</v>
      </c>
      <c r="C61">
        <v>41651799</v>
      </c>
      <c r="D61">
        <v>41402493</v>
      </c>
      <c r="E61">
        <v>1</v>
      </c>
      <c r="F61">
        <v>1</v>
      </c>
      <c r="G61">
        <v>19</v>
      </c>
      <c r="H61">
        <v>3</v>
      </c>
      <c r="I61" t="s">
        <v>457</v>
      </c>
      <c r="J61" t="s">
        <v>458</v>
      </c>
      <c r="K61" t="s">
        <v>459</v>
      </c>
      <c r="L61">
        <v>1339</v>
      </c>
      <c r="N61">
        <v>1007</v>
      </c>
      <c r="O61" t="s">
        <v>149</v>
      </c>
      <c r="P61" t="s">
        <v>149</v>
      </c>
      <c r="Q61">
        <v>1</v>
      </c>
      <c r="X61">
        <v>110</v>
      </c>
      <c r="Y61">
        <v>570.52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110</v>
      </c>
      <c r="AH61">
        <v>2</v>
      </c>
      <c r="AI61">
        <v>41651806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ROW(Source!A159)</f>
        <v>159</v>
      </c>
      <c r="B62">
        <v>41651815</v>
      </c>
      <c r="C62">
        <v>41651799</v>
      </c>
      <c r="D62">
        <v>41403220</v>
      </c>
      <c r="E62">
        <v>1</v>
      </c>
      <c r="F62">
        <v>1</v>
      </c>
      <c r="G62">
        <v>19</v>
      </c>
      <c r="H62">
        <v>3</v>
      </c>
      <c r="I62" t="s">
        <v>416</v>
      </c>
      <c r="J62" t="s">
        <v>417</v>
      </c>
      <c r="K62" t="s">
        <v>418</v>
      </c>
      <c r="L62">
        <v>1339</v>
      </c>
      <c r="N62">
        <v>1007</v>
      </c>
      <c r="O62" t="s">
        <v>149</v>
      </c>
      <c r="P62" t="s">
        <v>149</v>
      </c>
      <c r="Q62">
        <v>1</v>
      </c>
      <c r="X62">
        <v>5</v>
      </c>
      <c r="Y62">
        <v>29.98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5</v>
      </c>
      <c r="AH62">
        <v>2</v>
      </c>
      <c r="AI62">
        <v>41651807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ROW(Source!A160)</f>
        <v>160</v>
      </c>
      <c r="B63">
        <v>41651818</v>
      </c>
      <c r="C63">
        <v>41651816</v>
      </c>
      <c r="D63">
        <v>41401192</v>
      </c>
      <c r="E63">
        <v>1</v>
      </c>
      <c r="F63">
        <v>1</v>
      </c>
      <c r="G63">
        <v>19</v>
      </c>
      <c r="H63">
        <v>2</v>
      </c>
      <c r="I63" t="s">
        <v>368</v>
      </c>
      <c r="J63" t="s">
        <v>369</v>
      </c>
      <c r="K63" t="s">
        <v>370</v>
      </c>
      <c r="L63">
        <v>1368</v>
      </c>
      <c r="N63">
        <v>1011</v>
      </c>
      <c r="O63" t="s">
        <v>230</v>
      </c>
      <c r="P63" t="s">
        <v>230</v>
      </c>
      <c r="Q63">
        <v>1</v>
      </c>
      <c r="X63">
        <v>3.1E-2</v>
      </c>
      <c r="Y63">
        <v>0</v>
      </c>
      <c r="Z63">
        <v>959.83</v>
      </c>
      <c r="AA63">
        <v>491.12</v>
      </c>
      <c r="AB63">
        <v>0</v>
      </c>
      <c r="AC63">
        <v>0</v>
      </c>
      <c r="AD63">
        <v>1</v>
      </c>
      <c r="AE63">
        <v>0</v>
      </c>
      <c r="AF63" t="s">
        <v>3</v>
      </c>
      <c r="AG63">
        <v>3.1E-2</v>
      </c>
      <c r="AH63">
        <v>2</v>
      </c>
      <c r="AI63">
        <v>41651817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ROW(Source!A161)</f>
        <v>161</v>
      </c>
      <c r="B64">
        <v>41651821</v>
      </c>
      <c r="C64">
        <v>41651819</v>
      </c>
      <c r="D64">
        <v>41401192</v>
      </c>
      <c r="E64">
        <v>1</v>
      </c>
      <c r="F64">
        <v>1</v>
      </c>
      <c r="G64">
        <v>19</v>
      </c>
      <c r="H64">
        <v>2</v>
      </c>
      <c r="I64" t="s">
        <v>368</v>
      </c>
      <c r="J64" t="s">
        <v>369</v>
      </c>
      <c r="K64" t="s">
        <v>370</v>
      </c>
      <c r="L64">
        <v>1368</v>
      </c>
      <c r="N64">
        <v>1011</v>
      </c>
      <c r="O64" t="s">
        <v>230</v>
      </c>
      <c r="P64" t="s">
        <v>230</v>
      </c>
      <c r="Q64">
        <v>1</v>
      </c>
      <c r="X64">
        <v>0.01</v>
      </c>
      <c r="Y64">
        <v>0</v>
      </c>
      <c r="Z64">
        <v>959.83</v>
      </c>
      <c r="AA64">
        <v>491.12</v>
      </c>
      <c r="AB64">
        <v>0</v>
      </c>
      <c r="AC64">
        <v>0</v>
      </c>
      <c r="AD64">
        <v>1</v>
      </c>
      <c r="AE64">
        <v>0</v>
      </c>
      <c r="AF64" t="s">
        <v>169</v>
      </c>
      <c r="AG64">
        <v>0.2</v>
      </c>
      <c r="AH64">
        <v>2</v>
      </c>
      <c r="AI64">
        <v>41651820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ROW(Source!A162)</f>
        <v>162</v>
      </c>
      <c r="B65">
        <v>41651829</v>
      </c>
      <c r="C65">
        <v>41651822</v>
      </c>
      <c r="D65">
        <v>41386477</v>
      </c>
      <c r="E65">
        <v>19</v>
      </c>
      <c r="F65">
        <v>1</v>
      </c>
      <c r="G65">
        <v>19</v>
      </c>
      <c r="H65">
        <v>1</v>
      </c>
      <c r="I65" t="s">
        <v>362</v>
      </c>
      <c r="J65" t="s">
        <v>3</v>
      </c>
      <c r="K65" t="s">
        <v>363</v>
      </c>
      <c r="L65">
        <v>1191</v>
      </c>
      <c r="N65">
        <v>1013</v>
      </c>
      <c r="O65" t="s">
        <v>364</v>
      </c>
      <c r="P65" t="s">
        <v>364</v>
      </c>
      <c r="Q65">
        <v>1</v>
      </c>
      <c r="X65">
        <v>9.35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1</v>
      </c>
      <c r="AF65" t="s">
        <v>3</v>
      </c>
      <c r="AG65">
        <v>9.35</v>
      </c>
      <c r="AH65">
        <v>2</v>
      </c>
      <c r="AI65">
        <v>41651823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ROW(Source!A162)</f>
        <v>162</v>
      </c>
      <c r="B66">
        <v>41651830</v>
      </c>
      <c r="C66">
        <v>41651822</v>
      </c>
      <c r="D66">
        <v>41401288</v>
      </c>
      <c r="E66">
        <v>1</v>
      </c>
      <c r="F66">
        <v>1</v>
      </c>
      <c r="G66">
        <v>19</v>
      </c>
      <c r="H66">
        <v>2</v>
      </c>
      <c r="I66" t="s">
        <v>460</v>
      </c>
      <c r="J66" t="s">
        <v>461</v>
      </c>
      <c r="K66" t="s">
        <v>462</v>
      </c>
      <c r="L66">
        <v>1368</v>
      </c>
      <c r="N66">
        <v>1011</v>
      </c>
      <c r="O66" t="s">
        <v>230</v>
      </c>
      <c r="P66" t="s">
        <v>230</v>
      </c>
      <c r="Q66">
        <v>1</v>
      </c>
      <c r="X66">
        <v>0.09</v>
      </c>
      <c r="Y66">
        <v>0</v>
      </c>
      <c r="Z66">
        <v>9.57</v>
      </c>
      <c r="AA66">
        <v>0.09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0.09</v>
      </c>
      <c r="AH66">
        <v>2</v>
      </c>
      <c r="AI66">
        <v>41651824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ROW(Source!A162)</f>
        <v>162</v>
      </c>
      <c r="B67">
        <v>41651831</v>
      </c>
      <c r="C67">
        <v>41651822</v>
      </c>
      <c r="D67">
        <v>41400589</v>
      </c>
      <c r="E67">
        <v>1</v>
      </c>
      <c r="F67">
        <v>1</v>
      </c>
      <c r="G67">
        <v>19</v>
      </c>
      <c r="H67">
        <v>2</v>
      </c>
      <c r="I67" t="s">
        <v>463</v>
      </c>
      <c r="J67" t="s">
        <v>464</v>
      </c>
      <c r="K67" t="s">
        <v>465</v>
      </c>
      <c r="L67">
        <v>1368</v>
      </c>
      <c r="N67">
        <v>1011</v>
      </c>
      <c r="O67" t="s">
        <v>230</v>
      </c>
      <c r="P67" t="s">
        <v>230</v>
      </c>
      <c r="Q67">
        <v>1</v>
      </c>
      <c r="X67">
        <v>0.01</v>
      </c>
      <c r="Y67">
        <v>0</v>
      </c>
      <c r="Z67">
        <v>496.99</v>
      </c>
      <c r="AA67">
        <v>387.36</v>
      </c>
      <c r="AB67">
        <v>0</v>
      </c>
      <c r="AC67">
        <v>0</v>
      </c>
      <c r="AD67">
        <v>1</v>
      </c>
      <c r="AE67">
        <v>0</v>
      </c>
      <c r="AF67" t="s">
        <v>3</v>
      </c>
      <c r="AG67">
        <v>0.01</v>
      </c>
      <c r="AH67">
        <v>2</v>
      </c>
      <c r="AI67">
        <v>41651825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ROW(Source!A162)</f>
        <v>162</v>
      </c>
      <c r="B68">
        <v>41651832</v>
      </c>
      <c r="C68">
        <v>41651822</v>
      </c>
      <c r="D68">
        <v>41403741</v>
      </c>
      <c r="E68">
        <v>1</v>
      </c>
      <c r="F68">
        <v>1</v>
      </c>
      <c r="G68">
        <v>19</v>
      </c>
      <c r="H68">
        <v>3</v>
      </c>
      <c r="I68" t="s">
        <v>466</v>
      </c>
      <c r="J68" t="s">
        <v>467</v>
      </c>
      <c r="K68" t="s">
        <v>468</v>
      </c>
      <c r="L68">
        <v>1301</v>
      </c>
      <c r="N68">
        <v>1003</v>
      </c>
      <c r="O68" t="s">
        <v>201</v>
      </c>
      <c r="P68" t="s">
        <v>201</v>
      </c>
      <c r="Q68">
        <v>1</v>
      </c>
      <c r="X68">
        <v>24.7</v>
      </c>
      <c r="Y68">
        <v>50.36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24.7</v>
      </c>
      <c r="AH68">
        <v>2</v>
      </c>
      <c r="AI68">
        <v>41651826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ROW(Source!A162)</f>
        <v>162</v>
      </c>
      <c r="B69">
        <v>41651833</v>
      </c>
      <c r="C69">
        <v>41651822</v>
      </c>
      <c r="D69">
        <v>41403742</v>
      </c>
      <c r="E69">
        <v>1</v>
      </c>
      <c r="F69">
        <v>1</v>
      </c>
      <c r="G69">
        <v>19</v>
      </c>
      <c r="H69">
        <v>3</v>
      </c>
      <c r="I69" t="s">
        <v>469</v>
      </c>
      <c r="J69" t="s">
        <v>470</v>
      </c>
      <c r="K69" t="s">
        <v>471</v>
      </c>
      <c r="L69">
        <v>1346</v>
      </c>
      <c r="N69">
        <v>1009</v>
      </c>
      <c r="O69" t="s">
        <v>270</v>
      </c>
      <c r="P69" t="s">
        <v>270</v>
      </c>
      <c r="Q69">
        <v>1</v>
      </c>
      <c r="X69">
        <v>4.82</v>
      </c>
      <c r="Y69">
        <v>275.67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3</v>
      </c>
      <c r="AG69">
        <v>4.82</v>
      </c>
      <c r="AH69">
        <v>2</v>
      </c>
      <c r="AI69">
        <v>41651827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ROW(Source!A162)</f>
        <v>162</v>
      </c>
      <c r="B70">
        <v>41651834</v>
      </c>
      <c r="C70">
        <v>41651822</v>
      </c>
      <c r="D70">
        <v>41403743</v>
      </c>
      <c r="E70">
        <v>1</v>
      </c>
      <c r="F70">
        <v>1</v>
      </c>
      <c r="G70">
        <v>19</v>
      </c>
      <c r="H70">
        <v>3</v>
      </c>
      <c r="I70" t="s">
        <v>472</v>
      </c>
      <c r="J70" t="s">
        <v>473</v>
      </c>
      <c r="K70" t="s">
        <v>474</v>
      </c>
      <c r="L70">
        <v>1327</v>
      </c>
      <c r="N70">
        <v>1005</v>
      </c>
      <c r="O70" t="s">
        <v>22</v>
      </c>
      <c r="P70" t="s">
        <v>22</v>
      </c>
      <c r="Q70">
        <v>1</v>
      </c>
      <c r="X70">
        <v>102</v>
      </c>
      <c r="Y70">
        <v>643.47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3</v>
      </c>
      <c r="AG70">
        <v>102</v>
      </c>
      <c r="AH70">
        <v>2</v>
      </c>
      <c r="AI70">
        <v>41651828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ROW(Source!A163)</f>
        <v>163</v>
      </c>
      <c r="B71">
        <v>41651844</v>
      </c>
      <c r="C71">
        <v>41651835</v>
      </c>
      <c r="D71">
        <v>41386477</v>
      </c>
      <c r="E71">
        <v>19</v>
      </c>
      <c r="F71">
        <v>1</v>
      </c>
      <c r="G71">
        <v>19</v>
      </c>
      <c r="H71">
        <v>1</v>
      </c>
      <c r="I71" t="s">
        <v>362</v>
      </c>
      <c r="J71" t="s">
        <v>3</v>
      </c>
      <c r="K71" t="s">
        <v>363</v>
      </c>
      <c r="L71">
        <v>1191</v>
      </c>
      <c r="N71">
        <v>1013</v>
      </c>
      <c r="O71" t="s">
        <v>364</v>
      </c>
      <c r="P71" t="s">
        <v>364</v>
      </c>
      <c r="Q71">
        <v>1</v>
      </c>
      <c r="X71">
        <v>16.559999999999999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1</v>
      </c>
      <c r="AF71" t="s">
        <v>3</v>
      </c>
      <c r="AG71">
        <v>16.559999999999999</v>
      </c>
      <c r="AH71">
        <v>2</v>
      </c>
      <c r="AI71">
        <v>41651836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ROW(Source!A163)</f>
        <v>163</v>
      </c>
      <c r="B72">
        <v>41651845</v>
      </c>
      <c r="C72">
        <v>41651835</v>
      </c>
      <c r="D72">
        <v>41400522</v>
      </c>
      <c r="E72">
        <v>1</v>
      </c>
      <c r="F72">
        <v>1</v>
      </c>
      <c r="G72">
        <v>19</v>
      </c>
      <c r="H72">
        <v>2</v>
      </c>
      <c r="I72" t="s">
        <v>451</v>
      </c>
      <c r="J72" t="s">
        <v>452</v>
      </c>
      <c r="K72" t="s">
        <v>453</v>
      </c>
      <c r="L72">
        <v>1368</v>
      </c>
      <c r="N72">
        <v>1011</v>
      </c>
      <c r="O72" t="s">
        <v>230</v>
      </c>
      <c r="P72" t="s">
        <v>230</v>
      </c>
      <c r="Q72">
        <v>1</v>
      </c>
      <c r="X72">
        <v>2.08</v>
      </c>
      <c r="Y72">
        <v>0</v>
      </c>
      <c r="Z72">
        <v>976.21</v>
      </c>
      <c r="AA72">
        <v>418.55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2.08</v>
      </c>
      <c r="AH72">
        <v>2</v>
      </c>
      <c r="AI72">
        <v>41651837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ROW(Source!A163)</f>
        <v>163</v>
      </c>
      <c r="B73">
        <v>41651846</v>
      </c>
      <c r="C73">
        <v>41651835</v>
      </c>
      <c r="D73">
        <v>41400671</v>
      </c>
      <c r="E73">
        <v>1</v>
      </c>
      <c r="F73">
        <v>1</v>
      </c>
      <c r="G73">
        <v>19</v>
      </c>
      <c r="H73">
        <v>2</v>
      </c>
      <c r="I73" t="s">
        <v>454</v>
      </c>
      <c r="J73" t="s">
        <v>455</v>
      </c>
      <c r="K73" t="s">
        <v>456</v>
      </c>
      <c r="L73">
        <v>1368</v>
      </c>
      <c r="N73">
        <v>1011</v>
      </c>
      <c r="O73" t="s">
        <v>230</v>
      </c>
      <c r="P73" t="s">
        <v>230</v>
      </c>
      <c r="Q73">
        <v>1</v>
      </c>
      <c r="X73">
        <v>2.08</v>
      </c>
      <c r="Y73">
        <v>0</v>
      </c>
      <c r="Z73">
        <v>360.45</v>
      </c>
      <c r="AA73">
        <v>163.12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2.08</v>
      </c>
      <c r="AH73">
        <v>2</v>
      </c>
      <c r="AI73">
        <v>41651838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ROW(Source!A163)</f>
        <v>163</v>
      </c>
      <c r="B74">
        <v>41651847</v>
      </c>
      <c r="C74">
        <v>41651835</v>
      </c>
      <c r="D74">
        <v>41400674</v>
      </c>
      <c r="E74">
        <v>1</v>
      </c>
      <c r="F74">
        <v>1</v>
      </c>
      <c r="G74">
        <v>19</v>
      </c>
      <c r="H74">
        <v>2</v>
      </c>
      <c r="I74" t="s">
        <v>433</v>
      </c>
      <c r="J74" t="s">
        <v>434</v>
      </c>
      <c r="K74" t="s">
        <v>435</v>
      </c>
      <c r="L74">
        <v>1368</v>
      </c>
      <c r="N74">
        <v>1011</v>
      </c>
      <c r="O74" t="s">
        <v>230</v>
      </c>
      <c r="P74" t="s">
        <v>230</v>
      </c>
      <c r="Q74">
        <v>1</v>
      </c>
      <c r="X74">
        <v>0.81</v>
      </c>
      <c r="Y74">
        <v>0</v>
      </c>
      <c r="Z74">
        <v>1635.52</v>
      </c>
      <c r="AA74">
        <v>347.42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0.81</v>
      </c>
      <c r="AH74">
        <v>2</v>
      </c>
      <c r="AI74">
        <v>41651839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ROW(Source!A163)</f>
        <v>163</v>
      </c>
      <c r="B75">
        <v>41651848</v>
      </c>
      <c r="C75">
        <v>41651835</v>
      </c>
      <c r="D75">
        <v>41400698</v>
      </c>
      <c r="E75">
        <v>1</v>
      </c>
      <c r="F75">
        <v>1</v>
      </c>
      <c r="G75">
        <v>19</v>
      </c>
      <c r="H75">
        <v>2</v>
      </c>
      <c r="I75" t="s">
        <v>442</v>
      </c>
      <c r="J75" t="s">
        <v>443</v>
      </c>
      <c r="K75" t="s">
        <v>444</v>
      </c>
      <c r="L75">
        <v>1368</v>
      </c>
      <c r="N75">
        <v>1011</v>
      </c>
      <c r="O75" t="s">
        <v>230</v>
      </c>
      <c r="P75" t="s">
        <v>230</v>
      </c>
      <c r="Q75">
        <v>1</v>
      </c>
      <c r="X75">
        <v>1.94</v>
      </c>
      <c r="Y75">
        <v>0</v>
      </c>
      <c r="Z75">
        <v>1179.55</v>
      </c>
      <c r="AA75">
        <v>485.88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1.94</v>
      </c>
      <c r="AH75">
        <v>2</v>
      </c>
      <c r="AI75">
        <v>41651840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ROW(Source!A163)</f>
        <v>163</v>
      </c>
      <c r="B76">
        <v>41651849</v>
      </c>
      <c r="C76">
        <v>41651835</v>
      </c>
      <c r="D76">
        <v>41400664</v>
      </c>
      <c r="E76">
        <v>1</v>
      </c>
      <c r="F76">
        <v>1</v>
      </c>
      <c r="G76">
        <v>19</v>
      </c>
      <c r="H76">
        <v>2</v>
      </c>
      <c r="I76" t="s">
        <v>445</v>
      </c>
      <c r="J76" t="s">
        <v>446</v>
      </c>
      <c r="K76" t="s">
        <v>447</v>
      </c>
      <c r="L76">
        <v>1368</v>
      </c>
      <c r="N76">
        <v>1011</v>
      </c>
      <c r="O76" t="s">
        <v>230</v>
      </c>
      <c r="P76" t="s">
        <v>230</v>
      </c>
      <c r="Q76">
        <v>1</v>
      </c>
      <c r="X76">
        <v>0.65</v>
      </c>
      <c r="Y76">
        <v>0</v>
      </c>
      <c r="Z76">
        <v>1633.82</v>
      </c>
      <c r="AA76">
        <v>516.44000000000005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0.65</v>
      </c>
      <c r="AH76">
        <v>2</v>
      </c>
      <c r="AI76">
        <v>41651841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ROW(Source!A163)</f>
        <v>163</v>
      </c>
      <c r="B77">
        <v>41651850</v>
      </c>
      <c r="C77">
        <v>41651835</v>
      </c>
      <c r="D77">
        <v>41402493</v>
      </c>
      <c r="E77">
        <v>1</v>
      </c>
      <c r="F77">
        <v>1</v>
      </c>
      <c r="G77">
        <v>19</v>
      </c>
      <c r="H77">
        <v>3</v>
      </c>
      <c r="I77" t="s">
        <v>457</v>
      </c>
      <c r="J77" t="s">
        <v>458</v>
      </c>
      <c r="K77" t="s">
        <v>459</v>
      </c>
      <c r="L77">
        <v>1339</v>
      </c>
      <c r="N77">
        <v>1007</v>
      </c>
      <c r="O77" t="s">
        <v>149</v>
      </c>
      <c r="P77" t="s">
        <v>149</v>
      </c>
      <c r="Q77">
        <v>1</v>
      </c>
      <c r="X77">
        <v>110</v>
      </c>
      <c r="Y77">
        <v>570.52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 t="s">
        <v>3</v>
      </c>
      <c r="AG77">
        <v>110</v>
      </c>
      <c r="AH77">
        <v>2</v>
      </c>
      <c r="AI77">
        <v>41651842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ROW(Source!A163)</f>
        <v>163</v>
      </c>
      <c r="B78">
        <v>41651851</v>
      </c>
      <c r="C78">
        <v>41651835</v>
      </c>
      <c r="D78">
        <v>41403220</v>
      </c>
      <c r="E78">
        <v>1</v>
      </c>
      <c r="F78">
        <v>1</v>
      </c>
      <c r="G78">
        <v>19</v>
      </c>
      <c r="H78">
        <v>3</v>
      </c>
      <c r="I78" t="s">
        <v>416</v>
      </c>
      <c r="J78" t="s">
        <v>417</v>
      </c>
      <c r="K78" t="s">
        <v>418</v>
      </c>
      <c r="L78">
        <v>1339</v>
      </c>
      <c r="N78">
        <v>1007</v>
      </c>
      <c r="O78" t="s">
        <v>149</v>
      </c>
      <c r="P78" t="s">
        <v>149</v>
      </c>
      <c r="Q78">
        <v>1</v>
      </c>
      <c r="X78">
        <v>5</v>
      </c>
      <c r="Y78">
        <v>29.98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5</v>
      </c>
      <c r="AH78">
        <v>2</v>
      </c>
      <c r="AI78">
        <v>41651843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ROW(Source!A164)</f>
        <v>164</v>
      </c>
      <c r="B79">
        <v>41651857</v>
      </c>
      <c r="C79">
        <v>41651852</v>
      </c>
      <c r="D79">
        <v>41386477</v>
      </c>
      <c r="E79">
        <v>19</v>
      </c>
      <c r="F79">
        <v>1</v>
      </c>
      <c r="G79">
        <v>19</v>
      </c>
      <c r="H79">
        <v>1</v>
      </c>
      <c r="I79" t="s">
        <v>362</v>
      </c>
      <c r="J79" t="s">
        <v>3</v>
      </c>
      <c r="K79" t="s">
        <v>363</v>
      </c>
      <c r="L79">
        <v>1191</v>
      </c>
      <c r="N79">
        <v>1013</v>
      </c>
      <c r="O79" t="s">
        <v>364</v>
      </c>
      <c r="P79" t="s">
        <v>364</v>
      </c>
      <c r="Q79">
        <v>1</v>
      </c>
      <c r="X79">
        <v>9.61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1</v>
      </c>
      <c r="AF79" t="s">
        <v>3</v>
      </c>
      <c r="AG79">
        <v>9.61</v>
      </c>
      <c r="AH79">
        <v>2</v>
      </c>
      <c r="AI79">
        <v>41651853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ROW(Source!A164)</f>
        <v>164</v>
      </c>
      <c r="B80">
        <v>41651858</v>
      </c>
      <c r="C80">
        <v>41651852</v>
      </c>
      <c r="D80">
        <v>41400917</v>
      </c>
      <c r="E80">
        <v>1</v>
      </c>
      <c r="F80">
        <v>1</v>
      </c>
      <c r="G80">
        <v>19</v>
      </c>
      <c r="H80">
        <v>2</v>
      </c>
      <c r="I80" t="s">
        <v>475</v>
      </c>
      <c r="J80" t="s">
        <v>476</v>
      </c>
      <c r="K80" t="s">
        <v>477</v>
      </c>
      <c r="L80">
        <v>1368</v>
      </c>
      <c r="N80">
        <v>1011</v>
      </c>
      <c r="O80" t="s">
        <v>230</v>
      </c>
      <c r="P80" t="s">
        <v>230</v>
      </c>
      <c r="Q80">
        <v>1</v>
      </c>
      <c r="X80">
        <v>0.78</v>
      </c>
      <c r="Y80">
        <v>0</v>
      </c>
      <c r="Z80">
        <v>35.409999999999997</v>
      </c>
      <c r="AA80">
        <v>7.11</v>
      </c>
      <c r="AB80">
        <v>0</v>
      </c>
      <c r="AC80">
        <v>0</v>
      </c>
      <c r="AD80">
        <v>1</v>
      </c>
      <c r="AE80">
        <v>0</v>
      </c>
      <c r="AF80" t="s">
        <v>3</v>
      </c>
      <c r="AG80">
        <v>0.78</v>
      </c>
      <c r="AH80">
        <v>2</v>
      </c>
      <c r="AI80">
        <v>41651854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ROW(Source!A164)</f>
        <v>164</v>
      </c>
      <c r="B81">
        <v>41651859</v>
      </c>
      <c r="C81">
        <v>41651852</v>
      </c>
      <c r="D81">
        <v>41403136</v>
      </c>
      <c r="E81">
        <v>1</v>
      </c>
      <c r="F81">
        <v>1</v>
      </c>
      <c r="G81">
        <v>19</v>
      </c>
      <c r="H81">
        <v>3</v>
      </c>
      <c r="I81" t="s">
        <v>478</v>
      </c>
      <c r="J81" t="s">
        <v>479</v>
      </c>
      <c r="K81" t="s">
        <v>480</v>
      </c>
      <c r="L81">
        <v>1348</v>
      </c>
      <c r="N81">
        <v>1009</v>
      </c>
      <c r="O81" t="s">
        <v>35</v>
      </c>
      <c r="P81" t="s">
        <v>35</v>
      </c>
      <c r="Q81">
        <v>1000</v>
      </c>
      <c r="X81">
        <v>2.9999999999999997E-4</v>
      </c>
      <c r="Y81">
        <v>117442.26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2.9999999999999997E-4</v>
      </c>
      <c r="AH81">
        <v>2</v>
      </c>
      <c r="AI81">
        <v>41651855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ROW(Source!A164)</f>
        <v>164</v>
      </c>
      <c r="B82">
        <v>41651860</v>
      </c>
      <c r="C82">
        <v>41651852</v>
      </c>
      <c r="D82">
        <v>41404730</v>
      </c>
      <c r="E82">
        <v>1</v>
      </c>
      <c r="F82">
        <v>1</v>
      </c>
      <c r="G82">
        <v>19</v>
      </c>
      <c r="H82">
        <v>3</v>
      </c>
      <c r="I82" t="s">
        <v>481</v>
      </c>
      <c r="J82" t="s">
        <v>482</v>
      </c>
      <c r="K82" t="s">
        <v>483</v>
      </c>
      <c r="L82">
        <v>1348</v>
      </c>
      <c r="N82">
        <v>1009</v>
      </c>
      <c r="O82" t="s">
        <v>35</v>
      </c>
      <c r="P82" t="s">
        <v>35</v>
      </c>
      <c r="Q82">
        <v>1000</v>
      </c>
      <c r="X82">
        <v>0.05</v>
      </c>
      <c r="Y82">
        <v>62502.13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3</v>
      </c>
      <c r="AG82">
        <v>0.05</v>
      </c>
      <c r="AH82">
        <v>2</v>
      </c>
      <c r="AI82">
        <v>41651856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ROW(Source!A165)</f>
        <v>165</v>
      </c>
      <c r="B83">
        <v>41651865</v>
      </c>
      <c r="C83">
        <v>41651861</v>
      </c>
      <c r="D83">
        <v>41386477</v>
      </c>
      <c r="E83">
        <v>19</v>
      </c>
      <c r="F83">
        <v>1</v>
      </c>
      <c r="G83">
        <v>19</v>
      </c>
      <c r="H83">
        <v>1</v>
      </c>
      <c r="I83" t="s">
        <v>362</v>
      </c>
      <c r="J83" t="s">
        <v>3</v>
      </c>
      <c r="K83" t="s">
        <v>363</v>
      </c>
      <c r="L83">
        <v>1191</v>
      </c>
      <c r="N83">
        <v>1013</v>
      </c>
      <c r="O83" t="s">
        <v>364</v>
      </c>
      <c r="P83" t="s">
        <v>364</v>
      </c>
      <c r="Q83">
        <v>1</v>
      </c>
      <c r="X83">
        <v>32.299999999999997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1</v>
      </c>
      <c r="AF83" t="s">
        <v>3</v>
      </c>
      <c r="AG83">
        <v>32.299999999999997</v>
      </c>
      <c r="AH83">
        <v>2</v>
      </c>
      <c r="AI83">
        <v>41651862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ROW(Source!A165)</f>
        <v>165</v>
      </c>
      <c r="B84">
        <v>41651866</v>
      </c>
      <c r="C84">
        <v>41651861</v>
      </c>
      <c r="D84">
        <v>41401697</v>
      </c>
      <c r="E84">
        <v>1</v>
      </c>
      <c r="F84">
        <v>1</v>
      </c>
      <c r="G84">
        <v>19</v>
      </c>
      <c r="H84">
        <v>3</v>
      </c>
      <c r="I84" t="s">
        <v>484</v>
      </c>
      <c r="J84" t="s">
        <v>485</v>
      </c>
      <c r="K84" t="s">
        <v>486</v>
      </c>
      <c r="L84">
        <v>1348</v>
      </c>
      <c r="N84">
        <v>1009</v>
      </c>
      <c r="O84" t="s">
        <v>35</v>
      </c>
      <c r="P84" t="s">
        <v>35</v>
      </c>
      <c r="Q84">
        <v>1000</v>
      </c>
      <c r="X84">
        <v>1.5599999999999999E-2</v>
      </c>
      <c r="Y84">
        <v>63430.02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 t="s">
        <v>3</v>
      </c>
      <c r="AG84">
        <v>1.5599999999999999E-2</v>
      </c>
      <c r="AH84">
        <v>2</v>
      </c>
      <c r="AI84">
        <v>41651863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ROW(Source!A165)</f>
        <v>165</v>
      </c>
      <c r="B85">
        <v>41651867</v>
      </c>
      <c r="C85">
        <v>41651861</v>
      </c>
      <c r="D85">
        <v>41401740</v>
      </c>
      <c r="E85">
        <v>1</v>
      </c>
      <c r="F85">
        <v>1</v>
      </c>
      <c r="G85">
        <v>19</v>
      </c>
      <c r="H85">
        <v>3</v>
      </c>
      <c r="I85" t="s">
        <v>487</v>
      </c>
      <c r="J85" t="s">
        <v>488</v>
      </c>
      <c r="K85" t="s">
        <v>489</v>
      </c>
      <c r="L85">
        <v>1346</v>
      </c>
      <c r="N85">
        <v>1009</v>
      </c>
      <c r="O85" t="s">
        <v>270</v>
      </c>
      <c r="P85" t="s">
        <v>270</v>
      </c>
      <c r="Q85">
        <v>1</v>
      </c>
      <c r="X85">
        <v>4.75</v>
      </c>
      <c r="Y85">
        <v>67.64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4.75</v>
      </c>
      <c r="AH85">
        <v>2</v>
      </c>
      <c r="AI85">
        <v>41651864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ROW(Source!A205)</f>
        <v>205</v>
      </c>
      <c r="B86">
        <v>41651240</v>
      </c>
      <c r="C86">
        <v>41651235</v>
      </c>
      <c r="D86">
        <v>41386477</v>
      </c>
      <c r="E86">
        <v>19</v>
      </c>
      <c r="F86">
        <v>1</v>
      </c>
      <c r="G86">
        <v>19</v>
      </c>
      <c r="H86">
        <v>1</v>
      </c>
      <c r="I86" t="s">
        <v>362</v>
      </c>
      <c r="J86" t="s">
        <v>3</v>
      </c>
      <c r="K86" t="s">
        <v>363</v>
      </c>
      <c r="L86">
        <v>1191</v>
      </c>
      <c r="N86">
        <v>1013</v>
      </c>
      <c r="O86" t="s">
        <v>364</v>
      </c>
      <c r="P86" t="s">
        <v>364</v>
      </c>
      <c r="Q86">
        <v>1</v>
      </c>
      <c r="X86">
        <v>16.559999999999999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1</v>
      </c>
      <c r="AF86" t="s">
        <v>3</v>
      </c>
      <c r="AG86">
        <v>16.559999999999999</v>
      </c>
      <c r="AH86">
        <v>2</v>
      </c>
      <c r="AI86">
        <v>41651236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ROW(Source!A205)</f>
        <v>205</v>
      </c>
      <c r="B87">
        <v>41651242</v>
      </c>
      <c r="C87">
        <v>41651235</v>
      </c>
      <c r="D87">
        <v>41402494</v>
      </c>
      <c r="E87">
        <v>1</v>
      </c>
      <c r="F87">
        <v>1</v>
      </c>
      <c r="G87">
        <v>19</v>
      </c>
      <c r="H87">
        <v>3</v>
      </c>
      <c r="I87" t="s">
        <v>490</v>
      </c>
      <c r="J87" t="s">
        <v>491</v>
      </c>
      <c r="K87" t="s">
        <v>492</v>
      </c>
      <c r="L87">
        <v>1339</v>
      </c>
      <c r="N87">
        <v>1007</v>
      </c>
      <c r="O87" t="s">
        <v>149</v>
      </c>
      <c r="P87" t="s">
        <v>149</v>
      </c>
      <c r="Q87">
        <v>1</v>
      </c>
      <c r="X87">
        <v>0.5</v>
      </c>
      <c r="Y87">
        <v>570.52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3</v>
      </c>
      <c r="AG87">
        <v>0.5</v>
      </c>
      <c r="AH87">
        <v>2</v>
      </c>
      <c r="AI87">
        <v>41651238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ROW(Source!A205)</f>
        <v>205</v>
      </c>
      <c r="B88">
        <v>41651241</v>
      </c>
      <c r="C88">
        <v>41651235</v>
      </c>
      <c r="D88">
        <v>41401371</v>
      </c>
      <c r="E88">
        <v>1</v>
      </c>
      <c r="F88">
        <v>1</v>
      </c>
      <c r="G88">
        <v>19</v>
      </c>
      <c r="H88">
        <v>3</v>
      </c>
      <c r="I88" t="s">
        <v>413</v>
      </c>
      <c r="J88" t="s">
        <v>414</v>
      </c>
      <c r="K88" t="s">
        <v>415</v>
      </c>
      <c r="L88">
        <v>1348</v>
      </c>
      <c r="N88">
        <v>1009</v>
      </c>
      <c r="O88" t="s">
        <v>35</v>
      </c>
      <c r="P88" t="s">
        <v>35</v>
      </c>
      <c r="Q88">
        <v>1000</v>
      </c>
      <c r="X88">
        <v>0.06</v>
      </c>
      <c r="Y88">
        <v>15617.94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3</v>
      </c>
      <c r="AG88">
        <v>0.06</v>
      </c>
      <c r="AH88">
        <v>2</v>
      </c>
      <c r="AI88">
        <v>41651237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ROW(Source!A205)</f>
        <v>205</v>
      </c>
      <c r="B89">
        <v>41651243</v>
      </c>
      <c r="C89">
        <v>41651235</v>
      </c>
      <c r="D89">
        <v>41404291</v>
      </c>
      <c r="E89">
        <v>1</v>
      </c>
      <c r="F89">
        <v>1</v>
      </c>
      <c r="G89">
        <v>19</v>
      </c>
      <c r="H89">
        <v>3</v>
      </c>
      <c r="I89" t="s">
        <v>493</v>
      </c>
      <c r="J89" t="s">
        <v>494</v>
      </c>
      <c r="K89" t="s">
        <v>495</v>
      </c>
      <c r="L89">
        <v>1348</v>
      </c>
      <c r="N89">
        <v>1009</v>
      </c>
      <c r="O89" t="s">
        <v>35</v>
      </c>
      <c r="P89" t="s">
        <v>35</v>
      </c>
      <c r="Q89">
        <v>1000</v>
      </c>
      <c r="X89">
        <v>7.14</v>
      </c>
      <c r="Y89">
        <v>2290.37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7.14</v>
      </c>
      <c r="AH89">
        <v>2</v>
      </c>
      <c r="AI89">
        <v>41651239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ROW(Source!A206)</f>
        <v>206</v>
      </c>
      <c r="B90">
        <v>41651247</v>
      </c>
      <c r="C90">
        <v>41651244</v>
      </c>
      <c r="D90">
        <v>41386477</v>
      </c>
      <c r="E90">
        <v>19</v>
      </c>
      <c r="F90">
        <v>1</v>
      </c>
      <c r="G90">
        <v>19</v>
      </c>
      <c r="H90">
        <v>1</v>
      </c>
      <c r="I90" t="s">
        <v>362</v>
      </c>
      <c r="J90" t="s">
        <v>3</v>
      </c>
      <c r="K90" t="s">
        <v>363</v>
      </c>
      <c r="L90">
        <v>1191</v>
      </c>
      <c r="N90">
        <v>1013</v>
      </c>
      <c r="O90" t="s">
        <v>364</v>
      </c>
      <c r="P90" t="s">
        <v>364</v>
      </c>
      <c r="Q90">
        <v>1</v>
      </c>
      <c r="X90">
        <v>2.67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1</v>
      </c>
      <c r="AF90" t="s">
        <v>194</v>
      </c>
      <c r="AG90">
        <v>5.34</v>
      </c>
      <c r="AH90">
        <v>2</v>
      </c>
      <c r="AI90">
        <v>41651245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ROW(Source!A206)</f>
        <v>206</v>
      </c>
      <c r="B91">
        <v>41651248</v>
      </c>
      <c r="C91">
        <v>41651244</v>
      </c>
      <c r="D91">
        <v>41404291</v>
      </c>
      <c r="E91">
        <v>1</v>
      </c>
      <c r="F91">
        <v>1</v>
      </c>
      <c r="G91">
        <v>19</v>
      </c>
      <c r="H91">
        <v>3</v>
      </c>
      <c r="I91" t="s">
        <v>493</v>
      </c>
      <c r="J91" t="s">
        <v>494</v>
      </c>
      <c r="K91" t="s">
        <v>495</v>
      </c>
      <c r="L91">
        <v>1348</v>
      </c>
      <c r="N91">
        <v>1009</v>
      </c>
      <c r="O91" t="s">
        <v>35</v>
      </c>
      <c r="P91" t="s">
        <v>35</v>
      </c>
      <c r="Q91">
        <v>1000</v>
      </c>
      <c r="X91">
        <v>1.21</v>
      </c>
      <c r="Y91">
        <v>2290.37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194</v>
      </c>
      <c r="AG91">
        <v>2.42</v>
      </c>
      <c r="AH91">
        <v>2</v>
      </c>
      <c r="AI91">
        <v>41651246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ROW(Source!A207)</f>
        <v>207</v>
      </c>
      <c r="B92">
        <v>41651251</v>
      </c>
      <c r="C92">
        <v>41651249</v>
      </c>
      <c r="D92">
        <v>41401192</v>
      </c>
      <c r="E92">
        <v>1</v>
      </c>
      <c r="F92">
        <v>1</v>
      </c>
      <c r="G92">
        <v>19</v>
      </c>
      <c r="H92">
        <v>2</v>
      </c>
      <c r="I92" t="s">
        <v>368</v>
      </c>
      <c r="J92" t="s">
        <v>369</v>
      </c>
      <c r="K92" t="s">
        <v>370</v>
      </c>
      <c r="L92">
        <v>1368</v>
      </c>
      <c r="N92">
        <v>1011</v>
      </c>
      <c r="O92" t="s">
        <v>230</v>
      </c>
      <c r="P92" t="s">
        <v>230</v>
      </c>
      <c r="Q92">
        <v>1</v>
      </c>
      <c r="X92">
        <v>3.6999999999999998E-2</v>
      </c>
      <c r="Y92">
        <v>0</v>
      </c>
      <c r="Z92">
        <v>959.83</v>
      </c>
      <c r="AA92">
        <v>491.12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3.6999999999999998E-2</v>
      </c>
      <c r="AH92">
        <v>2</v>
      </c>
      <c r="AI92">
        <v>41651250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ROW(Source!A208)</f>
        <v>208</v>
      </c>
      <c r="B93">
        <v>41651254</v>
      </c>
      <c r="C93">
        <v>41651252</v>
      </c>
      <c r="D93">
        <v>41401192</v>
      </c>
      <c r="E93">
        <v>1</v>
      </c>
      <c r="F93">
        <v>1</v>
      </c>
      <c r="G93">
        <v>19</v>
      </c>
      <c r="H93">
        <v>2</v>
      </c>
      <c r="I93" t="s">
        <v>368</v>
      </c>
      <c r="J93" t="s">
        <v>369</v>
      </c>
      <c r="K93" t="s">
        <v>370</v>
      </c>
      <c r="L93">
        <v>1368</v>
      </c>
      <c r="N93">
        <v>1011</v>
      </c>
      <c r="O93" t="s">
        <v>230</v>
      </c>
      <c r="P93" t="s">
        <v>230</v>
      </c>
      <c r="Q93">
        <v>1</v>
      </c>
      <c r="X93">
        <v>0.01</v>
      </c>
      <c r="Y93">
        <v>0</v>
      </c>
      <c r="Z93">
        <v>959.83</v>
      </c>
      <c r="AA93">
        <v>491.12</v>
      </c>
      <c r="AB93">
        <v>0</v>
      </c>
      <c r="AC93">
        <v>0</v>
      </c>
      <c r="AD93">
        <v>1</v>
      </c>
      <c r="AE93">
        <v>0</v>
      </c>
      <c r="AF93" t="s">
        <v>197</v>
      </c>
      <c r="AG93">
        <v>0.05</v>
      </c>
      <c r="AH93">
        <v>2</v>
      </c>
      <c r="AI93">
        <v>41651253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ROW(Source!A209)</f>
        <v>209</v>
      </c>
      <c r="B94">
        <v>41651266</v>
      </c>
      <c r="C94">
        <v>41651255</v>
      </c>
      <c r="D94">
        <v>41386477</v>
      </c>
      <c r="E94">
        <v>19</v>
      </c>
      <c r="F94">
        <v>1</v>
      </c>
      <c r="G94">
        <v>19</v>
      </c>
      <c r="H94">
        <v>1</v>
      </c>
      <c r="I94" t="s">
        <v>362</v>
      </c>
      <c r="J94" t="s">
        <v>3</v>
      </c>
      <c r="K94" t="s">
        <v>363</v>
      </c>
      <c r="L94">
        <v>1191</v>
      </c>
      <c r="N94">
        <v>1013</v>
      </c>
      <c r="O94" t="s">
        <v>364</v>
      </c>
      <c r="P94" t="s">
        <v>364</v>
      </c>
      <c r="Q94">
        <v>1</v>
      </c>
      <c r="X94">
        <v>0.66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1</v>
      </c>
      <c r="AF94" t="s">
        <v>203</v>
      </c>
      <c r="AG94">
        <v>0.19800000000000001</v>
      </c>
      <c r="AH94">
        <v>2</v>
      </c>
      <c r="AI94">
        <v>41651256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ROW(Source!A209)</f>
        <v>209</v>
      </c>
      <c r="B95">
        <v>41651267</v>
      </c>
      <c r="C95">
        <v>41651255</v>
      </c>
      <c r="D95">
        <v>41400825</v>
      </c>
      <c r="E95">
        <v>1</v>
      </c>
      <c r="F95">
        <v>1</v>
      </c>
      <c r="G95">
        <v>19</v>
      </c>
      <c r="H95">
        <v>2</v>
      </c>
      <c r="I95" t="s">
        <v>398</v>
      </c>
      <c r="J95" t="s">
        <v>399</v>
      </c>
      <c r="K95" t="s">
        <v>400</v>
      </c>
      <c r="L95">
        <v>1368</v>
      </c>
      <c r="N95">
        <v>1011</v>
      </c>
      <c r="O95" t="s">
        <v>230</v>
      </c>
      <c r="P95" t="s">
        <v>230</v>
      </c>
      <c r="Q95">
        <v>1</v>
      </c>
      <c r="X95">
        <v>0.13200000000000001</v>
      </c>
      <c r="Y95">
        <v>0</v>
      </c>
      <c r="Z95">
        <v>372.31</v>
      </c>
      <c r="AA95">
        <v>272.58999999999997</v>
      </c>
      <c r="AB95">
        <v>0</v>
      </c>
      <c r="AC95">
        <v>0</v>
      </c>
      <c r="AD95">
        <v>1</v>
      </c>
      <c r="AE95">
        <v>0</v>
      </c>
      <c r="AF95" t="s">
        <v>203</v>
      </c>
      <c r="AG95">
        <v>3.9600000000000003E-2</v>
      </c>
      <c r="AH95">
        <v>2</v>
      </c>
      <c r="AI95">
        <v>41651257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ROW(Source!A209)</f>
        <v>209</v>
      </c>
      <c r="B96">
        <v>41651268</v>
      </c>
      <c r="C96">
        <v>41651255</v>
      </c>
      <c r="D96">
        <v>41401202</v>
      </c>
      <c r="E96">
        <v>1</v>
      </c>
      <c r="F96">
        <v>1</v>
      </c>
      <c r="G96">
        <v>19</v>
      </c>
      <c r="H96">
        <v>2</v>
      </c>
      <c r="I96" t="s">
        <v>401</v>
      </c>
      <c r="J96" t="s">
        <v>402</v>
      </c>
      <c r="K96" t="s">
        <v>403</v>
      </c>
      <c r="L96">
        <v>1368</v>
      </c>
      <c r="N96">
        <v>1011</v>
      </c>
      <c r="O96" t="s">
        <v>230</v>
      </c>
      <c r="P96" t="s">
        <v>230</v>
      </c>
      <c r="Q96">
        <v>1</v>
      </c>
      <c r="X96">
        <v>0.05</v>
      </c>
      <c r="Y96">
        <v>0</v>
      </c>
      <c r="Z96">
        <v>912.1</v>
      </c>
      <c r="AA96">
        <v>294.93</v>
      </c>
      <c r="AB96">
        <v>0</v>
      </c>
      <c r="AC96">
        <v>0</v>
      </c>
      <c r="AD96">
        <v>1</v>
      </c>
      <c r="AE96">
        <v>0</v>
      </c>
      <c r="AF96" t="s">
        <v>203</v>
      </c>
      <c r="AG96">
        <v>1.4999999999999999E-2</v>
      </c>
      <c r="AH96">
        <v>2</v>
      </c>
      <c r="AI96">
        <v>41651258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ROW(Source!A209)</f>
        <v>209</v>
      </c>
      <c r="B97">
        <v>41651269</v>
      </c>
      <c r="C97">
        <v>41651255</v>
      </c>
      <c r="D97">
        <v>41401257</v>
      </c>
      <c r="E97">
        <v>1</v>
      </c>
      <c r="F97">
        <v>1</v>
      </c>
      <c r="G97">
        <v>19</v>
      </c>
      <c r="H97">
        <v>2</v>
      </c>
      <c r="I97" t="s">
        <v>404</v>
      </c>
      <c r="J97" t="s">
        <v>405</v>
      </c>
      <c r="K97" t="s">
        <v>406</v>
      </c>
      <c r="L97">
        <v>1368</v>
      </c>
      <c r="N97">
        <v>1011</v>
      </c>
      <c r="O97" t="s">
        <v>230</v>
      </c>
      <c r="P97" t="s">
        <v>230</v>
      </c>
      <c r="Q97">
        <v>1</v>
      </c>
      <c r="X97">
        <v>0.13200000000000001</v>
      </c>
      <c r="Y97">
        <v>0</v>
      </c>
      <c r="Z97">
        <v>4.97</v>
      </c>
      <c r="AA97">
        <v>0.85</v>
      </c>
      <c r="AB97">
        <v>0</v>
      </c>
      <c r="AC97">
        <v>0</v>
      </c>
      <c r="AD97">
        <v>1</v>
      </c>
      <c r="AE97">
        <v>0</v>
      </c>
      <c r="AF97" t="s">
        <v>203</v>
      </c>
      <c r="AG97">
        <v>3.9600000000000003E-2</v>
      </c>
      <c r="AH97">
        <v>2</v>
      </c>
      <c r="AI97">
        <v>41651259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ROW(Source!A209)</f>
        <v>209</v>
      </c>
      <c r="B98">
        <v>41651270</v>
      </c>
      <c r="C98">
        <v>41651255</v>
      </c>
      <c r="D98">
        <v>41400586</v>
      </c>
      <c r="E98">
        <v>1</v>
      </c>
      <c r="F98">
        <v>1</v>
      </c>
      <c r="G98">
        <v>19</v>
      </c>
      <c r="H98">
        <v>2</v>
      </c>
      <c r="I98" t="s">
        <v>496</v>
      </c>
      <c r="J98" t="s">
        <v>497</v>
      </c>
      <c r="K98" t="s">
        <v>498</v>
      </c>
      <c r="L98">
        <v>1368</v>
      </c>
      <c r="N98">
        <v>1011</v>
      </c>
      <c r="O98" t="s">
        <v>230</v>
      </c>
      <c r="P98" t="s">
        <v>230</v>
      </c>
      <c r="Q98">
        <v>1</v>
      </c>
      <c r="X98">
        <v>8.8999999999999996E-2</v>
      </c>
      <c r="Y98">
        <v>0</v>
      </c>
      <c r="Z98">
        <v>688.43</v>
      </c>
      <c r="AA98">
        <v>346.25</v>
      </c>
      <c r="AB98">
        <v>0</v>
      </c>
      <c r="AC98">
        <v>0</v>
      </c>
      <c r="AD98">
        <v>1</v>
      </c>
      <c r="AE98">
        <v>0</v>
      </c>
      <c r="AF98" t="s">
        <v>203</v>
      </c>
      <c r="AG98">
        <v>2.6699999999999998E-2</v>
      </c>
      <c r="AH98">
        <v>2</v>
      </c>
      <c r="AI98">
        <v>41651260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ROW(Source!A209)</f>
        <v>209</v>
      </c>
      <c r="B99">
        <v>41651271</v>
      </c>
      <c r="C99">
        <v>41651255</v>
      </c>
      <c r="D99">
        <v>41404042</v>
      </c>
      <c r="E99">
        <v>1</v>
      </c>
      <c r="F99">
        <v>1</v>
      </c>
      <c r="G99">
        <v>19</v>
      </c>
      <c r="H99">
        <v>3</v>
      </c>
      <c r="I99" t="s">
        <v>254</v>
      </c>
      <c r="J99" t="s">
        <v>256</v>
      </c>
      <c r="K99" t="s">
        <v>255</v>
      </c>
      <c r="L99">
        <v>1339</v>
      </c>
      <c r="N99">
        <v>1007</v>
      </c>
      <c r="O99" t="s">
        <v>149</v>
      </c>
      <c r="P99" t="s">
        <v>149</v>
      </c>
      <c r="Q99">
        <v>1</v>
      </c>
      <c r="X99">
        <v>5.8999999999999997E-2</v>
      </c>
      <c r="Y99">
        <v>3773.43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203</v>
      </c>
      <c r="AG99">
        <v>1.7699999999999997E-2</v>
      </c>
      <c r="AH99">
        <v>2</v>
      </c>
      <c r="AI99">
        <v>41651261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ROW(Source!A209)</f>
        <v>209</v>
      </c>
      <c r="B100">
        <v>41651272</v>
      </c>
      <c r="C100">
        <v>41651255</v>
      </c>
      <c r="D100">
        <v>41404151</v>
      </c>
      <c r="E100">
        <v>1</v>
      </c>
      <c r="F100">
        <v>1</v>
      </c>
      <c r="G100">
        <v>19</v>
      </c>
      <c r="H100">
        <v>3</v>
      </c>
      <c r="I100" t="s">
        <v>212</v>
      </c>
      <c r="J100" t="s">
        <v>214</v>
      </c>
      <c r="K100" t="s">
        <v>213</v>
      </c>
      <c r="L100">
        <v>1339</v>
      </c>
      <c r="N100">
        <v>1007</v>
      </c>
      <c r="O100" t="s">
        <v>149</v>
      </c>
      <c r="P100" t="s">
        <v>149</v>
      </c>
      <c r="Q100">
        <v>1</v>
      </c>
      <c r="X100">
        <v>6.0000000000000001E-3</v>
      </c>
      <c r="Y100">
        <v>2954.97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 t="s">
        <v>203</v>
      </c>
      <c r="AG100">
        <v>1.8E-3</v>
      </c>
      <c r="AH100">
        <v>2</v>
      </c>
      <c r="AI100">
        <v>41651262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ROW(Source!A209)</f>
        <v>209</v>
      </c>
      <c r="B101">
        <v>41651273</v>
      </c>
      <c r="C101">
        <v>41651255</v>
      </c>
      <c r="D101">
        <v>41404520</v>
      </c>
      <c r="E101">
        <v>1</v>
      </c>
      <c r="F101">
        <v>1</v>
      </c>
      <c r="G101">
        <v>19</v>
      </c>
      <c r="H101">
        <v>3</v>
      </c>
      <c r="I101" t="s">
        <v>208</v>
      </c>
      <c r="J101" t="s">
        <v>210</v>
      </c>
      <c r="K101" t="s">
        <v>209</v>
      </c>
      <c r="L101">
        <v>1339</v>
      </c>
      <c r="N101">
        <v>1007</v>
      </c>
      <c r="O101" t="s">
        <v>149</v>
      </c>
      <c r="P101" t="s">
        <v>149</v>
      </c>
      <c r="Q101">
        <v>1</v>
      </c>
      <c r="X101">
        <v>4.36E-2</v>
      </c>
      <c r="Y101">
        <v>6144.36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 t="s">
        <v>203</v>
      </c>
      <c r="AG101">
        <v>1.308E-2</v>
      </c>
      <c r="AH101">
        <v>2</v>
      </c>
      <c r="AI101">
        <v>41651263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ROW(Source!A209)</f>
        <v>209</v>
      </c>
      <c r="B102">
        <v>41651274</v>
      </c>
      <c r="C102">
        <v>41651255</v>
      </c>
      <c r="D102">
        <v>41388342</v>
      </c>
      <c r="E102">
        <v>19</v>
      </c>
      <c r="F102">
        <v>1</v>
      </c>
      <c r="G102">
        <v>19</v>
      </c>
      <c r="H102">
        <v>3</v>
      </c>
      <c r="I102" t="s">
        <v>422</v>
      </c>
      <c r="J102" t="s">
        <v>3</v>
      </c>
      <c r="K102" t="s">
        <v>423</v>
      </c>
      <c r="L102">
        <v>1348</v>
      </c>
      <c r="N102">
        <v>1009</v>
      </c>
      <c r="O102" t="s">
        <v>35</v>
      </c>
      <c r="P102" t="s">
        <v>35</v>
      </c>
      <c r="Q102">
        <v>1000</v>
      </c>
      <c r="X102">
        <v>0.246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203</v>
      </c>
      <c r="AG102">
        <v>7.3799999999999991E-2</v>
      </c>
      <c r="AH102">
        <v>2</v>
      </c>
      <c r="AI102">
        <v>41651264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ROW(Source!A251)</f>
        <v>251</v>
      </c>
      <c r="B103">
        <v>41651640</v>
      </c>
      <c r="C103">
        <v>41651630</v>
      </c>
      <c r="D103">
        <v>41386477</v>
      </c>
      <c r="E103">
        <v>19</v>
      </c>
      <c r="F103">
        <v>1</v>
      </c>
      <c r="G103">
        <v>19</v>
      </c>
      <c r="H103">
        <v>1</v>
      </c>
      <c r="I103" t="s">
        <v>362</v>
      </c>
      <c r="J103" t="s">
        <v>3</v>
      </c>
      <c r="K103" t="s">
        <v>363</v>
      </c>
      <c r="L103">
        <v>1191</v>
      </c>
      <c r="N103">
        <v>1013</v>
      </c>
      <c r="O103" t="s">
        <v>364</v>
      </c>
      <c r="P103" t="s">
        <v>364</v>
      </c>
      <c r="Q103">
        <v>1</v>
      </c>
      <c r="X103">
        <v>24.84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1</v>
      </c>
      <c r="AF103" t="s">
        <v>3</v>
      </c>
      <c r="AG103">
        <v>24.84</v>
      </c>
      <c r="AH103">
        <v>2</v>
      </c>
      <c r="AI103">
        <v>41651631</v>
      </c>
      <c r="AJ103">
        <v>104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ROW(Source!A251)</f>
        <v>251</v>
      </c>
      <c r="B104">
        <v>41651641</v>
      </c>
      <c r="C104">
        <v>41651630</v>
      </c>
      <c r="D104">
        <v>41400501</v>
      </c>
      <c r="E104">
        <v>1</v>
      </c>
      <c r="F104">
        <v>1</v>
      </c>
      <c r="G104">
        <v>19</v>
      </c>
      <c r="H104">
        <v>2</v>
      </c>
      <c r="I104" t="s">
        <v>430</v>
      </c>
      <c r="J104" t="s">
        <v>431</v>
      </c>
      <c r="K104" t="s">
        <v>432</v>
      </c>
      <c r="L104">
        <v>1368</v>
      </c>
      <c r="N104">
        <v>1011</v>
      </c>
      <c r="O104" t="s">
        <v>230</v>
      </c>
      <c r="P104" t="s">
        <v>230</v>
      </c>
      <c r="Q104">
        <v>1</v>
      </c>
      <c r="X104">
        <v>2.94</v>
      </c>
      <c r="Y104">
        <v>0</v>
      </c>
      <c r="Z104">
        <v>741.47</v>
      </c>
      <c r="AA104">
        <v>377.09</v>
      </c>
      <c r="AB104">
        <v>0</v>
      </c>
      <c r="AC104">
        <v>0</v>
      </c>
      <c r="AD104">
        <v>1</v>
      </c>
      <c r="AE104">
        <v>0</v>
      </c>
      <c r="AF104" t="s">
        <v>3</v>
      </c>
      <c r="AG104">
        <v>2.94</v>
      </c>
      <c r="AH104">
        <v>2</v>
      </c>
      <c r="AI104">
        <v>41651632</v>
      </c>
      <c r="AJ104">
        <v>105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ROW(Source!A251)</f>
        <v>251</v>
      </c>
      <c r="B105">
        <v>41651642</v>
      </c>
      <c r="C105">
        <v>41651630</v>
      </c>
      <c r="D105">
        <v>41400674</v>
      </c>
      <c r="E105">
        <v>1</v>
      </c>
      <c r="F105">
        <v>1</v>
      </c>
      <c r="G105">
        <v>19</v>
      </c>
      <c r="H105">
        <v>2</v>
      </c>
      <c r="I105" t="s">
        <v>433</v>
      </c>
      <c r="J105" t="s">
        <v>434</v>
      </c>
      <c r="K105" t="s">
        <v>435</v>
      </c>
      <c r="L105">
        <v>1368</v>
      </c>
      <c r="N105">
        <v>1011</v>
      </c>
      <c r="O105" t="s">
        <v>230</v>
      </c>
      <c r="P105" t="s">
        <v>230</v>
      </c>
      <c r="Q105">
        <v>1</v>
      </c>
      <c r="X105">
        <v>1.1399999999999999</v>
      </c>
      <c r="Y105">
        <v>0</v>
      </c>
      <c r="Z105">
        <v>1635.52</v>
      </c>
      <c r="AA105">
        <v>347.42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1.1399999999999999</v>
      </c>
      <c r="AH105">
        <v>2</v>
      </c>
      <c r="AI105">
        <v>41651633</v>
      </c>
      <c r="AJ105">
        <v>106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ROW(Source!A251)</f>
        <v>251</v>
      </c>
      <c r="B106">
        <v>41651643</v>
      </c>
      <c r="C106">
        <v>41651630</v>
      </c>
      <c r="D106">
        <v>41400659</v>
      </c>
      <c r="E106">
        <v>1</v>
      </c>
      <c r="F106">
        <v>1</v>
      </c>
      <c r="G106">
        <v>19</v>
      </c>
      <c r="H106">
        <v>2</v>
      </c>
      <c r="I106" t="s">
        <v>436</v>
      </c>
      <c r="J106" t="s">
        <v>437</v>
      </c>
      <c r="K106" t="s">
        <v>438</v>
      </c>
      <c r="L106">
        <v>1368</v>
      </c>
      <c r="N106">
        <v>1011</v>
      </c>
      <c r="O106" t="s">
        <v>230</v>
      </c>
      <c r="P106" t="s">
        <v>230</v>
      </c>
      <c r="Q106">
        <v>1</v>
      </c>
      <c r="X106">
        <v>8.9600000000000009</v>
      </c>
      <c r="Y106">
        <v>0</v>
      </c>
      <c r="Z106">
        <v>1030.96</v>
      </c>
      <c r="AA106">
        <v>401.56</v>
      </c>
      <c r="AB106">
        <v>0</v>
      </c>
      <c r="AC106">
        <v>0</v>
      </c>
      <c r="AD106">
        <v>1</v>
      </c>
      <c r="AE106">
        <v>0</v>
      </c>
      <c r="AF106" t="s">
        <v>3</v>
      </c>
      <c r="AG106">
        <v>8.9600000000000009</v>
      </c>
      <c r="AH106">
        <v>2</v>
      </c>
      <c r="AI106">
        <v>41651634</v>
      </c>
      <c r="AJ106">
        <v>107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ROW(Source!A251)</f>
        <v>251</v>
      </c>
      <c r="B107">
        <v>41651644</v>
      </c>
      <c r="C107">
        <v>41651630</v>
      </c>
      <c r="D107">
        <v>41400660</v>
      </c>
      <c r="E107">
        <v>1</v>
      </c>
      <c r="F107">
        <v>1</v>
      </c>
      <c r="G107">
        <v>19</v>
      </c>
      <c r="H107">
        <v>2</v>
      </c>
      <c r="I107" t="s">
        <v>439</v>
      </c>
      <c r="J107" t="s">
        <v>440</v>
      </c>
      <c r="K107" t="s">
        <v>441</v>
      </c>
      <c r="L107">
        <v>1368</v>
      </c>
      <c r="N107">
        <v>1011</v>
      </c>
      <c r="O107" t="s">
        <v>230</v>
      </c>
      <c r="P107" t="s">
        <v>230</v>
      </c>
      <c r="Q107">
        <v>1</v>
      </c>
      <c r="X107">
        <v>18.25</v>
      </c>
      <c r="Y107">
        <v>0</v>
      </c>
      <c r="Z107">
        <v>1526.76</v>
      </c>
      <c r="AA107">
        <v>545.9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18.25</v>
      </c>
      <c r="AH107">
        <v>2</v>
      </c>
      <c r="AI107">
        <v>41651635</v>
      </c>
      <c r="AJ107">
        <v>108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ROW(Source!A251)</f>
        <v>251</v>
      </c>
      <c r="B108">
        <v>41651645</v>
      </c>
      <c r="C108">
        <v>41651630</v>
      </c>
      <c r="D108">
        <v>41400698</v>
      </c>
      <c r="E108">
        <v>1</v>
      </c>
      <c r="F108">
        <v>1</v>
      </c>
      <c r="G108">
        <v>19</v>
      </c>
      <c r="H108">
        <v>2</v>
      </c>
      <c r="I108" t="s">
        <v>442</v>
      </c>
      <c r="J108" t="s">
        <v>443</v>
      </c>
      <c r="K108" t="s">
        <v>444</v>
      </c>
      <c r="L108">
        <v>1368</v>
      </c>
      <c r="N108">
        <v>1011</v>
      </c>
      <c r="O108" t="s">
        <v>230</v>
      </c>
      <c r="P108" t="s">
        <v>230</v>
      </c>
      <c r="Q108">
        <v>1</v>
      </c>
      <c r="X108">
        <v>2.2400000000000002</v>
      </c>
      <c r="Y108">
        <v>0</v>
      </c>
      <c r="Z108">
        <v>1179.55</v>
      </c>
      <c r="AA108">
        <v>485.88</v>
      </c>
      <c r="AB108">
        <v>0</v>
      </c>
      <c r="AC108">
        <v>0</v>
      </c>
      <c r="AD108">
        <v>1</v>
      </c>
      <c r="AE108">
        <v>0</v>
      </c>
      <c r="AF108" t="s">
        <v>3</v>
      </c>
      <c r="AG108">
        <v>2.2400000000000002</v>
      </c>
      <c r="AH108">
        <v>2</v>
      </c>
      <c r="AI108">
        <v>41651636</v>
      </c>
      <c r="AJ108">
        <v>109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ROW(Source!A251)</f>
        <v>251</v>
      </c>
      <c r="B109">
        <v>41651646</v>
      </c>
      <c r="C109">
        <v>41651630</v>
      </c>
      <c r="D109">
        <v>41400664</v>
      </c>
      <c r="E109">
        <v>1</v>
      </c>
      <c r="F109">
        <v>1</v>
      </c>
      <c r="G109">
        <v>19</v>
      </c>
      <c r="H109">
        <v>2</v>
      </c>
      <c r="I109" t="s">
        <v>445</v>
      </c>
      <c r="J109" t="s">
        <v>446</v>
      </c>
      <c r="K109" t="s">
        <v>447</v>
      </c>
      <c r="L109">
        <v>1368</v>
      </c>
      <c r="N109">
        <v>1011</v>
      </c>
      <c r="O109" t="s">
        <v>230</v>
      </c>
      <c r="P109" t="s">
        <v>230</v>
      </c>
      <c r="Q109">
        <v>1</v>
      </c>
      <c r="X109">
        <v>0.65</v>
      </c>
      <c r="Y109">
        <v>0</v>
      </c>
      <c r="Z109">
        <v>1633.82</v>
      </c>
      <c r="AA109">
        <v>516.44000000000005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0.65</v>
      </c>
      <c r="AH109">
        <v>2</v>
      </c>
      <c r="AI109">
        <v>41651637</v>
      </c>
      <c r="AJ109">
        <v>110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ROW(Source!A251)</f>
        <v>251</v>
      </c>
      <c r="B110">
        <v>41651647</v>
      </c>
      <c r="C110">
        <v>41651630</v>
      </c>
      <c r="D110">
        <v>41402519</v>
      </c>
      <c r="E110">
        <v>1</v>
      </c>
      <c r="F110">
        <v>1</v>
      </c>
      <c r="G110">
        <v>19</v>
      </c>
      <c r="H110">
        <v>3</v>
      </c>
      <c r="I110" t="s">
        <v>448</v>
      </c>
      <c r="J110" t="s">
        <v>449</v>
      </c>
      <c r="K110" t="s">
        <v>450</v>
      </c>
      <c r="L110">
        <v>1339</v>
      </c>
      <c r="N110">
        <v>1007</v>
      </c>
      <c r="O110" t="s">
        <v>149</v>
      </c>
      <c r="P110" t="s">
        <v>149</v>
      </c>
      <c r="Q110">
        <v>1</v>
      </c>
      <c r="X110">
        <v>126</v>
      </c>
      <c r="Y110">
        <v>1845.8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126</v>
      </c>
      <c r="AH110">
        <v>2</v>
      </c>
      <c r="AI110">
        <v>41651638</v>
      </c>
      <c r="AJ110">
        <v>111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ROW(Source!A251)</f>
        <v>251</v>
      </c>
      <c r="B111">
        <v>41651648</v>
      </c>
      <c r="C111">
        <v>41651630</v>
      </c>
      <c r="D111">
        <v>41403220</v>
      </c>
      <c r="E111">
        <v>1</v>
      </c>
      <c r="F111">
        <v>1</v>
      </c>
      <c r="G111">
        <v>19</v>
      </c>
      <c r="H111">
        <v>3</v>
      </c>
      <c r="I111" t="s">
        <v>416</v>
      </c>
      <c r="J111" t="s">
        <v>417</v>
      </c>
      <c r="K111" t="s">
        <v>418</v>
      </c>
      <c r="L111">
        <v>1339</v>
      </c>
      <c r="N111">
        <v>1007</v>
      </c>
      <c r="O111" t="s">
        <v>149</v>
      </c>
      <c r="P111" t="s">
        <v>149</v>
      </c>
      <c r="Q111">
        <v>1</v>
      </c>
      <c r="X111">
        <v>7</v>
      </c>
      <c r="Y111">
        <v>29.98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7</v>
      </c>
      <c r="AH111">
        <v>2</v>
      </c>
      <c r="AI111">
        <v>41651639</v>
      </c>
      <c r="AJ111">
        <v>112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ROW(Source!A252)</f>
        <v>252</v>
      </c>
      <c r="B112">
        <v>41651654</v>
      </c>
      <c r="C112">
        <v>41651649</v>
      </c>
      <c r="D112">
        <v>41386477</v>
      </c>
      <c r="E112">
        <v>19</v>
      </c>
      <c r="F112">
        <v>1</v>
      </c>
      <c r="G112">
        <v>19</v>
      </c>
      <c r="H112">
        <v>1</v>
      </c>
      <c r="I112" t="s">
        <v>362</v>
      </c>
      <c r="J112" t="s">
        <v>3</v>
      </c>
      <c r="K112" t="s">
        <v>363</v>
      </c>
      <c r="L112">
        <v>1191</v>
      </c>
      <c r="N112">
        <v>1013</v>
      </c>
      <c r="O112" t="s">
        <v>364</v>
      </c>
      <c r="P112" t="s">
        <v>364</v>
      </c>
      <c r="Q112">
        <v>1</v>
      </c>
      <c r="X112">
        <v>80.27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1</v>
      </c>
      <c r="AF112" t="s">
        <v>3</v>
      </c>
      <c r="AG112">
        <v>80.27</v>
      </c>
      <c r="AH112">
        <v>2</v>
      </c>
      <c r="AI112">
        <v>41651650</v>
      </c>
      <c r="AJ112">
        <v>113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ROW(Source!A252)</f>
        <v>252</v>
      </c>
      <c r="B113">
        <v>41651655</v>
      </c>
      <c r="C113">
        <v>41651649</v>
      </c>
      <c r="D113">
        <v>41404075</v>
      </c>
      <c r="E113">
        <v>1</v>
      </c>
      <c r="F113">
        <v>1</v>
      </c>
      <c r="G113">
        <v>19</v>
      </c>
      <c r="H113">
        <v>3</v>
      </c>
      <c r="I113" t="s">
        <v>424</v>
      </c>
      <c r="J113" t="s">
        <v>425</v>
      </c>
      <c r="K113" t="s">
        <v>426</v>
      </c>
      <c r="L113">
        <v>1339</v>
      </c>
      <c r="N113">
        <v>1007</v>
      </c>
      <c r="O113" t="s">
        <v>149</v>
      </c>
      <c r="P113" t="s">
        <v>149</v>
      </c>
      <c r="Q113">
        <v>1</v>
      </c>
      <c r="X113">
        <v>5.9</v>
      </c>
      <c r="Y113">
        <v>3660.27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5.9</v>
      </c>
      <c r="AH113">
        <v>2</v>
      </c>
      <c r="AI113">
        <v>41651651</v>
      </c>
      <c r="AJ113">
        <v>114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ROW(Source!A252)</f>
        <v>252</v>
      </c>
      <c r="B114">
        <v>41651656</v>
      </c>
      <c r="C114">
        <v>41651649</v>
      </c>
      <c r="D114">
        <v>41404151</v>
      </c>
      <c r="E114">
        <v>1</v>
      </c>
      <c r="F114">
        <v>1</v>
      </c>
      <c r="G114">
        <v>19</v>
      </c>
      <c r="H114">
        <v>3</v>
      </c>
      <c r="I114" t="s">
        <v>212</v>
      </c>
      <c r="J114" t="s">
        <v>214</v>
      </c>
      <c r="K114" t="s">
        <v>213</v>
      </c>
      <c r="L114">
        <v>1339</v>
      </c>
      <c r="N114">
        <v>1007</v>
      </c>
      <c r="O114" t="s">
        <v>149</v>
      </c>
      <c r="P114" t="s">
        <v>149</v>
      </c>
      <c r="Q114">
        <v>1</v>
      </c>
      <c r="X114">
        <v>0.06</v>
      </c>
      <c r="Y114">
        <v>2954.97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 t="s">
        <v>3</v>
      </c>
      <c r="AG114">
        <v>0.06</v>
      </c>
      <c r="AH114">
        <v>2</v>
      </c>
      <c r="AI114">
        <v>41651652</v>
      </c>
      <c r="AJ114">
        <v>115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ROW(Source!A252)</f>
        <v>252</v>
      </c>
      <c r="B115">
        <v>41651657</v>
      </c>
      <c r="C115">
        <v>41651649</v>
      </c>
      <c r="D115">
        <v>41404520</v>
      </c>
      <c r="E115">
        <v>1</v>
      </c>
      <c r="F115">
        <v>1</v>
      </c>
      <c r="G115">
        <v>19</v>
      </c>
      <c r="H115">
        <v>3</v>
      </c>
      <c r="I115" t="s">
        <v>208</v>
      </c>
      <c r="J115" t="s">
        <v>210</v>
      </c>
      <c r="K115" t="s">
        <v>209</v>
      </c>
      <c r="L115">
        <v>1339</v>
      </c>
      <c r="N115">
        <v>1007</v>
      </c>
      <c r="O115" t="s">
        <v>149</v>
      </c>
      <c r="P115" t="s">
        <v>149</v>
      </c>
      <c r="Q115">
        <v>1</v>
      </c>
      <c r="X115">
        <v>4.3</v>
      </c>
      <c r="Y115">
        <v>6144.36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</v>
      </c>
      <c r="AG115">
        <v>4.3</v>
      </c>
      <c r="AH115">
        <v>2</v>
      </c>
      <c r="AI115">
        <v>41651653</v>
      </c>
      <c r="AJ115">
        <v>116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ROW(Source!A254)</f>
        <v>254</v>
      </c>
      <c r="B116">
        <v>41651664</v>
      </c>
      <c r="C116">
        <v>41651659</v>
      </c>
      <c r="D116">
        <v>41386477</v>
      </c>
      <c r="E116">
        <v>19</v>
      </c>
      <c r="F116">
        <v>1</v>
      </c>
      <c r="G116">
        <v>19</v>
      </c>
      <c r="H116">
        <v>1</v>
      </c>
      <c r="I116" t="s">
        <v>362</v>
      </c>
      <c r="J116" t="s">
        <v>3</v>
      </c>
      <c r="K116" t="s">
        <v>363</v>
      </c>
      <c r="L116">
        <v>1191</v>
      </c>
      <c r="N116">
        <v>1013</v>
      </c>
      <c r="O116" t="s">
        <v>364</v>
      </c>
      <c r="P116" t="s">
        <v>364</v>
      </c>
      <c r="Q116">
        <v>1</v>
      </c>
      <c r="X116">
        <v>13.57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1</v>
      </c>
      <c r="AF116" t="s">
        <v>3</v>
      </c>
      <c r="AG116">
        <v>13.57</v>
      </c>
      <c r="AH116">
        <v>2</v>
      </c>
      <c r="AI116">
        <v>41651660</v>
      </c>
      <c r="AJ116">
        <v>117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ROW(Source!A254)</f>
        <v>254</v>
      </c>
      <c r="B117">
        <v>41651665</v>
      </c>
      <c r="C117">
        <v>41651659</v>
      </c>
      <c r="D117">
        <v>41400661</v>
      </c>
      <c r="E117">
        <v>1</v>
      </c>
      <c r="F117">
        <v>1</v>
      </c>
      <c r="G117">
        <v>19</v>
      </c>
      <c r="H117">
        <v>2</v>
      </c>
      <c r="I117" t="s">
        <v>407</v>
      </c>
      <c r="J117" t="s">
        <v>408</v>
      </c>
      <c r="K117" t="s">
        <v>409</v>
      </c>
      <c r="L117">
        <v>1368</v>
      </c>
      <c r="N117">
        <v>1011</v>
      </c>
      <c r="O117" t="s">
        <v>230</v>
      </c>
      <c r="P117" t="s">
        <v>230</v>
      </c>
      <c r="Q117">
        <v>1</v>
      </c>
      <c r="X117">
        <v>0.46</v>
      </c>
      <c r="Y117">
        <v>0</v>
      </c>
      <c r="Z117">
        <v>722.28</v>
      </c>
      <c r="AA117">
        <v>391.64</v>
      </c>
      <c r="AB117">
        <v>0</v>
      </c>
      <c r="AC117">
        <v>0</v>
      </c>
      <c r="AD117">
        <v>1</v>
      </c>
      <c r="AE117">
        <v>0</v>
      </c>
      <c r="AF117" t="s">
        <v>3</v>
      </c>
      <c r="AG117">
        <v>0.46</v>
      </c>
      <c r="AH117">
        <v>2</v>
      </c>
      <c r="AI117">
        <v>41651661</v>
      </c>
      <c r="AJ117">
        <v>118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ROW(Source!A254)</f>
        <v>254</v>
      </c>
      <c r="B118">
        <v>41651666</v>
      </c>
      <c r="C118">
        <v>41651659</v>
      </c>
      <c r="D118">
        <v>41400662</v>
      </c>
      <c r="E118">
        <v>1</v>
      </c>
      <c r="F118">
        <v>1</v>
      </c>
      <c r="G118">
        <v>19</v>
      </c>
      <c r="H118">
        <v>2</v>
      </c>
      <c r="I118" t="s">
        <v>500</v>
      </c>
      <c r="J118" t="s">
        <v>501</v>
      </c>
      <c r="K118" t="s">
        <v>502</v>
      </c>
      <c r="L118">
        <v>1368</v>
      </c>
      <c r="N118">
        <v>1011</v>
      </c>
      <c r="O118" t="s">
        <v>230</v>
      </c>
      <c r="P118" t="s">
        <v>230</v>
      </c>
      <c r="Q118">
        <v>1</v>
      </c>
      <c r="X118">
        <v>1.39</v>
      </c>
      <c r="Y118">
        <v>0</v>
      </c>
      <c r="Z118">
        <v>706.87</v>
      </c>
      <c r="AA118">
        <v>404.58</v>
      </c>
      <c r="AB118">
        <v>0</v>
      </c>
      <c r="AC118">
        <v>0</v>
      </c>
      <c r="AD118">
        <v>1</v>
      </c>
      <c r="AE118">
        <v>0</v>
      </c>
      <c r="AF118" t="s">
        <v>3</v>
      </c>
      <c r="AG118">
        <v>1.39</v>
      </c>
      <c r="AH118">
        <v>2</v>
      </c>
      <c r="AI118">
        <v>41651662</v>
      </c>
      <c r="AJ118">
        <v>119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ROW(Source!A254)</f>
        <v>254</v>
      </c>
      <c r="B119">
        <v>41651667</v>
      </c>
      <c r="C119">
        <v>41651659</v>
      </c>
      <c r="D119">
        <v>41404278</v>
      </c>
      <c r="E119">
        <v>1</v>
      </c>
      <c r="F119">
        <v>1</v>
      </c>
      <c r="G119">
        <v>19</v>
      </c>
      <c r="H119">
        <v>3</v>
      </c>
      <c r="I119" t="s">
        <v>503</v>
      </c>
      <c r="J119" t="s">
        <v>504</v>
      </c>
      <c r="K119" t="s">
        <v>505</v>
      </c>
      <c r="L119">
        <v>1348</v>
      </c>
      <c r="N119">
        <v>1009</v>
      </c>
      <c r="O119" t="s">
        <v>35</v>
      </c>
      <c r="P119" t="s">
        <v>35</v>
      </c>
      <c r="Q119">
        <v>1000</v>
      </c>
      <c r="X119">
        <v>9.58</v>
      </c>
      <c r="Y119">
        <v>2466.12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9.58</v>
      </c>
      <c r="AH119">
        <v>2</v>
      </c>
      <c r="AI119">
        <v>41651663</v>
      </c>
      <c r="AJ119">
        <v>120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ROW(Source!A255)</f>
        <v>255</v>
      </c>
      <c r="B120">
        <v>41651679</v>
      </c>
      <c r="C120">
        <v>41651668</v>
      </c>
      <c r="D120">
        <v>41386477</v>
      </c>
      <c r="E120">
        <v>19</v>
      </c>
      <c r="F120">
        <v>1</v>
      </c>
      <c r="G120">
        <v>19</v>
      </c>
      <c r="H120">
        <v>1</v>
      </c>
      <c r="I120" t="s">
        <v>362</v>
      </c>
      <c r="J120" t="s">
        <v>3</v>
      </c>
      <c r="K120" t="s">
        <v>363</v>
      </c>
      <c r="L120">
        <v>1191</v>
      </c>
      <c r="N120">
        <v>1013</v>
      </c>
      <c r="O120" t="s">
        <v>364</v>
      </c>
      <c r="P120" t="s">
        <v>364</v>
      </c>
      <c r="Q120">
        <v>1</v>
      </c>
      <c r="X120">
        <v>18.440000000000001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1</v>
      </c>
      <c r="AF120" t="s">
        <v>3</v>
      </c>
      <c r="AG120">
        <v>18.440000000000001</v>
      </c>
      <c r="AH120">
        <v>2</v>
      </c>
      <c r="AI120">
        <v>41651669</v>
      </c>
      <c r="AJ120">
        <v>121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ROW(Source!A255)</f>
        <v>255</v>
      </c>
      <c r="B121">
        <v>41651680</v>
      </c>
      <c r="C121">
        <v>41651668</v>
      </c>
      <c r="D121">
        <v>41401143</v>
      </c>
      <c r="E121">
        <v>1</v>
      </c>
      <c r="F121">
        <v>1</v>
      </c>
      <c r="G121">
        <v>19</v>
      </c>
      <c r="H121">
        <v>2</v>
      </c>
      <c r="I121" t="s">
        <v>228</v>
      </c>
      <c r="J121" t="s">
        <v>231</v>
      </c>
      <c r="K121" t="s">
        <v>229</v>
      </c>
      <c r="L121">
        <v>1368</v>
      </c>
      <c r="N121">
        <v>1011</v>
      </c>
      <c r="O121" t="s">
        <v>230</v>
      </c>
      <c r="P121" t="s">
        <v>230</v>
      </c>
      <c r="Q121">
        <v>1</v>
      </c>
      <c r="X121">
        <v>2.64</v>
      </c>
      <c r="Y121">
        <v>0</v>
      </c>
      <c r="Z121">
        <v>417.53</v>
      </c>
      <c r="AA121">
        <v>283.02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2.64</v>
      </c>
      <c r="AH121">
        <v>2</v>
      </c>
      <c r="AI121">
        <v>41651670</v>
      </c>
      <c r="AJ121">
        <v>122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ROW(Source!A255)</f>
        <v>255</v>
      </c>
      <c r="B122">
        <v>41651681</v>
      </c>
      <c r="C122">
        <v>41651668</v>
      </c>
      <c r="D122">
        <v>41401297</v>
      </c>
      <c r="E122">
        <v>1</v>
      </c>
      <c r="F122">
        <v>1</v>
      </c>
      <c r="G122">
        <v>19</v>
      </c>
      <c r="H122">
        <v>2</v>
      </c>
      <c r="I122" t="s">
        <v>506</v>
      </c>
      <c r="J122" t="s">
        <v>507</v>
      </c>
      <c r="K122" t="s">
        <v>508</v>
      </c>
      <c r="L122">
        <v>1368</v>
      </c>
      <c r="N122">
        <v>1011</v>
      </c>
      <c r="O122" t="s">
        <v>230</v>
      </c>
      <c r="P122" t="s">
        <v>230</v>
      </c>
      <c r="Q122">
        <v>1</v>
      </c>
      <c r="X122">
        <v>1.18</v>
      </c>
      <c r="Y122">
        <v>0</v>
      </c>
      <c r="Z122">
        <v>7.36</v>
      </c>
      <c r="AA122">
        <v>0.74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1.18</v>
      </c>
      <c r="AH122">
        <v>2</v>
      </c>
      <c r="AI122">
        <v>41651671</v>
      </c>
      <c r="AJ122">
        <v>123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ROW(Source!A255)</f>
        <v>255</v>
      </c>
      <c r="B123">
        <v>41651682</v>
      </c>
      <c r="C123">
        <v>41651668</v>
      </c>
      <c r="D123">
        <v>41400589</v>
      </c>
      <c r="E123">
        <v>1</v>
      </c>
      <c r="F123">
        <v>1</v>
      </c>
      <c r="G123">
        <v>19</v>
      </c>
      <c r="H123">
        <v>2</v>
      </c>
      <c r="I123" t="s">
        <v>463</v>
      </c>
      <c r="J123" t="s">
        <v>464</v>
      </c>
      <c r="K123" t="s">
        <v>465</v>
      </c>
      <c r="L123">
        <v>1368</v>
      </c>
      <c r="N123">
        <v>1011</v>
      </c>
      <c r="O123" t="s">
        <v>230</v>
      </c>
      <c r="P123" t="s">
        <v>230</v>
      </c>
      <c r="Q123">
        <v>1</v>
      </c>
      <c r="X123">
        <v>0.01</v>
      </c>
      <c r="Y123">
        <v>0</v>
      </c>
      <c r="Z123">
        <v>496.99</v>
      </c>
      <c r="AA123">
        <v>387.36</v>
      </c>
      <c r="AB123">
        <v>0</v>
      </c>
      <c r="AC123">
        <v>0</v>
      </c>
      <c r="AD123">
        <v>1</v>
      </c>
      <c r="AE123">
        <v>0</v>
      </c>
      <c r="AF123" t="s">
        <v>3</v>
      </c>
      <c r="AG123">
        <v>0.01</v>
      </c>
      <c r="AH123">
        <v>2</v>
      </c>
      <c r="AI123">
        <v>41651672</v>
      </c>
      <c r="AJ123">
        <v>124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ROW(Source!A255)</f>
        <v>255</v>
      </c>
      <c r="B124">
        <v>41651683</v>
      </c>
      <c r="C124">
        <v>41651668</v>
      </c>
      <c r="D124">
        <v>41400769</v>
      </c>
      <c r="E124">
        <v>1</v>
      </c>
      <c r="F124">
        <v>1</v>
      </c>
      <c r="G124">
        <v>19</v>
      </c>
      <c r="H124">
        <v>2</v>
      </c>
      <c r="I124" t="s">
        <v>509</v>
      </c>
      <c r="J124" t="s">
        <v>510</v>
      </c>
      <c r="K124" t="s">
        <v>511</v>
      </c>
      <c r="L124">
        <v>1368</v>
      </c>
      <c r="N124">
        <v>1011</v>
      </c>
      <c r="O124" t="s">
        <v>230</v>
      </c>
      <c r="P124" t="s">
        <v>230</v>
      </c>
      <c r="Q124">
        <v>1</v>
      </c>
      <c r="X124">
        <v>2.64</v>
      </c>
      <c r="Y124">
        <v>0</v>
      </c>
      <c r="Z124">
        <v>355.37</v>
      </c>
      <c r="AA124">
        <v>307.35000000000002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2.64</v>
      </c>
      <c r="AH124">
        <v>2</v>
      </c>
      <c r="AI124">
        <v>41651673</v>
      </c>
      <c r="AJ124">
        <v>125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ROW(Source!A255)</f>
        <v>255</v>
      </c>
      <c r="B125">
        <v>41651684</v>
      </c>
      <c r="C125">
        <v>41651668</v>
      </c>
      <c r="D125">
        <v>41403441</v>
      </c>
      <c r="E125">
        <v>1</v>
      </c>
      <c r="F125">
        <v>1</v>
      </c>
      <c r="G125">
        <v>19</v>
      </c>
      <c r="H125">
        <v>3</v>
      </c>
      <c r="I125" t="s">
        <v>512</v>
      </c>
      <c r="J125" t="s">
        <v>513</v>
      </c>
      <c r="K125" t="s">
        <v>514</v>
      </c>
      <c r="L125">
        <v>1327</v>
      </c>
      <c r="N125">
        <v>1005</v>
      </c>
      <c r="O125" t="s">
        <v>22</v>
      </c>
      <c r="P125" t="s">
        <v>22</v>
      </c>
      <c r="Q125">
        <v>1</v>
      </c>
      <c r="X125">
        <v>5.6</v>
      </c>
      <c r="Y125">
        <v>14.24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 t="s">
        <v>3</v>
      </c>
      <c r="AG125">
        <v>5.6</v>
      </c>
      <c r="AH125">
        <v>2</v>
      </c>
      <c r="AI125">
        <v>41651674</v>
      </c>
      <c r="AJ125">
        <v>126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ROW(Source!A255)</f>
        <v>255</v>
      </c>
      <c r="B126">
        <v>41651685</v>
      </c>
      <c r="C126">
        <v>41651668</v>
      </c>
      <c r="D126">
        <v>41403528</v>
      </c>
      <c r="E126">
        <v>1</v>
      </c>
      <c r="F126">
        <v>1</v>
      </c>
      <c r="G126">
        <v>19</v>
      </c>
      <c r="H126">
        <v>3</v>
      </c>
      <c r="I126" t="s">
        <v>515</v>
      </c>
      <c r="J126" t="s">
        <v>516</v>
      </c>
      <c r="K126" t="s">
        <v>517</v>
      </c>
      <c r="L126">
        <v>1348</v>
      </c>
      <c r="N126">
        <v>1009</v>
      </c>
      <c r="O126" t="s">
        <v>35</v>
      </c>
      <c r="P126" t="s">
        <v>35</v>
      </c>
      <c r="Q126">
        <v>1000</v>
      </c>
      <c r="X126">
        <v>3.15E-3</v>
      </c>
      <c r="Y126">
        <v>154953.1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3.15E-3</v>
      </c>
      <c r="AH126">
        <v>2</v>
      </c>
      <c r="AI126">
        <v>41651675</v>
      </c>
      <c r="AJ126">
        <v>127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ROW(Source!A255)</f>
        <v>255</v>
      </c>
      <c r="B127">
        <v>41651686</v>
      </c>
      <c r="C127">
        <v>41651668</v>
      </c>
      <c r="D127">
        <v>41403745</v>
      </c>
      <c r="E127">
        <v>1</v>
      </c>
      <c r="F127">
        <v>1</v>
      </c>
      <c r="G127">
        <v>19</v>
      </c>
      <c r="H127">
        <v>3</v>
      </c>
      <c r="I127" t="s">
        <v>518</v>
      </c>
      <c r="J127" t="s">
        <v>519</v>
      </c>
      <c r="K127" t="s">
        <v>520</v>
      </c>
      <c r="L127">
        <v>1346</v>
      </c>
      <c r="N127">
        <v>1009</v>
      </c>
      <c r="O127" t="s">
        <v>270</v>
      </c>
      <c r="P127" t="s">
        <v>270</v>
      </c>
      <c r="Q127">
        <v>1</v>
      </c>
      <c r="X127">
        <v>735</v>
      </c>
      <c r="Y127">
        <v>16.97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735</v>
      </c>
      <c r="AH127">
        <v>2</v>
      </c>
      <c r="AI127">
        <v>41651676</v>
      </c>
      <c r="AJ127">
        <v>128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ROW(Source!A255)</f>
        <v>255</v>
      </c>
      <c r="B128">
        <v>41651687</v>
      </c>
      <c r="C128">
        <v>41651668</v>
      </c>
      <c r="D128">
        <v>41403752</v>
      </c>
      <c r="E128">
        <v>1</v>
      </c>
      <c r="F128">
        <v>1</v>
      </c>
      <c r="G128">
        <v>19</v>
      </c>
      <c r="H128">
        <v>3</v>
      </c>
      <c r="I128" t="s">
        <v>521</v>
      </c>
      <c r="J128" t="s">
        <v>522</v>
      </c>
      <c r="K128" t="s">
        <v>523</v>
      </c>
      <c r="L128">
        <v>1346</v>
      </c>
      <c r="N128">
        <v>1009</v>
      </c>
      <c r="O128" t="s">
        <v>270</v>
      </c>
      <c r="P128" t="s">
        <v>270</v>
      </c>
      <c r="Q128">
        <v>1</v>
      </c>
      <c r="X128">
        <v>241.5</v>
      </c>
      <c r="Y128">
        <v>159.78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241.5</v>
      </c>
      <c r="AH128">
        <v>2</v>
      </c>
      <c r="AI128">
        <v>41651677</v>
      </c>
      <c r="AJ128">
        <v>129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ROW(Source!A255)</f>
        <v>255</v>
      </c>
      <c r="B129">
        <v>41651688</v>
      </c>
      <c r="C129">
        <v>41651668</v>
      </c>
      <c r="D129">
        <v>41401750</v>
      </c>
      <c r="E129">
        <v>1</v>
      </c>
      <c r="F129">
        <v>1</v>
      </c>
      <c r="G129">
        <v>19</v>
      </c>
      <c r="H129">
        <v>3</v>
      </c>
      <c r="I129" t="s">
        <v>237</v>
      </c>
      <c r="J129" t="s">
        <v>239</v>
      </c>
      <c r="K129" t="s">
        <v>238</v>
      </c>
      <c r="L129">
        <v>1348</v>
      </c>
      <c r="N129">
        <v>1009</v>
      </c>
      <c r="O129" t="s">
        <v>35</v>
      </c>
      <c r="P129" t="s">
        <v>35</v>
      </c>
      <c r="Q129">
        <v>1000</v>
      </c>
      <c r="X129">
        <v>5.2499999999999998E-2</v>
      </c>
      <c r="Y129">
        <v>337956.19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5.2499999999999998E-2</v>
      </c>
      <c r="AH129">
        <v>2</v>
      </c>
      <c r="AI129">
        <v>41651678</v>
      </c>
      <c r="AJ129">
        <v>130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ROW(Source!A257)</f>
        <v>257</v>
      </c>
      <c r="B130">
        <v>41651697</v>
      </c>
      <c r="C130">
        <v>41651690</v>
      </c>
      <c r="D130">
        <v>41386477</v>
      </c>
      <c r="E130">
        <v>19</v>
      </c>
      <c r="F130">
        <v>1</v>
      </c>
      <c r="G130">
        <v>19</v>
      </c>
      <c r="H130">
        <v>1</v>
      </c>
      <c r="I130" t="s">
        <v>362</v>
      </c>
      <c r="J130" t="s">
        <v>3</v>
      </c>
      <c r="K130" t="s">
        <v>363</v>
      </c>
      <c r="L130">
        <v>1191</v>
      </c>
      <c r="N130">
        <v>1013</v>
      </c>
      <c r="O130" t="s">
        <v>364</v>
      </c>
      <c r="P130" t="s">
        <v>364</v>
      </c>
      <c r="Q130">
        <v>1</v>
      </c>
      <c r="X130">
        <v>2.65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1</v>
      </c>
      <c r="AF130" t="s">
        <v>197</v>
      </c>
      <c r="AG130">
        <v>13.25</v>
      </c>
      <c r="AH130">
        <v>2</v>
      </c>
      <c r="AI130">
        <v>41651691</v>
      </c>
      <c r="AJ130">
        <v>131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ROW(Source!A257)</f>
        <v>257</v>
      </c>
      <c r="B131">
        <v>41651698</v>
      </c>
      <c r="C131">
        <v>41651690</v>
      </c>
      <c r="D131">
        <v>41401143</v>
      </c>
      <c r="E131">
        <v>1</v>
      </c>
      <c r="F131">
        <v>1</v>
      </c>
      <c r="G131">
        <v>19</v>
      </c>
      <c r="H131">
        <v>2</v>
      </c>
      <c r="I131" t="s">
        <v>228</v>
      </c>
      <c r="J131" t="s">
        <v>231</v>
      </c>
      <c r="K131" t="s">
        <v>229</v>
      </c>
      <c r="L131">
        <v>1368</v>
      </c>
      <c r="N131">
        <v>1011</v>
      </c>
      <c r="O131" t="s">
        <v>230</v>
      </c>
      <c r="P131" t="s">
        <v>230</v>
      </c>
      <c r="Q131">
        <v>1</v>
      </c>
      <c r="X131">
        <v>0.5</v>
      </c>
      <c r="Y131">
        <v>0</v>
      </c>
      <c r="Z131">
        <v>417.53</v>
      </c>
      <c r="AA131">
        <v>283.02</v>
      </c>
      <c r="AB131">
        <v>0</v>
      </c>
      <c r="AC131">
        <v>0</v>
      </c>
      <c r="AD131">
        <v>1</v>
      </c>
      <c r="AE131">
        <v>0</v>
      </c>
      <c r="AF131" t="s">
        <v>197</v>
      </c>
      <c r="AG131">
        <v>2.5</v>
      </c>
      <c r="AH131">
        <v>2</v>
      </c>
      <c r="AI131">
        <v>41651692</v>
      </c>
      <c r="AJ131">
        <v>132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ROW(Source!A257)</f>
        <v>257</v>
      </c>
      <c r="B132">
        <v>41651699</v>
      </c>
      <c r="C132">
        <v>41651690</v>
      </c>
      <c r="D132">
        <v>41400769</v>
      </c>
      <c r="E132">
        <v>1</v>
      </c>
      <c r="F132">
        <v>1</v>
      </c>
      <c r="G132">
        <v>19</v>
      </c>
      <c r="H132">
        <v>2</v>
      </c>
      <c r="I132" t="s">
        <v>509</v>
      </c>
      <c r="J132" t="s">
        <v>510</v>
      </c>
      <c r="K132" t="s">
        <v>511</v>
      </c>
      <c r="L132">
        <v>1368</v>
      </c>
      <c r="N132">
        <v>1011</v>
      </c>
      <c r="O132" t="s">
        <v>230</v>
      </c>
      <c r="P132" t="s">
        <v>230</v>
      </c>
      <c r="Q132">
        <v>1</v>
      </c>
      <c r="X132">
        <v>0.5</v>
      </c>
      <c r="Y132">
        <v>0</v>
      </c>
      <c r="Z132">
        <v>355.37</v>
      </c>
      <c r="AA132">
        <v>307.35000000000002</v>
      </c>
      <c r="AB132">
        <v>0</v>
      </c>
      <c r="AC132">
        <v>0</v>
      </c>
      <c r="AD132">
        <v>1</v>
      </c>
      <c r="AE132">
        <v>0</v>
      </c>
      <c r="AF132" t="s">
        <v>197</v>
      </c>
      <c r="AG132">
        <v>2.5</v>
      </c>
      <c r="AH132">
        <v>2</v>
      </c>
      <c r="AI132">
        <v>41651693</v>
      </c>
      <c r="AJ132">
        <v>133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ROW(Source!A257)</f>
        <v>257</v>
      </c>
      <c r="B133">
        <v>41651700</v>
      </c>
      <c r="C133">
        <v>41651690</v>
      </c>
      <c r="D133">
        <v>41403745</v>
      </c>
      <c r="E133">
        <v>1</v>
      </c>
      <c r="F133">
        <v>1</v>
      </c>
      <c r="G133">
        <v>19</v>
      </c>
      <c r="H133">
        <v>3</v>
      </c>
      <c r="I133" t="s">
        <v>518</v>
      </c>
      <c r="J133" t="s">
        <v>519</v>
      </c>
      <c r="K133" t="s">
        <v>520</v>
      </c>
      <c r="L133">
        <v>1346</v>
      </c>
      <c r="N133">
        <v>1009</v>
      </c>
      <c r="O133" t="s">
        <v>270</v>
      </c>
      <c r="P133" t="s">
        <v>270</v>
      </c>
      <c r="Q133">
        <v>1</v>
      </c>
      <c r="X133">
        <v>147</v>
      </c>
      <c r="Y133">
        <v>16.97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 t="s">
        <v>168</v>
      </c>
      <c r="AG133">
        <v>1470</v>
      </c>
      <c r="AH133">
        <v>2</v>
      </c>
      <c r="AI133">
        <v>41651694</v>
      </c>
      <c r="AJ133">
        <v>134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ROW(Source!A257)</f>
        <v>257</v>
      </c>
      <c r="B134">
        <v>41651701</v>
      </c>
      <c r="C134">
        <v>41651690</v>
      </c>
      <c r="D134">
        <v>41403752</v>
      </c>
      <c r="E134">
        <v>1</v>
      </c>
      <c r="F134">
        <v>1</v>
      </c>
      <c r="G134">
        <v>19</v>
      </c>
      <c r="H134">
        <v>3</v>
      </c>
      <c r="I134" t="s">
        <v>521</v>
      </c>
      <c r="J134" t="s">
        <v>522</v>
      </c>
      <c r="K134" t="s">
        <v>523</v>
      </c>
      <c r="L134">
        <v>1346</v>
      </c>
      <c r="N134">
        <v>1009</v>
      </c>
      <c r="O134" t="s">
        <v>270</v>
      </c>
      <c r="P134" t="s">
        <v>270</v>
      </c>
      <c r="Q134">
        <v>1</v>
      </c>
      <c r="X134">
        <v>42</v>
      </c>
      <c r="Y134">
        <v>159.78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168</v>
      </c>
      <c r="AG134">
        <v>420</v>
      </c>
      <c r="AH134">
        <v>2</v>
      </c>
      <c r="AI134">
        <v>41651695</v>
      </c>
      <c r="AJ134">
        <v>135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ROW(Source!A257)</f>
        <v>257</v>
      </c>
      <c r="B135">
        <v>41651702</v>
      </c>
      <c r="C135">
        <v>41651690</v>
      </c>
      <c r="D135">
        <v>41401750</v>
      </c>
      <c r="E135">
        <v>1</v>
      </c>
      <c r="F135">
        <v>1</v>
      </c>
      <c r="G135">
        <v>19</v>
      </c>
      <c r="H135">
        <v>3</v>
      </c>
      <c r="I135" t="s">
        <v>237</v>
      </c>
      <c r="J135" t="s">
        <v>239</v>
      </c>
      <c r="K135" t="s">
        <v>238</v>
      </c>
      <c r="L135">
        <v>1348</v>
      </c>
      <c r="N135">
        <v>1009</v>
      </c>
      <c r="O135" t="s">
        <v>35</v>
      </c>
      <c r="P135" t="s">
        <v>35</v>
      </c>
      <c r="Q135">
        <v>1000</v>
      </c>
      <c r="X135">
        <v>1.0500000000000001E-2</v>
      </c>
      <c r="Y135">
        <v>337956.19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168</v>
      </c>
      <c r="AG135">
        <v>0.10500000000000001</v>
      </c>
      <c r="AH135">
        <v>2</v>
      </c>
      <c r="AI135">
        <v>41651696</v>
      </c>
      <c r="AJ135">
        <v>136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ROW(Source!A298)</f>
        <v>298</v>
      </c>
      <c r="B136">
        <v>41651715</v>
      </c>
      <c r="C136">
        <v>41651705</v>
      </c>
      <c r="D136">
        <v>41386477</v>
      </c>
      <c r="E136">
        <v>19</v>
      </c>
      <c r="F136">
        <v>1</v>
      </c>
      <c r="G136">
        <v>19</v>
      </c>
      <c r="H136">
        <v>1</v>
      </c>
      <c r="I136" t="s">
        <v>362</v>
      </c>
      <c r="J136" t="s">
        <v>3</v>
      </c>
      <c r="K136" t="s">
        <v>363</v>
      </c>
      <c r="L136">
        <v>1191</v>
      </c>
      <c r="N136">
        <v>1013</v>
      </c>
      <c r="O136" t="s">
        <v>364</v>
      </c>
      <c r="P136" t="s">
        <v>364</v>
      </c>
      <c r="Q136">
        <v>1</v>
      </c>
      <c r="X136">
        <v>24.84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1</v>
      </c>
      <c r="AF136" t="s">
        <v>3</v>
      </c>
      <c r="AG136">
        <v>24.84</v>
      </c>
      <c r="AH136">
        <v>2</v>
      </c>
      <c r="AI136">
        <v>41651706</v>
      </c>
      <c r="AJ136">
        <v>137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ROW(Source!A298)</f>
        <v>298</v>
      </c>
      <c r="B137">
        <v>41651716</v>
      </c>
      <c r="C137">
        <v>41651705</v>
      </c>
      <c r="D137">
        <v>41400501</v>
      </c>
      <c r="E137">
        <v>1</v>
      </c>
      <c r="F137">
        <v>1</v>
      </c>
      <c r="G137">
        <v>19</v>
      </c>
      <c r="H137">
        <v>2</v>
      </c>
      <c r="I137" t="s">
        <v>430</v>
      </c>
      <c r="J137" t="s">
        <v>431</v>
      </c>
      <c r="K137" t="s">
        <v>432</v>
      </c>
      <c r="L137">
        <v>1368</v>
      </c>
      <c r="N137">
        <v>1011</v>
      </c>
      <c r="O137" t="s">
        <v>230</v>
      </c>
      <c r="P137" t="s">
        <v>230</v>
      </c>
      <c r="Q137">
        <v>1</v>
      </c>
      <c r="X137">
        <v>2.94</v>
      </c>
      <c r="Y137">
        <v>0</v>
      </c>
      <c r="Z137">
        <v>741.47</v>
      </c>
      <c r="AA137">
        <v>377.09</v>
      </c>
      <c r="AB137">
        <v>0</v>
      </c>
      <c r="AC137">
        <v>0</v>
      </c>
      <c r="AD137">
        <v>1</v>
      </c>
      <c r="AE137">
        <v>0</v>
      </c>
      <c r="AF137" t="s">
        <v>3</v>
      </c>
      <c r="AG137">
        <v>2.94</v>
      </c>
      <c r="AH137">
        <v>2</v>
      </c>
      <c r="AI137">
        <v>41651707</v>
      </c>
      <c r="AJ137">
        <v>138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ROW(Source!A298)</f>
        <v>298</v>
      </c>
      <c r="B138">
        <v>41651717</v>
      </c>
      <c r="C138">
        <v>41651705</v>
      </c>
      <c r="D138">
        <v>41400674</v>
      </c>
      <c r="E138">
        <v>1</v>
      </c>
      <c r="F138">
        <v>1</v>
      </c>
      <c r="G138">
        <v>19</v>
      </c>
      <c r="H138">
        <v>2</v>
      </c>
      <c r="I138" t="s">
        <v>433</v>
      </c>
      <c r="J138" t="s">
        <v>434</v>
      </c>
      <c r="K138" t="s">
        <v>435</v>
      </c>
      <c r="L138">
        <v>1368</v>
      </c>
      <c r="N138">
        <v>1011</v>
      </c>
      <c r="O138" t="s">
        <v>230</v>
      </c>
      <c r="P138" t="s">
        <v>230</v>
      </c>
      <c r="Q138">
        <v>1</v>
      </c>
      <c r="X138">
        <v>1.1399999999999999</v>
      </c>
      <c r="Y138">
        <v>0</v>
      </c>
      <c r="Z138">
        <v>1635.52</v>
      </c>
      <c r="AA138">
        <v>347.42</v>
      </c>
      <c r="AB138">
        <v>0</v>
      </c>
      <c r="AC138">
        <v>0</v>
      </c>
      <c r="AD138">
        <v>1</v>
      </c>
      <c r="AE138">
        <v>0</v>
      </c>
      <c r="AF138" t="s">
        <v>3</v>
      </c>
      <c r="AG138">
        <v>1.1399999999999999</v>
      </c>
      <c r="AH138">
        <v>2</v>
      </c>
      <c r="AI138">
        <v>41651708</v>
      </c>
      <c r="AJ138">
        <v>139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ROW(Source!A298)</f>
        <v>298</v>
      </c>
      <c r="B139">
        <v>41651718</v>
      </c>
      <c r="C139">
        <v>41651705</v>
      </c>
      <c r="D139">
        <v>41400659</v>
      </c>
      <c r="E139">
        <v>1</v>
      </c>
      <c r="F139">
        <v>1</v>
      </c>
      <c r="G139">
        <v>19</v>
      </c>
      <c r="H139">
        <v>2</v>
      </c>
      <c r="I139" t="s">
        <v>436</v>
      </c>
      <c r="J139" t="s">
        <v>437</v>
      </c>
      <c r="K139" t="s">
        <v>438</v>
      </c>
      <c r="L139">
        <v>1368</v>
      </c>
      <c r="N139">
        <v>1011</v>
      </c>
      <c r="O139" t="s">
        <v>230</v>
      </c>
      <c r="P139" t="s">
        <v>230</v>
      </c>
      <c r="Q139">
        <v>1</v>
      </c>
      <c r="X139">
        <v>8.9600000000000009</v>
      </c>
      <c r="Y139">
        <v>0</v>
      </c>
      <c r="Z139">
        <v>1030.96</v>
      </c>
      <c r="AA139">
        <v>401.56</v>
      </c>
      <c r="AB139">
        <v>0</v>
      </c>
      <c r="AC139">
        <v>0</v>
      </c>
      <c r="AD139">
        <v>1</v>
      </c>
      <c r="AE139">
        <v>0</v>
      </c>
      <c r="AF139" t="s">
        <v>3</v>
      </c>
      <c r="AG139">
        <v>8.9600000000000009</v>
      </c>
      <c r="AH139">
        <v>2</v>
      </c>
      <c r="AI139">
        <v>41651709</v>
      </c>
      <c r="AJ139">
        <v>140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ROW(Source!A298)</f>
        <v>298</v>
      </c>
      <c r="B140">
        <v>41651719</v>
      </c>
      <c r="C140">
        <v>41651705</v>
      </c>
      <c r="D140">
        <v>41400660</v>
      </c>
      <c r="E140">
        <v>1</v>
      </c>
      <c r="F140">
        <v>1</v>
      </c>
      <c r="G140">
        <v>19</v>
      </c>
      <c r="H140">
        <v>2</v>
      </c>
      <c r="I140" t="s">
        <v>439</v>
      </c>
      <c r="J140" t="s">
        <v>440</v>
      </c>
      <c r="K140" t="s">
        <v>441</v>
      </c>
      <c r="L140">
        <v>1368</v>
      </c>
      <c r="N140">
        <v>1011</v>
      </c>
      <c r="O140" t="s">
        <v>230</v>
      </c>
      <c r="P140" t="s">
        <v>230</v>
      </c>
      <c r="Q140">
        <v>1</v>
      </c>
      <c r="X140">
        <v>18.25</v>
      </c>
      <c r="Y140">
        <v>0</v>
      </c>
      <c r="Z140">
        <v>1526.76</v>
      </c>
      <c r="AA140">
        <v>545.9</v>
      </c>
      <c r="AB140">
        <v>0</v>
      </c>
      <c r="AC140">
        <v>0</v>
      </c>
      <c r="AD140">
        <v>1</v>
      </c>
      <c r="AE140">
        <v>0</v>
      </c>
      <c r="AF140" t="s">
        <v>3</v>
      </c>
      <c r="AG140">
        <v>18.25</v>
      </c>
      <c r="AH140">
        <v>2</v>
      </c>
      <c r="AI140">
        <v>41651710</v>
      </c>
      <c r="AJ140">
        <v>141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ROW(Source!A298)</f>
        <v>298</v>
      </c>
      <c r="B141">
        <v>41651720</v>
      </c>
      <c r="C141">
        <v>41651705</v>
      </c>
      <c r="D141">
        <v>41400698</v>
      </c>
      <c r="E141">
        <v>1</v>
      </c>
      <c r="F141">
        <v>1</v>
      </c>
      <c r="G141">
        <v>19</v>
      </c>
      <c r="H141">
        <v>2</v>
      </c>
      <c r="I141" t="s">
        <v>442</v>
      </c>
      <c r="J141" t="s">
        <v>443</v>
      </c>
      <c r="K141" t="s">
        <v>444</v>
      </c>
      <c r="L141">
        <v>1368</v>
      </c>
      <c r="N141">
        <v>1011</v>
      </c>
      <c r="O141" t="s">
        <v>230</v>
      </c>
      <c r="P141" t="s">
        <v>230</v>
      </c>
      <c r="Q141">
        <v>1</v>
      </c>
      <c r="X141">
        <v>2.2400000000000002</v>
      </c>
      <c r="Y141">
        <v>0</v>
      </c>
      <c r="Z141">
        <v>1179.55</v>
      </c>
      <c r="AA141">
        <v>485.88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2.2400000000000002</v>
      </c>
      <c r="AH141">
        <v>2</v>
      </c>
      <c r="AI141">
        <v>41651711</v>
      </c>
      <c r="AJ141">
        <v>142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ROW(Source!A298)</f>
        <v>298</v>
      </c>
      <c r="B142">
        <v>41651721</v>
      </c>
      <c r="C142">
        <v>41651705</v>
      </c>
      <c r="D142">
        <v>41400664</v>
      </c>
      <c r="E142">
        <v>1</v>
      </c>
      <c r="F142">
        <v>1</v>
      </c>
      <c r="G142">
        <v>19</v>
      </c>
      <c r="H142">
        <v>2</v>
      </c>
      <c r="I142" t="s">
        <v>445</v>
      </c>
      <c r="J142" t="s">
        <v>446</v>
      </c>
      <c r="K142" t="s">
        <v>447</v>
      </c>
      <c r="L142">
        <v>1368</v>
      </c>
      <c r="N142">
        <v>1011</v>
      </c>
      <c r="O142" t="s">
        <v>230</v>
      </c>
      <c r="P142" t="s">
        <v>230</v>
      </c>
      <c r="Q142">
        <v>1</v>
      </c>
      <c r="X142">
        <v>0.65</v>
      </c>
      <c r="Y142">
        <v>0</v>
      </c>
      <c r="Z142">
        <v>1633.82</v>
      </c>
      <c r="AA142">
        <v>516.44000000000005</v>
      </c>
      <c r="AB142">
        <v>0</v>
      </c>
      <c r="AC142">
        <v>0</v>
      </c>
      <c r="AD142">
        <v>1</v>
      </c>
      <c r="AE142">
        <v>0</v>
      </c>
      <c r="AF142" t="s">
        <v>3</v>
      </c>
      <c r="AG142">
        <v>0.65</v>
      </c>
      <c r="AH142">
        <v>2</v>
      </c>
      <c r="AI142">
        <v>41651712</v>
      </c>
      <c r="AJ142">
        <v>143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ROW(Source!A298)</f>
        <v>298</v>
      </c>
      <c r="B143">
        <v>41651722</v>
      </c>
      <c r="C143">
        <v>41651705</v>
      </c>
      <c r="D143">
        <v>41402519</v>
      </c>
      <c r="E143">
        <v>1</v>
      </c>
      <c r="F143">
        <v>1</v>
      </c>
      <c r="G143">
        <v>19</v>
      </c>
      <c r="H143">
        <v>3</v>
      </c>
      <c r="I143" t="s">
        <v>448</v>
      </c>
      <c r="J143" t="s">
        <v>449</v>
      </c>
      <c r="K143" t="s">
        <v>450</v>
      </c>
      <c r="L143">
        <v>1339</v>
      </c>
      <c r="N143">
        <v>1007</v>
      </c>
      <c r="O143" t="s">
        <v>149</v>
      </c>
      <c r="P143" t="s">
        <v>149</v>
      </c>
      <c r="Q143">
        <v>1</v>
      </c>
      <c r="X143">
        <v>126</v>
      </c>
      <c r="Y143">
        <v>1845.8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 t="s">
        <v>3</v>
      </c>
      <c r="AG143">
        <v>126</v>
      </c>
      <c r="AH143">
        <v>2</v>
      </c>
      <c r="AI143">
        <v>41651713</v>
      </c>
      <c r="AJ143">
        <v>144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ROW(Source!A298)</f>
        <v>298</v>
      </c>
      <c r="B144">
        <v>41651723</v>
      </c>
      <c r="C144">
        <v>41651705</v>
      </c>
      <c r="D144">
        <v>41403220</v>
      </c>
      <c r="E144">
        <v>1</v>
      </c>
      <c r="F144">
        <v>1</v>
      </c>
      <c r="G144">
        <v>19</v>
      </c>
      <c r="H144">
        <v>3</v>
      </c>
      <c r="I144" t="s">
        <v>416</v>
      </c>
      <c r="J144" t="s">
        <v>417</v>
      </c>
      <c r="K144" t="s">
        <v>418</v>
      </c>
      <c r="L144">
        <v>1339</v>
      </c>
      <c r="N144">
        <v>1007</v>
      </c>
      <c r="O144" t="s">
        <v>149</v>
      </c>
      <c r="P144" t="s">
        <v>149</v>
      </c>
      <c r="Q144">
        <v>1</v>
      </c>
      <c r="X144">
        <v>7</v>
      </c>
      <c r="Y144">
        <v>29.98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7</v>
      </c>
      <c r="AH144">
        <v>2</v>
      </c>
      <c r="AI144">
        <v>41651714</v>
      </c>
      <c r="AJ144">
        <v>145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ROW(Source!A299)</f>
        <v>299</v>
      </c>
      <c r="B145">
        <v>41651730</v>
      </c>
      <c r="C145">
        <v>41651724</v>
      </c>
      <c r="D145">
        <v>41386477</v>
      </c>
      <c r="E145">
        <v>19</v>
      </c>
      <c r="F145">
        <v>1</v>
      </c>
      <c r="G145">
        <v>19</v>
      </c>
      <c r="H145">
        <v>1</v>
      </c>
      <c r="I145" t="s">
        <v>362</v>
      </c>
      <c r="J145" t="s">
        <v>3</v>
      </c>
      <c r="K145" t="s">
        <v>363</v>
      </c>
      <c r="L145">
        <v>1191</v>
      </c>
      <c r="N145">
        <v>1013</v>
      </c>
      <c r="O145" t="s">
        <v>364</v>
      </c>
      <c r="P145" t="s">
        <v>364</v>
      </c>
      <c r="Q145">
        <v>1</v>
      </c>
      <c r="X145">
        <v>27.94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1</v>
      </c>
      <c r="AF145" t="s">
        <v>3</v>
      </c>
      <c r="AG145">
        <v>27.94</v>
      </c>
      <c r="AH145">
        <v>2</v>
      </c>
      <c r="AI145">
        <v>41651725</v>
      </c>
      <c r="AJ145">
        <v>146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ROW(Source!A299)</f>
        <v>299</v>
      </c>
      <c r="B146">
        <v>41651731</v>
      </c>
      <c r="C146">
        <v>41651724</v>
      </c>
      <c r="D146">
        <v>41400674</v>
      </c>
      <c r="E146">
        <v>1</v>
      </c>
      <c r="F146">
        <v>1</v>
      </c>
      <c r="G146">
        <v>19</v>
      </c>
      <c r="H146">
        <v>2</v>
      </c>
      <c r="I146" t="s">
        <v>433</v>
      </c>
      <c r="J146" t="s">
        <v>434</v>
      </c>
      <c r="K146" t="s">
        <v>435</v>
      </c>
      <c r="L146">
        <v>1368</v>
      </c>
      <c r="N146">
        <v>1011</v>
      </c>
      <c r="O146" t="s">
        <v>230</v>
      </c>
      <c r="P146" t="s">
        <v>230</v>
      </c>
      <c r="Q146">
        <v>1</v>
      </c>
      <c r="X146">
        <v>0.59</v>
      </c>
      <c r="Y146">
        <v>0</v>
      </c>
      <c r="Z146">
        <v>1635.52</v>
      </c>
      <c r="AA146">
        <v>347.42</v>
      </c>
      <c r="AB146">
        <v>0</v>
      </c>
      <c r="AC146">
        <v>0</v>
      </c>
      <c r="AD146">
        <v>1</v>
      </c>
      <c r="AE146">
        <v>0</v>
      </c>
      <c r="AF146" t="s">
        <v>3</v>
      </c>
      <c r="AG146">
        <v>0.59</v>
      </c>
      <c r="AH146">
        <v>2</v>
      </c>
      <c r="AI146">
        <v>41651726</v>
      </c>
      <c r="AJ146">
        <v>147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ROW(Source!A299)</f>
        <v>299</v>
      </c>
      <c r="B147">
        <v>41651732</v>
      </c>
      <c r="C147">
        <v>41651724</v>
      </c>
      <c r="D147">
        <v>41400659</v>
      </c>
      <c r="E147">
        <v>1</v>
      </c>
      <c r="F147">
        <v>1</v>
      </c>
      <c r="G147">
        <v>19</v>
      </c>
      <c r="H147">
        <v>2</v>
      </c>
      <c r="I147" t="s">
        <v>436</v>
      </c>
      <c r="J147" t="s">
        <v>437</v>
      </c>
      <c r="K147" t="s">
        <v>438</v>
      </c>
      <c r="L147">
        <v>1368</v>
      </c>
      <c r="N147">
        <v>1011</v>
      </c>
      <c r="O147" t="s">
        <v>230</v>
      </c>
      <c r="P147" t="s">
        <v>230</v>
      </c>
      <c r="Q147">
        <v>1</v>
      </c>
      <c r="X147">
        <v>1.62</v>
      </c>
      <c r="Y147">
        <v>0</v>
      </c>
      <c r="Z147">
        <v>1030.96</v>
      </c>
      <c r="AA147">
        <v>401.56</v>
      </c>
      <c r="AB147">
        <v>0</v>
      </c>
      <c r="AC147">
        <v>0</v>
      </c>
      <c r="AD147">
        <v>1</v>
      </c>
      <c r="AE147">
        <v>0</v>
      </c>
      <c r="AF147" t="s">
        <v>3</v>
      </c>
      <c r="AG147">
        <v>1.62</v>
      </c>
      <c r="AH147">
        <v>2</v>
      </c>
      <c r="AI147">
        <v>41651727</v>
      </c>
      <c r="AJ147">
        <v>148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ROW(Source!A299)</f>
        <v>299</v>
      </c>
      <c r="B148">
        <v>41651733</v>
      </c>
      <c r="C148">
        <v>41651724</v>
      </c>
      <c r="D148">
        <v>41402533</v>
      </c>
      <c r="E148">
        <v>1</v>
      </c>
      <c r="F148">
        <v>1</v>
      </c>
      <c r="G148">
        <v>19</v>
      </c>
      <c r="H148">
        <v>3</v>
      </c>
      <c r="I148" t="s">
        <v>524</v>
      </c>
      <c r="J148" t="s">
        <v>525</v>
      </c>
      <c r="K148" t="s">
        <v>526</v>
      </c>
      <c r="L148">
        <v>1339</v>
      </c>
      <c r="N148">
        <v>1007</v>
      </c>
      <c r="O148" t="s">
        <v>149</v>
      </c>
      <c r="P148" t="s">
        <v>149</v>
      </c>
      <c r="Q148">
        <v>1</v>
      </c>
      <c r="X148">
        <v>17.399999999999999</v>
      </c>
      <c r="Y148">
        <v>1393.69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17.399999999999999</v>
      </c>
      <c r="AH148">
        <v>2</v>
      </c>
      <c r="AI148">
        <v>41651728</v>
      </c>
      <c r="AJ148">
        <v>149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ROW(Source!A299)</f>
        <v>299</v>
      </c>
      <c r="B149">
        <v>41651734</v>
      </c>
      <c r="C149">
        <v>41651724</v>
      </c>
      <c r="D149">
        <v>41403220</v>
      </c>
      <c r="E149">
        <v>1</v>
      </c>
      <c r="F149">
        <v>1</v>
      </c>
      <c r="G149">
        <v>19</v>
      </c>
      <c r="H149">
        <v>3</v>
      </c>
      <c r="I149" t="s">
        <v>416</v>
      </c>
      <c r="J149" t="s">
        <v>417</v>
      </c>
      <c r="K149" t="s">
        <v>418</v>
      </c>
      <c r="L149">
        <v>1339</v>
      </c>
      <c r="N149">
        <v>1007</v>
      </c>
      <c r="O149" t="s">
        <v>149</v>
      </c>
      <c r="P149" t="s">
        <v>149</v>
      </c>
      <c r="Q149">
        <v>1</v>
      </c>
      <c r="X149">
        <v>2</v>
      </c>
      <c r="Y149">
        <v>29.98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2</v>
      </c>
      <c r="AH149">
        <v>2</v>
      </c>
      <c r="AI149">
        <v>41651729</v>
      </c>
      <c r="AJ149">
        <v>150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ROW(Source!A300)</f>
        <v>300</v>
      </c>
      <c r="B150">
        <v>41651744</v>
      </c>
      <c r="C150">
        <v>41651735</v>
      </c>
      <c r="D150">
        <v>41386477</v>
      </c>
      <c r="E150">
        <v>19</v>
      </c>
      <c r="F150">
        <v>1</v>
      </c>
      <c r="G150">
        <v>19</v>
      </c>
      <c r="H150">
        <v>1</v>
      </c>
      <c r="I150" t="s">
        <v>362</v>
      </c>
      <c r="J150" t="s">
        <v>3</v>
      </c>
      <c r="K150" t="s">
        <v>363</v>
      </c>
      <c r="L150">
        <v>1191</v>
      </c>
      <c r="N150">
        <v>1013</v>
      </c>
      <c r="O150" t="s">
        <v>364</v>
      </c>
      <c r="P150" t="s">
        <v>364</v>
      </c>
      <c r="Q150">
        <v>1</v>
      </c>
      <c r="X150">
        <v>16.559999999999999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1</v>
      </c>
      <c r="AF150" t="s">
        <v>3</v>
      </c>
      <c r="AG150">
        <v>16.559999999999999</v>
      </c>
      <c r="AH150">
        <v>2</v>
      </c>
      <c r="AI150">
        <v>41651736</v>
      </c>
      <c r="AJ150">
        <v>151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ROW(Source!A300)</f>
        <v>300</v>
      </c>
      <c r="B151">
        <v>41651745</v>
      </c>
      <c r="C151">
        <v>41651735</v>
      </c>
      <c r="D151">
        <v>41400522</v>
      </c>
      <c r="E151">
        <v>1</v>
      </c>
      <c r="F151">
        <v>1</v>
      </c>
      <c r="G151">
        <v>19</v>
      </c>
      <c r="H151">
        <v>2</v>
      </c>
      <c r="I151" t="s">
        <v>451</v>
      </c>
      <c r="J151" t="s">
        <v>452</v>
      </c>
      <c r="K151" t="s">
        <v>453</v>
      </c>
      <c r="L151">
        <v>1368</v>
      </c>
      <c r="N151">
        <v>1011</v>
      </c>
      <c r="O151" t="s">
        <v>230</v>
      </c>
      <c r="P151" t="s">
        <v>230</v>
      </c>
      <c r="Q151">
        <v>1</v>
      </c>
      <c r="X151">
        <v>2.08</v>
      </c>
      <c r="Y151">
        <v>0</v>
      </c>
      <c r="Z151">
        <v>976.21</v>
      </c>
      <c r="AA151">
        <v>418.55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2.08</v>
      </c>
      <c r="AH151">
        <v>2</v>
      </c>
      <c r="AI151">
        <v>41651737</v>
      </c>
      <c r="AJ151">
        <v>152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ROW(Source!A300)</f>
        <v>300</v>
      </c>
      <c r="B152">
        <v>41651746</v>
      </c>
      <c r="C152">
        <v>41651735</v>
      </c>
      <c r="D152">
        <v>41400671</v>
      </c>
      <c r="E152">
        <v>1</v>
      </c>
      <c r="F152">
        <v>1</v>
      </c>
      <c r="G152">
        <v>19</v>
      </c>
      <c r="H152">
        <v>2</v>
      </c>
      <c r="I152" t="s">
        <v>454</v>
      </c>
      <c r="J152" t="s">
        <v>455</v>
      </c>
      <c r="K152" t="s">
        <v>456</v>
      </c>
      <c r="L152">
        <v>1368</v>
      </c>
      <c r="N152">
        <v>1011</v>
      </c>
      <c r="O152" t="s">
        <v>230</v>
      </c>
      <c r="P152" t="s">
        <v>230</v>
      </c>
      <c r="Q152">
        <v>1</v>
      </c>
      <c r="X152">
        <v>2.08</v>
      </c>
      <c r="Y152">
        <v>0</v>
      </c>
      <c r="Z152">
        <v>360.45</v>
      </c>
      <c r="AA152">
        <v>163.12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2.08</v>
      </c>
      <c r="AH152">
        <v>2</v>
      </c>
      <c r="AI152">
        <v>41651738</v>
      </c>
      <c r="AJ152">
        <v>153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ROW(Source!A300)</f>
        <v>300</v>
      </c>
      <c r="B153">
        <v>41651747</v>
      </c>
      <c r="C153">
        <v>41651735</v>
      </c>
      <c r="D153">
        <v>41400674</v>
      </c>
      <c r="E153">
        <v>1</v>
      </c>
      <c r="F153">
        <v>1</v>
      </c>
      <c r="G153">
        <v>19</v>
      </c>
      <c r="H153">
        <v>2</v>
      </c>
      <c r="I153" t="s">
        <v>433</v>
      </c>
      <c r="J153" t="s">
        <v>434</v>
      </c>
      <c r="K153" t="s">
        <v>435</v>
      </c>
      <c r="L153">
        <v>1368</v>
      </c>
      <c r="N153">
        <v>1011</v>
      </c>
      <c r="O153" t="s">
        <v>230</v>
      </c>
      <c r="P153" t="s">
        <v>230</v>
      </c>
      <c r="Q153">
        <v>1</v>
      </c>
      <c r="X153">
        <v>0.81</v>
      </c>
      <c r="Y153">
        <v>0</v>
      </c>
      <c r="Z153">
        <v>1635.52</v>
      </c>
      <c r="AA153">
        <v>347.42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0.81</v>
      </c>
      <c r="AH153">
        <v>2</v>
      </c>
      <c r="AI153">
        <v>41651739</v>
      </c>
      <c r="AJ153">
        <v>154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ROW(Source!A300)</f>
        <v>300</v>
      </c>
      <c r="B154">
        <v>41651748</v>
      </c>
      <c r="C154">
        <v>41651735</v>
      </c>
      <c r="D154">
        <v>41400698</v>
      </c>
      <c r="E154">
        <v>1</v>
      </c>
      <c r="F154">
        <v>1</v>
      </c>
      <c r="G154">
        <v>19</v>
      </c>
      <c r="H154">
        <v>2</v>
      </c>
      <c r="I154" t="s">
        <v>442</v>
      </c>
      <c r="J154" t="s">
        <v>443</v>
      </c>
      <c r="K154" t="s">
        <v>444</v>
      </c>
      <c r="L154">
        <v>1368</v>
      </c>
      <c r="N154">
        <v>1011</v>
      </c>
      <c r="O154" t="s">
        <v>230</v>
      </c>
      <c r="P154" t="s">
        <v>230</v>
      </c>
      <c r="Q154">
        <v>1</v>
      </c>
      <c r="X154">
        <v>1.94</v>
      </c>
      <c r="Y154">
        <v>0</v>
      </c>
      <c r="Z154">
        <v>1179.55</v>
      </c>
      <c r="AA154">
        <v>485.88</v>
      </c>
      <c r="AB154">
        <v>0</v>
      </c>
      <c r="AC154">
        <v>0</v>
      </c>
      <c r="AD154">
        <v>1</v>
      </c>
      <c r="AE154">
        <v>0</v>
      </c>
      <c r="AF154" t="s">
        <v>3</v>
      </c>
      <c r="AG154">
        <v>1.94</v>
      </c>
      <c r="AH154">
        <v>2</v>
      </c>
      <c r="AI154">
        <v>41651740</v>
      </c>
      <c r="AJ154">
        <v>155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ROW(Source!A300)</f>
        <v>300</v>
      </c>
      <c r="B155">
        <v>41651749</v>
      </c>
      <c r="C155">
        <v>41651735</v>
      </c>
      <c r="D155">
        <v>41400664</v>
      </c>
      <c r="E155">
        <v>1</v>
      </c>
      <c r="F155">
        <v>1</v>
      </c>
      <c r="G155">
        <v>19</v>
      </c>
      <c r="H155">
        <v>2</v>
      </c>
      <c r="I155" t="s">
        <v>445</v>
      </c>
      <c r="J155" t="s">
        <v>446</v>
      </c>
      <c r="K155" t="s">
        <v>447</v>
      </c>
      <c r="L155">
        <v>1368</v>
      </c>
      <c r="N155">
        <v>1011</v>
      </c>
      <c r="O155" t="s">
        <v>230</v>
      </c>
      <c r="P155" t="s">
        <v>230</v>
      </c>
      <c r="Q155">
        <v>1</v>
      </c>
      <c r="X155">
        <v>0.65</v>
      </c>
      <c r="Y155">
        <v>0</v>
      </c>
      <c r="Z155">
        <v>1633.82</v>
      </c>
      <c r="AA155">
        <v>516.44000000000005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0.65</v>
      </c>
      <c r="AH155">
        <v>2</v>
      </c>
      <c r="AI155">
        <v>41651741</v>
      </c>
      <c r="AJ155">
        <v>156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ROW(Source!A300)</f>
        <v>300</v>
      </c>
      <c r="B156">
        <v>41651750</v>
      </c>
      <c r="C156">
        <v>41651735</v>
      </c>
      <c r="D156">
        <v>41402493</v>
      </c>
      <c r="E156">
        <v>1</v>
      </c>
      <c r="F156">
        <v>1</v>
      </c>
      <c r="G156">
        <v>19</v>
      </c>
      <c r="H156">
        <v>3</v>
      </c>
      <c r="I156" t="s">
        <v>457</v>
      </c>
      <c r="J156" t="s">
        <v>458</v>
      </c>
      <c r="K156" t="s">
        <v>459</v>
      </c>
      <c r="L156">
        <v>1339</v>
      </c>
      <c r="N156">
        <v>1007</v>
      </c>
      <c r="O156" t="s">
        <v>149</v>
      </c>
      <c r="P156" t="s">
        <v>149</v>
      </c>
      <c r="Q156">
        <v>1</v>
      </c>
      <c r="X156">
        <v>110</v>
      </c>
      <c r="Y156">
        <v>570.52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3</v>
      </c>
      <c r="AG156">
        <v>110</v>
      </c>
      <c r="AH156">
        <v>2</v>
      </c>
      <c r="AI156">
        <v>41651742</v>
      </c>
      <c r="AJ156">
        <v>157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ROW(Source!A300)</f>
        <v>300</v>
      </c>
      <c r="B157">
        <v>41651751</v>
      </c>
      <c r="C157">
        <v>41651735</v>
      </c>
      <c r="D157">
        <v>41403220</v>
      </c>
      <c r="E157">
        <v>1</v>
      </c>
      <c r="F157">
        <v>1</v>
      </c>
      <c r="G157">
        <v>19</v>
      </c>
      <c r="H157">
        <v>3</v>
      </c>
      <c r="I157" t="s">
        <v>416</v>
      </c>
      <c r="J157" t="s">
        <v>417</v>
      </c>
      <c r="K157" t="s">
        <v>418</v>
      </c>
      <c r="L157">
        <v>1339</v>
      </c>
      <c r="N157">
        <v>1007</v>
      </c>
      <c r="O157" t="s">
        <v>149</v>
      </c>
      <c r="P157" t="s">
        <v>149</v>
      </c>
      <c r="Q157">
        <v>1</v>
      </c>
      <c r="X157">
        <v>5</v>
      </c>
      <c r="Y157">
        <v>29.98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 t="s">
        <v>3</v>
      </c>
      <c r="AG157">
        <v>5</v>
      </c>
      <c r="AH157">
        <v>2</v>
      </c>
      <c r="AI157">
        <v>41651743</v>
      </c>
      <c r="AJ157">
        <v>158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ROW(Source!A301)</f>
        <v>301</v>
      </c>
      <c r="B158">
        <v>41651762</v>
      </c>
      <c r="C158">
        <v>41651752</v>
      </c>
      <c r="D158">
        <v>41386477</v>
      </c>
      <c r="E158">
        <v>19</v>
      </c>
      <c r="F158">
        <v>1</v>
      </c>
      <c r="G158">
        <v>19</v>
      </c>
      <c r="H158">
        <v>1</v>
      </c>
      <c r="I158" t="s">
        <v>362</v>
      </c>
      <c r="J158" t="s">
        <v>3</v>
      </c>
      <c r="K158" t="s">
        <v>363</v>
      </c>
      <c r="L158">
        <v>1191</v>
      </c>
      <c r="N158">
        <v>1013</v>
      </c>
      <c r="O158" t="s">
        <v>364</v>
      </c>
      <c r="P158" t="s">
        <v>364</v>
      </c>
      <c r="Q158">
        <v>1</v>
      </c>
      <c r="X158">
        <v>0.66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1</v>
      </c>
      <c r="AF158" t="s">
        <v>249</v>
      </c>
      <c r="AG158">
        <v>0.26400000000000001</v>
      </c>
      <c r="AH158">
        <v>2</v>
      </c>
      <c r="AI158">
        <v>41651753</v>
      </c>
      <c r="AJ158">
        <v>159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ROW(Source!A301)</f>
        <v>301</v>
      </c>
      <c r="B159">
        <v>41651763</v>
      </c>
      <c r="C159">
        <v>41651752</v>
      </c>
      <c r="D159">
        <v>41400825</v>
      </c>
      <c r="E159">
        <v>1</v>
      </c>
      <c r="F159">
        <v>1</v>
      </c>
      <c r="G159">
        <v>19</v>
      </c>
      <c r="H159">
        <v>2</v>
      </c>
      <c r="I159" t="s">
        <v>398</v>
      </c>
      <c r="J159" t="s">
        <v>399</v>
      </c>
      <c r="K159" t="s">
        <v>400</v>
      </c>
      <c r="L159">
        <v>1368</v>
      </c>
      <c r="N159">
        <v>1011</v>
      </c>
      <c r="O159" t="s">
        <v>230</v>
      </c>
      <c r="P159" t="s">
        <v>230</v>
      </c>
      <c r="Q159">
        <v>1</v>
      </c>
      <c r="X159">
        <v>0.13200000000000001</v>
      </c>
      <c r="Y159">
        <v>0</v>
      </c>
      <c r="Z159">
        <v>372.31</v>
      </c>
      <c r="AA159">
        <v>272.58999999999997</v>
      </c>
      <c r="AB159">
        <v>0</v>
      </c>
      <c r="AC159">
        <v>0</v>
      </c>
      <c r="AD159">
        <v>1</v>
      </c>
      <c r="AE159">
        <v>0</v>
      </c>
      <c r="AF159" t="s">
        <v>249</v>
      </c>
      <c r="AG159">
        <v>5.2800000000000007E-2</v>
      </c>
      <c r="AH159">
        <v>2</v>
      </c>
      <c r="AI159">
        <v>41651754</v>
      </c>
      <c r="AJ159">
        <v>160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ROW(Source!A301)</f>
        <v>301</v>
      </c>
      <c r="B160">
        <v>41651764</v>
      </c>
      <c r="C160">
        <v>41651752</v>
      </c>
      <c r="D160">
        <v>41401202</v>
      </c>
      <c r="E160">
        <v>1</v>
      </c>
      <c r="F160">
        <v>1</v>
      </c>
      <c r="G160">
        <v>19</v>
      </c>
      <c r="H160">
        <v>2</v>
      </c>
      <c r="I160" t="s">
        <v>401</v>
      </c>
      <c r="J160" t="s">
        <v>402</v>
      </c>
      <c r="K160" t="s">
        <v>403</v>
      </c>
      <c r="L160">
        <v>1368</v>
      </c>
      <c r="N160">
        <v>1011</v>
      </c>
      <c r="O160" t="s">
        <v>230</v>
      </c>
      <c r="P160" t="s">
        <v>230</v>
      </c>
      <c r="Q160">
        <v>1</v>
      </c>
      <c r="X160">
        <v>0.05</v>
      </c>
      <c r="Y160">
        <v>0</v>
      </c>
      <c r="Z160">
        <v>912.1</v>
      </c>
      <c r="AA160">
        <v>294.93</v>
      </c>
      <c r="AB160">
        <v>0</v>
      </c>
      <c r="AC160">
        <v>0</v>
      </c>
      <c r="AD160">
        <v>1</v>
      </c>
      <c r="AE160">
        <v>0</v>
      </c>
      <c r="AF160" t="s">
        <v>249</v>
      </c>
      <c r="AG160">
        <v>2.0000000000000004E-2</v>
      </c>
      <c r="AH160">
        <v>2</v>
      </c>
      <c r="AI160">
        <v>41651755</v>
      </c>
      <c r="AJ160">
        <v>161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ROW(Source!A301)</f>
        <v>301</v>
      </c>
      <c r="B161">
        <v>41651765</v>
      </c>
      <c r="C161">
        <v>41651752</v>
      </c>
      <c r="D161">
        <v>41401257</v>
      </c>
      <c r="E161">
        <v>1</v>
      </c>
      <c r="F161">
        <v>1</v>
      </c>
      <c r="G161">
        <v>19</v>
      </c>
      <c r="H161">
        <v>2</v>
      </c>
      <c r="I161" t="s">
        <v>404</v>
      </c>
      <c r="J161" t="s">
        <v>405</v>
      </c>
      <c r="K161" t="s">
        <v>406</v>
      </c>
      <c r="L161">
        <v>1368</v>
      </c>
      <c r="N161">
        <v>1011</v>
      </c>
      <c r="O161" t="s">
        <v>230</v>
      </c>
      <c r="P161" t="s">
        <v>230</v>
      </c>
      <c r="Q161">
        <v>1</v>
      </c>
      <c r="X161">
        <v>0.13200000000000001</v>
      </c>
      <c r="Y161">
        <v>0</v>
      </c>
      <c r="Z161">
        <v>4.97</v>
      </c>
      <c r="AA161">
        <v>0.85</v>
      </c>
      <c r="AB161">
        <v>0</v>
      </c>
      <c r="AC161">
        <v>0</v>
      </c>
      <c r="AD161">
        <v>1</v>
      </c>
      <c r="AE161">
        <v>0</v>
      </c>
      <c r="AF161" t="s">
        <v>249</v>
      </c>
      <c r="AG161">
        <v>5.2800000000000007E-2</v>
      </c>
      <c r="AH161">
        <v>2</v>
      </c>
      <c r="AI161">
        <v>41651756</v>
      </c>
      <c r="AJ161">
        <v>162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ROW(Source!A301)</f>
        <v>301</v>
      </c>
      <c r="B162">
        <v>41651766</v>
      </c>
      <c r="C162">
        <v>41651752</v>
      </c>
      <c r="D162">
        <v>41400586</v>
      </c>
      <c r="E162">
        <v>1</v>
      </c>
      <c r="F162">
        <v>1</v>
      </c>
      <c r="G162">
        <v>19</v>
      </c>
      <c r="H162">
        <v>2</v>
      </c>
      <c r="I162" t="s">
        <v>496</v>
      </c>
      <c r="J162" t="s">
        <v>497</v>
      </c>
      <c r="K162" t="s">
        <v>498</v>
      </c>
      <c r="L162">
        <v>1368</v>
      </c>
      <c r="N162">
        <v>1011</v>
      </c>
      <c r="O162" t="s">
        <v>230</v>
      </c>
      <c r="P162" t="s">
        <v>230</v>
      </c>
      <c r="Q162">
        <v>1</v>
      </c>
      <c r="X162">
        <v>8.8999999999999996E-2</v>
      </c>
      <c r="Y162">
        <v>0</v>
      </c>
      <c r="Z162">
        <v>688.43</v>
      </c>
      <c r="AA162">
        <v>346.25</v>
      </c>
      <c r="AB162">
        <v>0</v>
      </c>
      <c r="AC162">
        <v>0</v>
      </c>
      <c r="AD162">
        <v>1</v>
      </c>
      <c r="AE162">
        <v>0</v>
      </c>
      <c r="AF162" t="s">
        <v>249</v>
      </c>
      <c r="AG162">
        <v>3.56E-2</v>
      </c>
      <c r="AH162">
        <v>2</v>
      </c>
      <c r="AI162">
        <v>41651757</v>
      </c>
      <c r="AJ162">
        <v>163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ROW(Source!A301)</f>
        <v>301</v>
      </c>
      <c r="B163">
        <v>41651767</v>
      </c>
      <c r="C163">
        <v>41651752</v>
      </c>
      <c r="D163">
        <v>41404042</v>
      </c>
      <c r="E163">
        <v>1</v>
      </c>
      <c r="F163">
        <v>1</v>
      </c>
      <c r="G163">
        <v>19</v>
      </c>
      <c r="H163">
        <v>3</v>
      </c>
      <c r="I163" t="s">
        <v>254</v>
      </c>
      <c r="J163" t="s">
        <v>256</v>
      </c>
      <c r="K163" t="s">
        <v>255</v>
      </c>
      <c r="L163">
        <v>1339</v>
      </c>
      <c r="N163">
        <v>1007</v>
      </c>
      <c r="O163" t="s">
        <v>149</v>
      </c>
      <c r="P163" t="s">
        <v>149</v>
      </c>
      <c r="Q163">
        <v>1</v>
      </c>
      <c r="X163">
        <v>5.8999999999999997E-2</v>
      </c>
      <c r="Y163">
        <v>3773.43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 t="s">
        <v>249</v>
      </c>
      <c r="AG163">
        <v>2.3599999999999999E-2</v>
      </c>
      <c r="AH163">
        <v>2</v>
      </c>
      <c r="AI163">
        <v>41651758</v>
      </c>
      <c r="AJ163">
        <v>164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ROW(Source!A301)</f>
        <v>301</v>
      </c>
      <c r="B164">
        <v>41651768</v>
      </c>
      <c r="C164">
        <v>41651752</v>
      </c>
      <c r="D164">
        <v>41404151</v>
      </c>
      <c r="E164">
        <v>1</v>
      </c>
      <c r="F164">
        <v>1</v>
      </c>
      <c r="G164">
        <v>19</v>
      </c>
      <c r="H164">
        <v>3</v>
      </c>
      <c r="I164" t="s">
        <v>212</v>
      </c>
      <c r="J164" t="s">
        <v>214</v>
      </c>
      <c r="K164" t="s">
        <v>213</v>
      </c>
      <c r="L164">
        <v>1339</v>
      </c>
      <c r="N164">
        <v>1007</v>
      </c>
      <c r="O164" t="s">
        <v>149</v>
      </c>
      <c r="P164" t="s">
        <v>149</v>
      </c>
      <c r="Q164">
        <v>1</v>
      </c>
      <c r="X164">
        <v>6.0000000000000001E-3</v>
      </c>
      <c r="Y164">
        <v>2954.97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249</v>
      </c>
      <c r="AG164">
        <v>2.4000000000000002E-3</v>
      </c>
      <c r="AH164">
        <v>2</v>
      </c>
      <c r="AI164">
        <v>41651759</v>
      </c>
      <c r="AJ164">
        <v>165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ROW(Source!A301)</f>
        <v>301</v>
      </c>
      <c r="B165">
        <v>41651769</v>
      </c>
      <c r="C165">
        <v>41651752</v>
      </c>
      <c r="D165">
        <v>41404520</v>
      </c>
      <c r="E165">
        <v>1</v>
      </c>
      <c r="F165">
        <v>1</v>
      </c>
      <c r="G165">
        <v>19</v>
      </c>
      <c r="H165">
        <v>3</v>
      </c>
      <c r="I165" t="s">
        <v>208</v>
      </c>
      <c r="J165" t="s">
        <v>210</v>
      </c>
      <c r="K165" t="s">
        <v>209</v>
      </c>
      <c r="L165">
        <v>1339</v>
      </c>
      <c r="N165">
        <v>1007</v>
      </c>
      <c r="O165" t="s">
        <v>149</v>
      </c>
      <c r="P165" t="s">
        <v>149</v>
      </c>
      <c r="Q165">
        <v>1</v>
      </c>
      <c r="X165">
        <v>4.36E-2</v>
      </c>
      <c r="Y165">
        <v>6144.36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249</v>
      </c>
      <c r="AG165">
        <v>1.7440000000000001E-2</v>
      </c>
      <c r="AH165">
        <v>3</v>
      </c>
      <c r="AI165">
        <v>-1</v>
      </c>
      <c r="AJ165" t="s">
        <v>3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ROW(Source!A301)</f>
        <v>301</v>
      </c>
      <c r="B166">
        <v>41651770</v>
      </c>
      <c r="C166">
        <v>41651752</v>
      </c>
      <c r="D166">
        <v>41388342</v>
      </c>
      <c r="E166">
        <v>19</v>
      </c>
      <c r="F166">
        <v>1</v>
      </c>
      <c r="G166">
        <v>19</v>
      </c>
      <c r="H166">
        <v>3</v>
      </c>
      <c r="I166" t="s">
        <v>422</v>
      </c>
      <c r="J166" t="s">
        <v>3</v>
      </c>
      <c r="K166" t="s">
        <v>423</v>
      </c>
      <c r="L166">
        <v>1348</v>
      </c>
      <c r="N166">
        <v>1009</v>
      </c>
      <c r="O166" t="s">
        <v>35</v>
      </c>
      <c r="P166" t="s">
        <v>35</v>
      </c>
      <c r="Q166">
        <v>1000</v>
      </c>
      <c r="X166">
        <v>0.246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249</v>
      </c>
      <c r="AG166">
        <v>9.8400000000000001E-2</v>
      </c>
      <c r="AH166">
        <v>2</v>
      </c>
      <c r="AI166">
        <v>41651760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ROW(Source!A342)</f>
        <v>342</v>
      </c>
      <c r="B167">
        <v>41651280</v>
      </c>
      <c r="C167">
        <v>41651278</v>
      </c>
      <c r="D167">
        <v>41400501</v>
      </c>
      <c r="E167">
        <v>1</v>
      </c>
      <c r="F167">
        <v>1</v>
      </c>
      <c r="G167">
        <v>19</v>
      </c>
      <c r="H167">
        <v>2</v>
      </c>
      <c r="I167" t="s">
        <v>430</v>
      </c>
      <c r="J167" t="s">
        <v>431</v>
      </c>
      <c r="K167" t="s">
        <v>432</v>
      </c>
      <c r="L167">
        <v>1368</v>
      </c>
      <c r="N167">
        <v>1011</v>
      </c>
      <c r="O167" t="s">
        <v>230</v>
      </c>
      <c r="P167" t="s">
        <v>230</v>
      </c>
      <c r="Q167">
        <v>1</v>
      </c>
      <c r="X167">
        <v>0.28000000000000003</v>
      </c>
      <c r="Y167">
        <v>0</v>
      </c>
      <c r="Z167">
        <v>741.47</v>
      </c>
      <c r="AA167">
        <v>377.09</v>
      </c>
      <c r="AB167">
        <v>0</v>
      </c>
      <c r="AC167">
        <v>0</v>
      </c>
      <c r="AD167">
        <v>1</v>
      </c>
      <c r="AE167">
        <v>0</v>
      </c>
      <c r="AF167" t="s">
        <v>3</v>
      </c>
      <c r="AG167">
        <v>0.28000000000000003</v>
      </c>
      <c r="AH167">
        <v>2</v>
      </c>
      <c r="AI167">
        <v>41651279</v>
      </c>
      <c r="AJ167">
        <v>168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ROW(Source!A383)</f>
        <v>383</v>
      </c>
      <c r="B168">
        <v>41651293</v>
      </c>
      <c r="C168">
        <v>41651283</v>
      </c>
      <c r="D168">
        <v>41386477</v>
      </c>
      <c r="E168">
        <v>19</v>
      </c>
      <c r="F168">
        <v>1</v>
      </c>
      <c r="G168">
        <v>19</v>
      </c>
      <c r="H168">
        <v>1</v>
      </c>
      <c r="I168" t="s">
        <v>362</v>
      </c>
      <c r="J168" t="s">
        <v>3</v>
      </c>
      <c r="K168" t="s">
        <v>363</v>
      </c>
      <c r="L168">
        <v>1191</v>
      </c>
      <c r="N168">
        <v>1013</v>
      </c>
      <c r="O168" t="s">
        <v>364</v>
      </c>
      <c r="P168" t="s">
        <v>364</v>
      </c>
      <c r="Q168">
        <v>1</v>
      </c>
      <c r="X168">
        <v>24.84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1</v>
      </c>
      <c r="AF168" t="s">
        <v>3</v>
      </c>
      <c r="AG168">
        <v>24.84</v>
      </c>
      <c r="AH168">
        <v>2</v>
      </c>
      <c r="AI168">
        <v>41651284</v>
      </c>
      <c r="AJ168">
        <v>169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ROW(Source!A383)</f>
        <v>383</v>
      </c>
      <c r="B169">
        <v>41651294</v>
      </c>
      <c r="C169">
        <v>41651283</v>
      </c>
      <c r="D169">
        <v>41400501</v>
      </c>
      <c r="E169">
        <v>1</v>
      </c>
      <c r="F169">
        <v>1</v>
      </c>
      <c r="G169">
        <v>19</v>
      </c>
      <c r="H169">
        <v>2</v>
      </c>
      <c r="I169" t="s">
        <v>430</v>
      </c>
      <c r="J169" t="s">
        <v>431</v>
      </c>
      <c r="K169" t="s">
        <v>432</v>
      </c>
      <c r="L169">
        <v>1368</v>
      </c>
      <c r="N169">
        <v>1011</v>
      </c>
      <c r="O169" t="s">
        <v>230</v>
      </c>
      <c r="P169" t="s">
        <v>230</v>
      </c>
      <c r="Q169">
        <v>1</v>
      </c>
      <c r="X169">
        <v>2.94</v>
      </c>
      <c r="Y169">
        <v>0</v>
      </c>
      <c r="Z169">
        <v>741.47</v>
      </c>
      <c r="AA169">
        <v>377.09</v>
      </c>
      <c r="AB169">
        <v>0</v>
      </c>
      <c r="AC169">
        <v>0</v>
      </c>
      <c r="AD169">
        <v>1</v>
      </c>
      <c r="AE169">
        <v>0</v>
      </c>
      <c r="AF169" t="s">
        <v>3</v>
      </c>
      <c r="AG169">
        <v>2.94</v>
      </c>
      <c r="AH169">
        <v>2</v>
      </c>
      <c r="AI169">
        <v>41651285</v>
      </c>
      <c r="AJ169">
        <v>170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ROW(Source!A383)</f>
        <v>383</v>
      </c>
      <c r="B170">
        <v>41651295</v>
      </c>
      <c r="C170">
        <v>41651283</v>
      </c>
      <c r="D170">
        <v>41400674</v>
      </c>
      <c r="E170">
        <v>1</v>
      </c>
      <c r="F170">
        <v>1</v>
      </c>
      <c r="G170">
        <v>19</v>
      </c>
      <c r="H170">
        <v>2</v>
      </c>
      <c r="I170" t="s">
        <v>433</v>
      </c>
      <c r="J170" t="s">
        <v>434</v>
      </c>
      <c r="K170" t="s">
        <v>435</v>
      </c>
      <c r="L170">
        <v>1368</v>
      </c>
      <c r="N170">
        <v>1011</v>
      </c>
      <c r="O170" t="s">
        <v>230</v>
      </c>
      <c r="P170" t="s">
        <v>230</v>
      </c>
      <c r="Q170">
        <v>1</v>
      </c>
      <c r="X170">
        <v>1.1399999999999999</v>
      </c>
      <c r="Y170">
        <v>0</v>
      </c>
      <c r="Z170">
        <v>1635.52</v>
      </c>
      <c r="AA170">
        <v>347.42</v>
      </c>
      <c r="AB170">
        <v>0</v>
      </c>
      <c r="AC170">
        <v>0</v>
      </c>
      <c r="AD170">
        <v>1</v>
      </c>
      <c r="AE170">
        <v>0</v>
      </c>
      <c r="AF170" t="s">
        <v>3</v>
      </c>
      <c r="AG170">
        <v>1.1399999999999999</v>
      </c>
      <c r="AH170">
        <v>2</v>
      </c>
      <c r="AI170">
        <v>41651286</v>
      </c>
      <c r="AJ170">
        <v>171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ROW(Source!A383)</f>
        <v>383</v>
      </c>
      <c r="B171">
        <v>41651296</v>
      </c>
      <c r="C171">
        <v>41651283</v>
      </c>
      <c r="D171">
        <v>41400659</v>
      </c>
      <c r="E171">
        <v>1</v>
      </c>
      <c r="F171">
        <v>1</v>
      </c>
      <c r="G171">
        <v>19</v>
      </c>
      <c r="H171">
        <v>2</v>
      </c>
      <c r="I171" t="s">
        <v>436</v>
      </c>
      <c r="J171" t="s">
        <v>437</v>
      </c>
      <c r="K171" t="s">
        <v>438</v>
      </c>
      <c r="L171">
        <v>1368</v>
      </c>
      <c r="N171">
        <v>1011</v>
      </c>
      <c r="O171" t="s">
        <v>230</v>
      </c>
      <c r="P171" t="s">
        <v>230</v>
      </c>
      <c r="Q171">
        <v>1</v>
      </c>
      <c r="X171">
        <v>8.9600000000000009</v>
      </c>
      <c r="Y171">
        <v>0</v>
      </c>
      <c r="Z171">
        <v>1030.96</v>
      </c>
      <c r="AA171">
        <v>401.56</v>
      </c>
      <c r="AB171">
        <v>0</v>
      </c>
      <c r="AC171">
        <v>0</v>
      </c>
      <c r="AD171">
        <v>1</v>
      </c>
      <c r="AE171">
        <v>0</v>
      </c>
      <c r="AF171" t="s">
        <v>3</v>
      </c>
      <c r="AG171">
        <v>8.9600000000000009</v>
      </c>
      <c r="AH171">
        <v>2</v>
      </c>
      <c r="AI171">
        <v>41651287</v>
      </c>
      <c r="AJ171">
        <v>172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ROW(Source!A383)</f>
        <v>383</v>
      </c>
      <c r="B172">
        <v>41651297</v>
      </c>
      <c r="C172">
        <v>41651283</v>
      </c>
      <c r="D172">
        <v>41400660</v>
      </c>
      <c r="E172">
        <v>1</v>
      </c>
      <c r="F172">
        <v>1</v>
      </c>
      <c r="G172">
        <v>19</v>
      </c>
      <c r="H172">
        <v>2</v>
      </c>
      <c r="I172" t="s">
        <v>439</v>
      </c>
      <c r="J172" t="s">
        <v>440</v>
      </c>
      <c r="K172" t="s">
        <v>441</v>
      </c>
      <c r="L172">
        <v>1368</v>
      </c>
      <c r="N172">
        <v>1011</v>
      </c>
      <c r="O172" t="s">
        <v>230</v>
      </c>
      <c r="P172" t="s">
        <v>230</v>
      </c>
      <c r="Q172">
        <v>1</v>
      </c>
      <c r="X172">
        <v>18.25</v>
      </c>
      <c r="Y172">
        <v>0</v>
      </c>
      <c r="Z172">
        <v>1526.76</v>
      </c>
      <c r="AA172">
        <v>545.9</v>
      </c>
      <c r="AB172">
        <v>0</v>
      </c>
      <c r="AC172">
        <v>0</v>
      </c>
      <c r="AD172">
        <v>1</v>
      </c>
      <c r="AE172">
        <v>0</v>
      </c>
      <c r="AF172" t="s">
        <v>3</v>
      </c>
      <c r="AG172">
        <v>18.25</v>
      </c>
      <c r="AH172">
        <v>2</v>
      </c>
      <c r="AI172">
        <v>41651288</v>
      </c>
      <c r="AJ172">
        <v>173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ROW(Source!A383)</f>
        <v>383</v>
      </c>
      <c r="B173">
        <v>41651298</v>
      </c>
      <c r="C173">
        <v>41651283</v>
      </c>
      <c r="D173">
        <v>41400698</v>
      </c>
      <c r="E173">
        <v>1</v>
      </c>
      <c r="F173">
        <v>1</v>
      </c>
      <c r="G173">
        <v>19</v>
      </c>
      <c r="H173">
        <v>2</v>
      </c>
      <c r="I173" t="s">
        <v>442</v>
      </c>
      <c r="J173" t="s">
        <v>443</v>
      </c>
      <c r="K173" t="s">
        <v>444</v>
      </c>
      <c r="L173">
        <v>1368</v>
      </c>
      <c r="N173">
        <v>1011</v>
      </c>
      <c r="O173" t="s">
        <v>230</v>
      </c>
      <c r="P173" t="s">
        <v>230</v>
      </c>
      <c r="Q173">
        <v>1</v>
      </c>
      <c r="X173">
        <v>2.2400000000000002</v>
      </c>
      <c r="Y173">
        <v>0</v>
      </c>
      <c r="Z173">
        <v>1179.55</v>
      </c>
      <c r="AA173">
        <v>485.88</v>
      </c>
      <c r="AB173">
        <v>0</v>
      </c>
      <c r="AC173">
        <v>0</v>
      </c>
      <c r="AD173">
        <v>1</v>
      </c>
      <c r="AE173">
        <v>0</v>
      </c>
      <c r="AF173" t="s">
        <v>3</v>
      </c>
      <c r="AG173">
        <v>2.2400000000000002</v>
      </c>
      <c r="AH173">
        <v>2</v>
      </c>
      <c r="AI173">
        <v>41651289</v>
      </c>
      <c r="AJ173">
        <v>174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ROW(Source!A383)</f>
        <v>383</v>
      </c>
      <c r="B174">
        <v>41651299</v>
      </c>
      <c r="C174">
        <v>41651283</v>
      </c>
      <c r="D174">
        <v>41400664</v>
      </c>
      <c r="E174">
        <v>1</v>
      </c>
      <c r="F174">
        <v>1</v>
      </c>
      <c r="G174">
        <v>19</v>
      </c>
      <c r="H174">
        <v>2</v>
      </c>
      <c r="I174" t="s">
        <v>445</v>
      </c>
      <c r="J174" t="s">
        <v>446</v>
      </c>
      <c r="K174" t="s">
        <v>447</v>
      </c>
      <c r="L174">
        <v>1368</v>
      </c>
      <c r="N174">
        <v>1011</v>
      </c>
      <c r="O174" t="s">
        <v>230</v>
      </c>
      <c r="P174" t="s">
        <v>230</v>
      </c>
      <c r="Q174">
        <v>1</v>
      </c>
      <c r="X174">
        <v>0.65</v>
      </c>
      <c r="Y174">
        <v>0</v>
      </c>
      <c r="Z174">
        <v>1633.82</v>
      </c>
      <c r="AA174">
        <v>516.44000000000005</v>
      </c>
      <c r="AB174">
        <v>0</v>
      </c>
      <c r="AC174">
        <v>0</v>
      </c>
      <c r="AD174">
        <v>1</v>
      </c>
      <c r="AE174">
        <v>0</v>
      </c>
      <c r="AF174" t="s">
        <v>3</v>
      </c>
      <c r="AG174">
        <v>0.65</v>
      </c>
      <c r="AH174">
        <v>2</v>
      </c>
      <c r="AI174">
        <v>41651290</v>
      </c>
      <c r="AJ174">
        <v>175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ROW(Source!A383)</f>
        <v>383</v>
      </c>
      <c r="B175">
        <v>41651300</v>
      </c>
      <c r="C175">
        <v>41651283</v>
      </c>
      <c r="D175">
        <v>41402519</v>
      </c>
      <c r="E175">
        <v>1</v>
      </c>
      <c r="F175">
        <v>1</v>
      </c>
      <c r="G175">
        <v>19</v>
      </c>
      <c r="H175">
        <v>3</v>
      </c>
      <c r="I175" t="s">
        <v>448</v>
      </c>
      <c r="J175" t="s">
        <v>449</v>
      </c>
      <c r="K175" t="s">
        <v>450</v>
      </c>
      <c r="L175">
        <v>1339</v>
      </c>
      <c r="N175">
        <v>1007</v>
      </c>
      <c r="O175" t="s">
        <v>149</v>
      </c>
      <c r="P175" t="s">
        <v>149</v>
      </c>
      <c r="Q175">
        <v>1</v>
      </c>
      <c r="X175">
        <v>126</v>
      </c>
      <c r="Y175">
        <v>1845.8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 t="s">
        <v>3</v>
      </c>
      <c r="AG175">
        <v>126</v>
      </c>
      <c r="AH175">
        <v>2</v>
      </c>
      <c r="AI175">
        <v>41651291</v>
      </c>
      <c r="AJ175">
        <v>176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ROW(Source!A383)</f>
        <v>383</v>
      </c>
      <c r="B176">
        <v>41651301</v>
      </c>
      <c r="C176">
        <v>41651283</v>
      </c>
      <c r="D176">
        <v>41403220</v>
      </c>
      <c r="E176">
        <v>1</v>
      </c>
      <c r="F176">
        <v>1</v>
      </c>
      <c r="G176">
        <v>19</v>
      </c>
      <c r="H176">
        <v>3</v>
      </c>
      <c r="I176" t="s">
        <v>416</v>
      </c>
      <c r="J176" t="s">
        <v>417</v>
      </c>
      <c r="K176" t="s">
        <v>418</v>
      </c>
      <c r="L176">
        <v>1339</v>
      </c>
      <c r="N176">
        <v>1007</v>
      </c>
      <c r="O176" t="s">
        <v>149</v>
      </c>
      <c r="P176" t="s">
        <v>149</v>
      </c>
      <c r="Q176">
        <v>1</v>
      </c>
      <c r="X176">
        <v>7</v>
      </c>
      <c r="Y176">
        <v>29.98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7</v>
      </c>
      <c r="AH176">
        <v>2</v>
      </c>
      <c r="AI176">
        <v>41651292</v>
      </c>
      <c r="AJ176">
        <v>177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ROW(Source!A384)</f>
        <v>384</v>
      </c>
      <c r="B177">
        <v>41651308</v>
      </c>
      <c r="C177">
        <v>41651302</v>
      </c>
      <c r="D177">
        <v>41386477</v>
      </c>
      <c r="E177">
        <v>19</v>
      </c>
      <c r="F177">
        <v>1</v>
      </c>
      <c r="G177">
        <v>19</v>
      </c>
      <c r="H177">
        <v>1</v>
      </c>
      <c r="I177" t="s">
        <v>362</v>
      </c>
      <c r="J177" t="s">
        <v>3</v>
      </c>
      <c r="K177" t="s">
        <v>363</v>
      </c>
      <c r="L177">
        <v>1191</v>
      </c>
      <c r="N177">
        <v>1013</v>
      </c>
      <c r="O177" t="s">
        <v>364</v>
      </c>
      <c r="P177" t="s">
        <v>364</v>
      </c>
      <c r="Q177">
        <v>1</v>
      </c>
      <c r="X177">
        <v>27.94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1</v>
      </c>
      <c r="AF177" t="s">
        <v>3</v>
      </c>
      <c r="AG177">
        <v>27.94</v>
      </c>
      <c r="AH177">
        <v>2</v>
      </c>
      <c r="AI177">
        <v>41651303</v>
      </c>
      <c r="AJ177">
        <v>178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ROW(Source!A384)</f>
        <v>384</v>
      </c>
      <c r="B178">
        <v>41651309</v>
      </c>
      <c r="C178">
        <v>41651302</v>
      </c>
      <c r="D178">
        <v>41400674</v>
      </c>
      <c r="E178">
        <v>1</v>
      </c>
      <c r="F178">
        <v>1</v>
      </c>
      <c r="G178">
        <v>19</v>
      </c>
      <c r="H178">
        <v>2</v>
      </c>
      <c r="I178" t="s">
        <v>433</v>
      </c>
      <c r="J178" t="s">
        <v>434</v>
      </c>
      <c r="K178" t="s">
        <v>435</v>
      </c>
      <c r="L178">
        <v>1368</v>
      </c>
      <c r="N178">
        <v>1011</v>
      </c>
      <c r="O178" t="s">
        <v>230</v>
      </c>
      <c r="P178" t="s">
        <v>230</v>
      </c>
      <c r="Q178">
        <v>1</v>
      </c>
      <c r="X178">
        <v>0.59</v>
      </c>
      <c r="Y178">
        <v>0</v>
      </c>
      <c r="Z178">
        <v>1635.52</v>
      </c>
      <c r="AA178">
        <v>347.42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0.59</v>
      </c>
      <c r="AH178">
        <v>2</v>
      </c>
      <c r="AI178">
        <v>41651304</v>
      </c>
      <c r="AJ178">
        <v>179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ROW(Source!A384)</f>
        <v>384</v>
      </c>
      <c r="B179">
        <v>41651310</v>
      </c>
      <c r="C179">
        <v>41651302</v>
      </c>
      <c r="D179">
        <v>41400659</v>
      </c>
      <c r="E179">
        <v>1</v>
      </c>
      <c r="F179">
        <v>1</v>
      </c>
      <c r="G179">
        <v>19</v>
      </c>
      <c r="H179">
        <v>2</v>
      </c>
      <c r="I179" t="s">
        <v>436</v>
      </c>
      <c r="J179" t="s">
        <v>437</v>
      </c>
      <c r="K179" t="s">
        <v>438</v>
      </c>
      <c r="L179">
        <v>1368</v>
      </c>
      <c r="N179">
        <v>1011</v>
      </c>
      <c r="O179" t="s">
        <v>230</v>
      </c>
      <c r="P179" t="s">
        <v>230</v>
      </c>
      <c r="Q179">
        <v>1</v>
      </c>
      <c r="X179">
        <v>1.62</v>
      </c>
      <c r="Y179">
        <v>0</v>
      </c>
      <c r="Z179">
        <v>1030.96</v>
      </c>
      <c r="AA179">
        <v>401.56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1.62</v>
      </c>
      <c r="AH179">
        <v>2</v>
      </c>
      <c r="AI179">
        <v>41651305</v>
      </c>
      <c r="AJ179">
        <v>180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ROW(Source!A384)</f>
        <v>384</v>
      </c>
      <c r="B180">
        <v>41651311</v>
      </c>
      <c r="C180">
        <v>41651302</v>
      </c>
      <c r="D180">
        <v>41402533</v>
      </c>
      <c r="E180">
        <v>1</v>
      </c>
      <c r="F180">
        <v>1</v>
      </c>
      <c r="G180">
        <v>19</v>
      </c>
      <c r="H180">
        <v>3</v>
      </c>
      <c r="I180" t="s">
        <v>524</v>
      </c>
      <c r="J180" t="s">
        <v>525</v>
      </c>
      <c r="K180" t="s">
        <v>526</v>
      </c>
      <c r="L180">
        <v>1339</v>
      </c>
      <c r="N180">
        <v>1007</v>
      </c>
      <c r="O180" t="s">
        <v>149</v>
      </c>
      <c r="P180" t="s">
        <v>149</v>
      </c>
      <c r="Q180">
        <v>1</v>
      </c>
      <c r="X180">
        <v>17.399999999999999</v>
      </c>
      <c r="Y180">
        <v>1393.69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 t="s">
        <v>3</v>
      </c>
      <c r="AG180">
        <v>17.399999999999999</v>
      </c>
      <c r="AH180">
        <v>2</v>
      </c>
      <c r="AI180">
        <v>41651306</v>
      </c>
      <c r="AJ180">
        <v>181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ROW(Source!A384)</f>
        <v>384</v>
      </c>
      <c r="B181">
        <v>41651312</v>
      </c>
      <c r="C181">
        <v>41651302</v>
      </c>
      <c r="D181">
        <v>41403220</v>
      </c>
      <c r="E181">
        <v>1</v>
      </c>
      <c r="F181">
        <v>1</v>
      </c>
      <c r="G181">
        <v>19</v>
      </c>
      <c r="H181">
        <v>3</v>
      </c>
      <c r="I181" t="s">
        <v>416</v>
      </c>
      <c r="J181" t="s">
        <v>417</v>
      </c>
      <c r="K181" t="s">
        <v>418</v>
      </c>
      <c r="L181">
        <v>1339</v>
      </c>
      <c r="N181">
        <v>1007</v>
      </c>
      <c r="O181" t="s">
        <v>149</v>
      </c>
      <c r="P181" t="s">
        <v>149</v>
      </c>
      <c r="Q181">
        <v>1</v>
      </c>
      <c r="X181">
        <v>2</v>
      </c>
      <c r="Y181">
        <v>29.98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2</v>
      </c>
      <c r="AH181">
        <v>2</v>
      </c>
      <c r="AI181">
        <v>41651307</v>
      </c>
      <c r="AJ181">
        <v>182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ROW(Source!A385)</f>
        <v>385</v>
      </c>
      <c r="B182">
        <v>41651322</v>
      </c>
      <c r="C182">
        <v>41651313</v>
      </c>
      <c r="D182">
        <v>41386477</v>
      </c>
      <c r="E182">
        <v>19</v>
      </c>
      <c r="F182">
        <v>1</v>
      </c>
      <c r="G182">
        <v>19</v>
      </c>
      <c r="H182">
        <v>1</v>
      </c>
      <c r="I182" t="s">
        <v>362</v>
      </c>
      <c r="J182" t="s">
        <v>3</v>
      </c>
      <c r="K182" t="s">
        <v>363</v>
      </c>
      <c r="L182">
        <v>1191</v>
      </c>
      <c r="N182">
        <v>1013</v>
      </c>
      <c r="O182" t="s">
        <v>364</v>
      </c>
      <c r="P182" t="s">
        <v>364</v>
      </c>
      <c r="Q182">
        <v>1</v>
      </c>
      <c r="X182">
        <v>16.559999999999999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1</v>
      </c>
      <c r="AF182" t="s">
        <v>3</v>
      </c>
      <c r="AG182">
        <v>16.559999999999999</v>
      </c>
      <c r="AH182">
        <v>2</v>
      </c>
      <c r="AI182">
        <v>41651314</v>
      </c>
      <c r="AJ182">
        <v>183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ROW(Source!A385)</f>
        <v>385</v>
      </c>
      <c r="B183">
        <v>41651323</v>
      </c>
      <c r="C183">
        <v>41651313</v>
      </c>
      <c r="D183">
        <v>41400522</v>
      </c>
      <c r="E183">
        <v>1</v>
      </c>
      <c r="F183">
        <v>1</v>
      </c>
      <c r="G183">
        <v>19</v>
      </c>
      <c r="H183">
        <v>2</v>
      </c>
      <c r="I183" t="s">
        <v>451</v>
      </c>
      <c r="J183" t="s">
        <v>452</v>
      </c>
      <c r="K183" t="s">
        <v>453</v>
      </c>
      <c r="L183">
        <v>1368</v>
      </c>
      <c r="N183">
        <v>1011</v>
      </c>
      <c r="O183" t="s">
        <v>230</v>
      </c>
      <c r="P183" t="s">
        <v>230</v>
      </c>
      <c r="Q183">
        <v>1</v>
      </c>
      <c r="X183">
        <v>2.08</v>
      </c>
      <c r="Y183">
        <v>0</v>
      </c>
      <c r="Z183">
        <v>976.21</v>
      </c>
      <c r="AA183">
        <v>418.55</v>
      </c>
      <c r="AB183">
        <v>0</v>
      </c>
      <c r="AC183">
        <v>0</v>
      </c>
      <c r="AD183">
        <v>1</v>
      </c>
      <c r="AE183">
        <v>0</v>
      </c>
      <c r="AF183" t="s">
        <v>3</v>
      </c>
      <c r="AG183">
        <v>2.08</v>
      </c>
      <c r="AH183">
        <v>2</v>
      </c>
      <c r="AI183">
        <v>41651315</v>
      </c>
      <c r="AJ183">
        <v>184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ROW(Source!A385)</f>
        <v>385</v>
      </c>
      <c r="B184">
        <v>41651324</v>
      </c>
      <c r="C184">
        <v>41651313</v>
      </c>
      <c r="D184">
        <v>41400671</v>
      </c>
      <c r="E184">
        <v>1</v>
      </c>
      <c r="F184">
        <v>1</v>
      </c>
      <c r="G184">
        <v>19</v>
      </c>
      <c r="H184">
        <v>2</v>
      </c>
      <c r="I184" t="s">
        <v>454</v>
      </c>
      <c r="J184" t="s">
        <v>455</v>
      </c>
      <c r="K184" t="s">
        <v>456</v>
      </c>
      <c r="L184">
        <v>1368</v>
      </c>
      <c r="N184">
        <v>1011</v>
      </c>
      <c r="O184" t="s">
        <v>230</v>
      </c>
      <c r="P184" t="s">
        <v>230</v>
      </c>
      <c r="Q184">
        <v>1</v>
      </c>
      <c r="X184">
        <v>2.08</v>
      </c>
      <c r="Y184">
        <v>0</v>
      </c>
      <c r="Z184">
        <v>360.45</v>
      </c>
      <c r="AA184">
        <v>163.12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2.08</v>
      </c>
      <c r="AH184">
        <v>2</v>
      </c>
      <c r="AI184">
        <v>41651316</v>
      </c>
      <c r="AJ184">
        <v>185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ROW(Source!A385)</f>
        <v>385</v>
      </c>
      <c r="B185">
        <v>41651325</v>
      </c>
      <c r="C185">
        <v>41651313</v>
      </c>
      <c r="D185">
        <v>41400674</v>
      </c>
      <c r="E185">
        <v>1</v>
      </c>
      <c r="F185">
        <v>1</v>
      </c>
      <c r="G185">
        <v>19</v>
      </c>
      <c r="H185">
        <v>2</v>
      </c>
      <c r="I185" t="s">
        <v>433</v>
      </c>
      <c r="J185" t="s">
        <v>434</v>
      </c>
      <c r="K185" t="s">
        <v>435</v>
      </c>
      <c r="L185">
        <v>1368</v>
      </c>
      <c r="N185">
        <v>1011</v>
      </c>
      <c r="O185" t="s">
        <v>230</v>
      </c>
      <c r="P185" t="s">
        <v>230</v>
      </c>
      <c r="Q185">
        <v>1</v>
      </c>
      <c r="X185">
        <v>0.81</v>
      </c>
      <c r="Y185">
        <v>0</v>
      </c>
      <c r="Z185">
        <v>1635.52</v>
      </c>
      <c r="AA185">
        <v>347.42</v>
      </c>
      <c r="AB185">
        <v>0</v>
      </c>
      <c r="AC185">
        <v>0</v>
      </c>
      <c r="AD185">
        <v>1</v>
      </c>
      <c r="AE185">
        <v>0</v>
      </c>
      <c r="AF185" t="s">
        <v>3</v>
      </c>
      <c r="AG185">
        <v>0.81</v>
      </c>
      <c r="AH185">
        <v>2</v>
      </c>
      <c r="AI185">
        <v>41651317</v>
      </c>
      <c r="AJ185">
        <v>186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ROW(Source!A385)</f>
        <v>385</v>
      </c>
      <c r="B186">
        <v>41651326</v>
      </c>
      <c r="C186">
        <v>41651313</v>
      </c>
      <c r="D186">
        <v>41400698</v>
      </c>
      <c r="E186">
        <v>1</v>
      </c>
      <c r="F186">
        <v>1</v>
      </c>
      <c r="G186">
        <v>19</v>
      </c>
      <c r="H186">
        <v>2</v>
      </c>
      <c r="I186" t="s">
        <v>442</v>
      </c>
      <c r="J186" t="s">
        <v>443</v>
      </c>
      <c r="K186" t="s">
        <v>444</v>
      </c>
      <c r="L186">
        <v>1368</v>
      </c>
      <c r="N186">
        <v>1011</v>
      </c>
      <c r="O186" t="s">
        <v>230</v>
      </c>
      <c r="P186" t="s">
        <v>230</v>
      </c>
      <c r="Q186">
        <v>1</v>
      </c>
      <c r="X186">
        <v>1.94</v>
      </c>
      <c r="Y186">
        <v>0</v>
      </c>
      <c r="Z186">
        <v>1179.55</v>
      </c>
      <c r="AA186">
        <v>485.88</v>
      </c>
      <c r="AB186">
        <v>0</v>
      </c>
      <c r="AC186">
        <v>0</v>
      </c>
      <c r="AD186">
        <v>1</v>
      </c>
      <c r="AE186">
        <v>0</v>
      </c>
      <c r="AF186" t="s">
        <v>3</v>
      </c>
      <c r="AG186">
        <v>1.94</v>
      </c>
      <c r="AH186">
        <v>2</v>
      </c>
      <c r="AI186">
        <v>41651318</v>
      </c>
      <c r="AJ186">
        <v>187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ROW(Source!A385)</f>
        <v>385</v>
      </c>
      <c r="B187">
        <v>41651327</v>
      </c>
      <c r="C187">
        <v>41651313</v>
      </c>
      <c r="D187">
        <v>41400664</v>
      </c>
      <c r="E187">
        <v>1</v>
      </c>
      <c r="F187">
        <v>1</v>
      </c>
      <c r="G187">
        <v>19</v>
      </c>
      <c r="H187">
        <v>2</v>
      </c>
      <c r="I187" t="s">
        <v>445</v>
      </c>
      <c r="J187" t="s">
        <v>446</v>
      </c>
      <c r="K187" t="s">
        <v>447</v>
      </c>
      <c r="L187">
        <v>1368</v>
      </c>
      <c r="N187">
        <v>1011</v>
      </c>
      <c r="O187" t="s">
        <v>230</v>
      </c>
      <c r="P187" t="s">
        <v>230</v>
      </c>
      <c r="Q187">
        <v>1</v>
      </c>
      <c r="X187">
        <v>0.65</v>
      </c>
      <c r="Y187">
        <v>0</v>
      </c>
      <c r="Z187">
        <v>1633.82</v>
      </c>
      <c r="AA187">
        <v>516.44000000000005</v>
      </c>
      <c r="AB187">
        <v>0</v>
      </c>
      <c r="AC187">
        <v>0</v>
      </c>
      <c r="AD187">
        <v>1</v>
      </c>
      <c r="AE187">
        <v>0</v>
      </c>
      <c r="AF187" t="s">
        <v>3</v>
      </c>
      <c r="AG187">
        <v>0.65</v>
      </c>
      <c r="AH187">
        <v>2</v>
      </c>
      <c r="AI187">
        <v>41651319</v>
      </c>
      <c r="AJ187">
        <v>188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ROW(Source!A385)</f>
        <v>385</v>
      </c>
      <c r="B188">
        <v>41651328</v>
      </c>
      <c r="C188">
        <v>41651313</v>
      </c>
      <c r="D188">
        <v>41402493</v>
      </c>
      <c r="E188">
        <v>1</v>
      </c>
      <c r="F188">
        <v>1</v>
      </c>
      <c r="G188">
        <v>19</v>
      </c>
      <c r="H188">
        <v>3</v>
      </c>
      <c r="I188" t="s">
        <v>457</v>
      </c>
      <c r="J188" t="s">
        <v>458</v>
      </c>
      <c r="K188" t="s">
        <v>459</v>
      </c>
      <c r="L188">
        <v>1339</v>
      </c>
      <c r="N188">
        <v>1007</v>
      </c>
      <c r="O188" t="s">
        <v>149</v>
      </c>
      <c r="P188" t="s">
        <v>149</v>
      </c>
      <c r="Q188">
        <v>1</v>
      </c>
      <c r="X188">
        <v>110</v>
      </c>
      <c r="Y188">
        <v>570.52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 t="s">
        <v>3</v>
      </c>
      <c r="AG188">
        <v>110</v>
      </c>
      <c r="AH188">
        <v>2</v>
      </c>
      <c r="AI188">
        <v>41651320</v>
      </c>
      <c r="AJ188">
        <v>189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ROW(Source!A385)</f>
        <v>385</v>
      </c>
      <c r="B189">
        <v>41651329</v>
      </c>
      <c r="C189">
        <v>41651313</v>
      </c>
      <c r="D189">
        <v>41403220</v>
      </c>
      <c r="E189">
        <v>1</v>
      </c>
      <c r="F189">
        <v>1</v>
      </c>
      <c r="G189">
        <v>19</v>
      </c>
      <c r="H189">
        <v>3</v>
      </c>
      <c r="I189" t="s">
        <v>416</v>
      </c>
      <c r="J189" t="s">
        <v>417</v>
      </c>
      <c r="K189" t="s">
        <v>418</v>
      </c>
      <c r="L189">
        <v>1339</v>
      </c>
      <c r="N189">
        <v>1007</v>
      </c>
      <c r="O189" t="s">
        <v>149</v>
      </c>
      <c r="P189" t="s">
        <v>149</v>
      </c>
      <c r="Q189">
        <v>1</v>
      </c>
      <c r="X189">
        <v>5</v>
      </c>
      <c r="Y189">
        <v>29.98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3</v>
      </c>
      <c r="AG189">
        <v>5</v>
      </c>
      <c r="AH189">
        <v>2</v>
      </c>
      <c r="AI189">
        <v>41651321</v>
      </c>
      <c r="AJ189">
        <v>190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ROW(Source!A386)</f>
        <v>386</v>
      </c>
      <c r="B190">
        <v>41651337</v>
      </c>
      <c r="C190">
        <v>41651330</v>
      </c>
      <c r="D190">
        <v>41386477</v>
      </c>
      <c r="E190">
        <v>19</v>
      </c>
      <c r="F190">
        <v>1</v>
      </c>
      <c r="G190">
        <v>19</v>
      </c>
      <c r="H190">
        <v>1</v>
      </c>
      <c r="I190" t="s">
        <v>362</v>
      </c>
      <c r="J190" t="s">
        <v>3</v>
      </c>
      <c r="K190" t="s">
        <v>363</v>
      </c>
      <c r="L190">
        <v>1191</v>
      </c>
      <c r="N190">
        <v>1013</v>
      </c>
      <c r="O190" t="s">
        <v>364</v>
      </c>
      <c r="P190" t="s">
        <v>364</v>
      </c>
      <c r="Q190">
        <v>1</v>
      </c>
      <c r="X190">
        <v>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1</v>
      </c>
      <c r="AF190" t="s">
        <v>3</v>
      </c>
      <c r="AG190">
        <v>2</v>
      </c>
      <c r="AH190">
        <v>2</v>
      </c>
      <c r="AI190">
        <v>41651331</v>
      </c>
      <c r="AJ190">
        <v>191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ROW(Source!A386)</f>
        <v>386</v>
      </c>
      <c r="B191">
        <v>41651338</v>
      </c>
      <c r="C191">
        <v>41651330</v>
      </c>
      <c r="D191">
        <v>41400913</v>
      </c>
      <c r="E191">
        <v>1</v>
      </c>
      <c r="F191">
        <v>1</v>
      </c>
      <c r="G191">
        <v>19</v>
      </c>
      <c r="H191">
        <v>2</v>
      </c>
      <c r="I191" t="s">
        <v>527</v>
      </c>
      <c r="J191" t="s">
        <v>528</v>
      </c>
      <c r="K191" t="s">
        <v>529</v>
      </c>
      <c r="L191">
        <v>1368</v>
      </c>
      <c r="N191">
        <v>1011</v>
      </c>
      <c r="O191" t="s">
        <v>230</v>
      </c>
      <c r="P191" t="s">
        <v>230</v>
      </c>
      <c r="Q191">
        <v>1</v>
      </c>
      <c r="X191">
        <v>0.2</v>
      </c>
      <c r="Y191">
        <v>0</v>
      </c>
      <c r="Z191">
        <v>70.98</v>
      </c>
      <c r="AA191">
        <v>6.52</v>
      </c>
      <c r="AB191">
        <v>0</v>
      </c>
      <c r="AC191">
        <v>0</v>
      </c>
      <c r="AD191">
        <v>1</v>
      </c>
      <c r="AE191">
        <v>0</v>
      </c>
      <c r="AF191" t="s">
        <v>3</v>
      </c>
      <c r="AG191">
        <v>0.2</v>
      </c>
      <c r="AH191">
        <v>2</v>
      </c>
      <c r="AI191">
        <v>41651332</v>
      </c>
      <c r="AJ191">
        <v>192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ROW(Source!A386)</f>
        <v>386</v>
      </c>
      <c r="B192">
        <v>41651339</v>
      </c>
      <c r="C192">
        <v>41651330</v>
      </c>
      <c r="D192">
        <v>41401199</v>
      </c>
      <c r="E192">
        <v>1</v>
      </c>
      <c r="F192">
        <v>1</v>
      </c>
      <c r="G192">
        <v>19</v>
      </c>
      <c r="H192">
        <v>2</v>
      </c>
      <c r="I192" t="s">
        <v>530</v>
      </c>
      <c r="J192" t="s">
        <v>531</v>
      </c>
      <c r="K192" t="s">
        <v>532</v>
      </c>
      <c r="L192">
        <v>1368</v>
      </c>
      <c r="N192">
        <v>1011</v>
      </c>
      <c r="O192" t="s">
        <v>230</v>
      </c>
      <c r="P192" t="s">
        <v>230</v>
      </c>
      <c r="Q192">
        <v>1</v>
      </c>
      <c r="X192">
        <v>1</v>
      </c>
      <c r="Y192">
        <v>0</v>
      </c>
      <c r="Z192">
        <v>450.57</v>
      </c>
      <c r="AA192">
        <v>324.23</v>
      </c>
      <c r="AB192">
        <v>0</v>
      </c>
      <c r="AC192">
        <v>0</v>
      </c>
      <c r="AD192">
        <v>1</v>
      </c>
      <c r="AE192">
        <v>0</v>
      </c>
      <c r="AF192" t="s">
        <v>3</v>
      </c>
      <c r="AG192">
        <v>1</v>
      </c>
      <c r="AH192">
        <v>2</v>
      </c>
      <c r="AI192">
        <v>41651333</v>
      </c>
      <c r="AJ192">
        <v>193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ROW(Source!A386)</f>
        <v>386</v>
      </c>
      <c r="B193">
        <v>41651340</v>
      </c>
      <c r="C193">
        <v>41651330</v>
      </c>
      <c r="D193">
        <v>41401225</v>
      </c>
      <c r="E193">
        <v>1</v>
      </c>
      <c r="F193">
        <v>1</v>
      </c>
      <c r="G193">
        <v>19</v>
      </c>
      <c r="H193">
        <v>2</v>
      </c>
      <c r="I193" t="s">
        <v>533</v>
      </c>
      <c r="J193" t="s">
        <v>534</v>
      </c>
      <c r="K193" t="s">
        <v>535</v>
      </c>
      <c r="L193">
        <v>1368</v>
      </c>
      <c r="N193">
        <v>1011</v>
      </c>
      <c r="O193" t="s">
        <v>230</v>
      </c>
      <c r="P193" t="s">
        <v>230</v>
      </c>
      <c r="Q193">
        <v>1</v>
      </c>
      <c r="X193">
        <v>0.1</v>
      </c>
      <c r="Y193">
        <v>0</v>
      </c>
      <c r="Z193">
        <v>5.7</v>
      </c>
      <c r="AA193">
        <v>0.85</v>
      </c>
      <c r="AB193">
        <v>0</v>
      </c>
      <c r="AC193">
        <v>0</v>
      </c>
      <c r="AD193">
        <v>1</v>
      </c>
      <c r="AE193">
        <v>0</v>
      </c>
      <c r="AF193" t="s">
        <v>3</v>
      </c>
      <c r="AG193">
        <v>0.1</v>
      </c>
      <c r="AH193">
        <v>2</v>
      </c>
      <c r="AI193">
        <v>41651334</v>
      </c>
      <c r="AJ193">
        <v>194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ROW(Source!A386)</f>
        <v>386</v>
      </c>
      <c r="B194">
        <v>41651341</v>
      </c>
      <c r="C194">
        <v>41651330</v>
      </c>
      <c r="D194">
        <v>41403136</v>
      </c>
      <c r="E194">
        <v>1</v>
      </c>
      <c r="F194">
        <v>1</v>
      </c>
      <c r="G194">
        <v>19</v>
      </c>
      <c r="H194">
        <v>3</v>
      </c>
      <c r="I194" t="s">
        <v>478</v>
      </c>
      <c r="J194" t="s">
        <v>479</v>
      </c>
      <c r="K194" t="s">
        <v>480</v>
      </c>
      <c r="L194">
        <v>1348</v>
      </c>
      <c r="N194">
        <v>1009</v>
      </c>
      <c r="O194" t="s">
        <v>35</v>
      </c>
      <c r="P194" t="s">
        <v>35</v>
      </c>
      <c r="Q194">
        <v>1000</v>
      </c>
      <c r="X194">
        <v>5.0000000000000002E-5</v>
      </c>
      <c r="Y194">
        <v>117442.26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3</v>
      </c>
      <c r="AG194">
        <v>5.0000000000000002E-5</v>
      </c>
      <c r="AH194">
        <v>2</v>
      </c>
      <c r="AI194">
        <v>41651335</v>
      </c>
      <c r="AJ194">
        <v>195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ROW(Source!A386)</f>
        <v>386</v>
      </c>
      <c r="B195">
        <v>41651342</v>
      </c>
      <c r="C195">
        <v>41651330</v>
      </c>
      <c r="D195">
        <v>41405541</v>
      </c>
      <c r="E195">
        <v>1</v>
      </c>
      <c r="F195">
        <v>1</v>
      </c>
      <c r="G195">
        <v>19</v>
      </c>
      <c r="H195">
        <v>3</v>
      </c>
      <c r="I195" t="s">
        <v>536</v>
      </c>
      <c r="J195" t="s">
        <v>537</v>
      </c>
      <c r="K195" t="s">
        <v>538</v>
      </c>
      <c r="L195">
        <v>1354</v>
      </c>
      <c r="N195">
        <v>1010</v>
      </c>
      <c r="O195" t="s">
        <v>122</v>
      </c>
      <c r="P195" t="s">
        <v>122</v>
      </c>
      <c r="Q195">
        <v>1</v>
      </c>
      <c r="X195">
        <v>1</v>
      </c>
      <c r="Y195">
        <v>50.2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3</v>
      </c>
      <c r="AG195">
        <v>1</v>
      </c>
      <c r="AH195">
        <v>2</v>
      </c>
      <c r="AI195">
        <v>41651336</v>
      </c>
      <c r="AJ195">
        <v>196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ROW(Source!A387)</f>
        <v>387</v>
      </c>
      <c r="B196">
        <v>41651361</v>
      </c>
      <c r="C196">
        <v>41651343</v>
      </c>
      <c r="D196">
        <v>41386477</v>
      </c>
      <c r="E196">
        <v>19</v>
      </c>
      <c r="F196">
        <v>1</v>
      </c>
      <c r="G196">
        <v>19</v>
      </c>
      <c r="H196">
        <v>1</v>
      </c>
      <c r="I196" t="s">
        <v>362</v>
      </c>
      <c r="J196" t="s">
        <v>3</v>
      </c>
      <c r="K196" t="s">
        <v>363</v>
      </c>
      <c r="L196">
        <v>1191</v>
      </c>
      <c r="N196">
        <v>1013</v>
      </c>
      <c r="O196" t="s">
        <v>364</v>
      </c>
      <c r="P196" t="s">
        <v>364</v>
      </c>
      <c r="Q196">
        <v>1</v>
      </c>
      <c r="X196">
        <v>589.94000000000005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1</v>
      </c>
      <c r="AF196" t="s">
        <v>3</v>
      </c>
      <c r="AG196">
        <v>589.94000000000005</v>
      </c>
      <c r="AH196">
        <v>2</v>
      </c>
      <c r="AI196">
        <v>41651344</v>
      </c>
      <c r="AJ196">
        <v>197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ROW(Source!A387)</f>
        <v>387</v>
      </c>
      <c r="B197">
        <v>41651362</v>
      </c>
      <c r="C197">
        <v>41651343</v>
      </c>
      <c r="D197">
        <v>41400918</v>
      </c>
      <c r="E197">
        <v>1</v>
      </c>
      <c r="F197">
        <v>1</v>
      </c>
      <c r="G197">
        <v>19</v>
      </c>
      <c r="H197">
        <v>2</v>
      </c>
      <c r="I197" t="s">
        <v>539</v>
      </c>
      <c r="J197" t="s">
        <v>540</v>
      </c>
      <c r="K197" t="s">
        <v>541</v>
      </c>
      <c r="L197">
        <v>1368</v>
      </c>
      <c r="N197">
        <v>1011</v>
      </c>
      <c r="O197" t="s">
        <v>230</v>
      </c>
      <c r="P197" t="s">
        <v>230</v>
      </c>
      <c r="Q197">
        <v>1</v>
      </c>
      <c r="X197">
        <v>98.97</v>
      </c>
      <c r="Y197">
        <v>0</v>
      </c>
      <c r="Z197">
        <v>289.3</v>
      </c>
      <c r="AA197">
        <v>5.32</v>
      </c>
      <c r="AB197">
        <v>0</v>
      </c>
      <c r="AC197">
        <v>0</v>
      </c>
      <c r="AD197">
        <v>1</v>
      </c>
      <c r="AE197">
        <v>0</v>
      </c>
      <c r="AF197" t="s">
        <v>3</v>
      </c>
      <c r="AG197">
        <v>98.97</v>
      </c>
      <c r="AH197">
        <v>2</v>
      </c>
      <c r="AI197">
        <v>41651345</v>
      </c>
      <c r="AJ197">
        <v>198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ROW(Source!A387)</f>
        <v>387</v>
      </c>
      <c r="B198">
        <v>41651363</v>
      </c>
      <c r="C198">
        <v>41651343</v>
      </c>
      <c r="D198">
        <v>41400919</v>
      </c>
      <c r="E198">
        <v>1</v>
      </c>
      <c r="F198">
        <v>1</v>
      </c>
      <c r="G198">
        <v>19</v>
      </c>
      <c r="H198">
        <v>2</v>
      </c>
      <c r="I198" t="s">
        <v>542</v>
      </c>
      <c r="J198" t="s">
        <v>543</v>
      </c>
      <c r="K198" t="s">
        <v>544</v>
      </c>
      <c r="L198">
        <v>1368</v>
      </c>
      <c r="N198">
        <v>1011</v>
      </c>
      <c r="O198" t="s">
        <v>230</v>
      </c>
      <c r="P198" t="s">
        <v>230</v>
      </c>
      <c r="Q198">
        <v>1</v>
      </c>
      <c r="X198">
        <v>3.48</v>
      </c>
      <c r="Y198">
        <v>0</v>
      </c>
      <c r="Z198">
        <v>5.41</v>
      </c>
      <c r="AA198">
        <v>2.25</v>
      </c>
      <c r="AB198">
        <v>0</v>
      </c>
      <c r="AC198">
        <v>0</v>
      </c>
      <c r="AD198">
        <v>1</v>
      </c>
      <c r="AE198">
        <v>0</v>
      </c>
      <c r="AF198" t="s">
        <v>3</v>
      </c>
      <c r="AG198">
        <v>3.48</v>
      </c>
      <c r="AH198">
        <v>2</v>
      </c>
      <c r="AI198">
        <v>41651346</v>
      </c>
      <c r="AJ198">
        <v>199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ROW(Source!A387)</f>
        <v>387</v>
      </c>
      <c r="B199">
        <v>41651364</v>
      </c>
      <c r="C199">
        <v>41651343</v>
      </c>
      <c r="D199">
        <v>41401225</v>
      </c>
      <c r="E199">
        <v>1</v>
      </c>
      <c r="F199">
        <v>1</v>
      </c>
      <c r="G199">
        <v>19</v>
      </c>
      <c r="H199">
        <v>2</v>
      </c>
      <c r="I199" t="s">
        <v>533</v>
      </c>
      <c r="J199" t="s">
        <v>534</v>
      </c>
      <c r="K199" t="s">
        <v>535</v>
      </c>
      <c r="L199">
        <v>1368</v>
      </c>
      <c r="N199">
        <v>1011</v>
      </c>
      <c r="O199" t="s">
        <v>230</v>
      </c>
      <c r="P199" t="s">
        <v>230</v>
      </c>
      <c r="Q199">
        <v>1</v>
      </c>
      <c r="X199">
        <v>4.88</v>
      </c>
      <c r="Y199">
        <v>0</v>
      </c>
      <c r="Z199">
        <v>5.7</v>
      </c>
      <c r="AA199">
        <v>0.85</v>
      </c>
      <c r="AB199">
        <v>0</v>
      </c>
      <c r="AC199">
        <v>0</v>
      </c>
      <c r="AD199">
        <v>1</v>
      </c>
      <c r="AE199">
        <v>0</v>
      </c>
      <c r="AF199" t="s">
        <v>3</v>
      </c>
      <c r="AG199">
        <v>4.88</v>
      </c>
      <c r="AH199">
        <v>2</v>
      </c>
      <c r="AI199">
        <v>41651347</v>
      </c>
      <c r="AJ199">
        <v>200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ROW(Source!A387)</f>
        <v>387</v>
      </c>
      <c r="B200">
        <v>41651365</v>
      </c>
      <c r="C200">
        <v>41651343</v>
      </c>
      <c r="D200">
        <v>41401248</v>
      </c>
      <c r="E200">
        <v>1</v>
      </c>
      <c r="F200">
        <v>1</v>
      </c>
      <c r="G200">
        <v>19</v>
      </c>
      <c r="H200">
        <v>2</v>
      </c>
      <c r="I200" t="s">
        <v>545</v>
      </c>
      <c r="J200" t="s">
        <v>546</v>
      </c>
      <c r="K200" t="s">
        <v>547</v>
      </c>
      <c r="L200">
        <v>1368</v>
      </c>
      <c r="N200">
        <v>1011</v>
      </c>
      <c r="O200" t="s">
        <v>230</v>
      </c>
      <c r="P200" t="s">
        <v>230</v>
      </c>
      <c r="Q200">
        <v>1</v>
      </c>
      <c r="X200">
        <v>2.93</v>
      </c>
      <c r="Y200">
        <v>0</v>
      </c>
      <c r="Z200">
        <v>522.34</v>
      </c>
      <c r="AA200">
        <v>440.86</v>
      </c>
      <c r="AB200">
        <v>0</v>
      </c>
      <c r="AC200">
        <v>0</v>
      </c>
      <c r="AD200">
        <v>1</v>
      </c>
      <c r="AE200">
        <v>0</v>
      </c>
      <c r="AF200" t="s">
        <v>3</v>
      </c>
      <c r="AG200">
        <v>2.93</v>
      </c>
      <c r="AH200">
        <v>2</v>
      </c>
      <c r="AI200">
        <v>41651348</v>
      </c>
      <c r="AJ200">
        <v>201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ROW(Source!A387)</f>
        <v>387</v>
      </c>
      <c r="B201">
        <v>41651366</v>
      </c>
      <c r="C201">
        <v>41651343</v>
      </c>
      <c r="D201">
        <v>41400588</v>
      </c>
      <c r="E201">
        <v>1</v>
      </c>
      <c r="F201">
        <v>1</v>
      </c>
      <c r="G201">
        <v>19</v>
      </c>
      <c r="H201">
        <v>2</v>
      </c>
      <c r="I201" t="s">
        <v>548</v>
      </c>
      <c r="J201" t="s">
        <v>549</v>
      </c>
      <c r="K201" t="s">
        <v>550</v>
      </c>
      <c r="L201">
        <v>1368</v>
      </c>
      <c r="N201">
        <v>1011</v>
      </c>
      <c r="O201" t="s">
        <v>230</v>
      </c>
      <c r="P201" t="s">
        <v>230</v>
      </c>
      <c r="Q201">
        <v>1</v>
      </c>
      <c r="X201">
        <v>13.95</v>
      </c>
      <c r="Y201">
        <v>0</v>
      </c>
      <c r="Z201">
        <v>966.9</v>
      </c>
      <c r="AA201">
        <v>369.14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13.95</v>
      </c>
      <c r="AH201">
        <v>2</v>
      </c>
      <c r="AI201">
        <v>41651349</v>
      </c>
      <c r="AJ201">
        <v>202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ROW(Source!A387)</f>
        <v>387</v>
      </c>
      <c r="B202">
        <v>41651367</v>
      </c>
      <c r="C202">
        <v>41651343</v>
      </c>
      <c r="D202">
        <v>41400758</v>
      </c>
      <c r="E202">
        <v>1</v>
      </c>
      <c r="F202">
        <v>1</v>
      </c>
      <c r="G202">
        <v>19</v>
      </c>
      <c r="H202">
        <v>2</v>
      </c>
      <c r="I202" t="s">
        <v>551</v>
      </c>
      <c r="J202" t="s">
        <v>552</v>
      </c>
      <c r="K202" t="s">
        <v>553</v>
      </c>
      <c r="L202">
        <v>1368</v>
      </c>
      <c r="N202">
        <v>1011</v>
      </c>
      <c r="O202" t="s">
        <v>230</v>
      </c>
      <c r="P202" t="s">
        <v>230</v>
      </c>
      <c r="Q202">
        <v>1</v>
      </c>
      <c r="X202">
        <v>6.88</v>
      </c>
      <c r="Y202">
        <v>0</v>
      </c>
      <c r="Z202">
        <v>9.7100000000000009</v>
      </c>
      <c r="AA202">
        <v>2.25</v>
      </c>
      <c r="AB202">
        <v>0</v>
      </c>
      <c r="AC202">
        <v>0</v>
      </c>
      <c r="AD202">
        <v>1</v>
      </c>
      <c r="AE202">
        <v>0</v>
      </c>
      <c r="AF202" t="s">
        <v>3</v>
      </c>
      <c r="AG202">
        <v>6.88</v>
      </c>
      <c r="AH202">
        <v>2</v>
      </c>
      <c r="AI202">
        <v>41651350</v>
      </c>
      <c r="AJ202">
        <v>203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ROW(Source!A387)</f>
        <v>387</v>
      </c>
      <c r="B203">
        <v>41651368</v>
      </c>
      <c r="C203">
        <v>41651343</v>
      </c>
      <c r="D203">
        <v>41400794</v>
      </c>
      <c r="E203">
        <v>1</v>
      </c>
      <c r="F203">
        <v>1</v>
      </c>
      <c r="G203">
        <v>19</v>
      </c>
      <c r="H203">
        <v>2</v>
      </c>
      <c r="I203" t="s">
        <v>554</v>
      </c>
      <c r="J203" t="s">
        <v>555</v>
      </c>
      <c r="K203" t="s">
        <v>556</v>
      </c>
      <c r="L203">
        <v>1368</v>
      </c>
      <c r="N203">
        <v>1011</v>
      </c>
      <c r="O203" t="s">
        <v>230</v>
      </c>
      <c r="P203" t="s">
        <v>230</v>
      </c>
      <c r="Q203">
        <v>1</v>
      </c>
      <c r="X203">
        <v>4.2</v>
      </c>
      <c r="Y203">
        <v>0</v>
      </c>
      <c r="Z203">
        <v>1015.63</v>
      </c>
      <c r="AA203">
        <v>467.23</v>
      </c>
      <c r="AB203">
        <v>0</v>
      </c>
      <c r="AC203">
        <v>0</v>
      </c>
      <c r="AD203">
        <v>1</v>
      </c>
      <c r="AE203">
        <v>0</v>
      </c>
      <c r="AF203" t="s">
        <v>3</v>
      </c>
      <c r="AG203">
        <v>4.2</v>
      </c>
      <c r="AH203">
        <v>2</v>
      </c>
      <c r="AI203">
        <v>41651351</v>
      </c>
      <c r="AJ203">
        <v>204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ROW(Source!A387)</f>
        <v>387</v>
      </c>
      <c r="B204">
        <v>41651369</v>
      </c>
      <c r="C204">
        <v>41651343</v>
      </c>
      <c r="D204">
        <v>41402025</v>
      </c>
      <c r="E204">
        <v>1</v>
      </c>
      <c r="F204">
        <v>1</v>
      </c>
      <c r="G204">
        <v>19</v>
      </c>
      <c r="H204">
        <v>3</v>
      </c>
      <c r="I204" t="s">
        <v>557</v>
      </c>
      <c r="J204" t="s">
        <v>558</v>
      </c>
      <c r="K204" t="s">
        <v>559</v>
      </c>
      <c r="L204">
        <v>1348</v>
      </c>
      <c r="N204">
        <v>1009</v>
      </c>
      <c r="O204" t="s">
        <v>35</v>
      </c>
      <c r="P204" t="s">
        <v>35</v>
      </c>
      <c r="Q204">
        <v>1000</v>
      </c>
      <c r="X204">
        <v>1.494</v>
      </c>
      <c r="Y204">
        <v>38586.6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1.494</v>
      </c>
      <c r="AH204">
        <v>2</v>
      </c>
      <c r="AI204">
        <v>41651352</v>
      </c>
      <c r="AJ204">
        <v>205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ROW(Source!A387)</f>
        <v>387</v>
      </c>
      <c r="B205">
        <v>41651370</v>
      </c>
      <c r="C205">
        <v>41651343</v>
      </c>
      <c r="D205">
        <v>41402065</v>
      </c>
      <c r="E205">
        <v>1</v>
      </c>
      <c r="F205">
        <v>1</v>
      </c>
      <c r="G205">
        <v>19</v>
      </c>
      <c r="H205">
        <v>3</v>
      </c>
      <c r="I205" t="s">
        <v>560</v>
      </c>
      <c r="J205" t="s">
        <v>561</v>
      </c>
      <c r="K205" t="s">
        <v>562</v>
      </c>
      <c r="L205">
        <v>1348</v>
      </c>
      <c r="N205">
        <v>1009</v>
      </c>
      <c r="O205" t="s">
        <v>35</v>
      </c>
      <c r="P205" t="s">
        <v>35</v>
      </c>
      <c r="Q205">
        <v>1000</v>
      </c>
      <c r="X205">
        <v>0.54400000000000004</v>
      </c>
      <c r="Y205">
        <v>36664.97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 t="s">
        <v>3</v>
      </c>
      <c r="AG205">
        <v>0.54400000000000004</v>
      </c>
      <c r="AH205">
        <v>2</v>
      </c>
      <c r="AI205">
        <v>41651353</v>
      </c>
      <c r="AJ205">
        <v>206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ROW(Source!A387)</f>
        <v>387</v>
      </c>
      <c r="B206">
        <v>41651371</v>
      </c>
      <c r="C206">
        <v>41651343</v>
      </c>
      <c r="D206">
        <v>41403136</v>
      </c>
      <c r="E206">
        <v>1</v>
      </c>
      <c r="F206">
        <v>1</v>
      </c>
      <c r="G206">
        <v>19</v>
      </c>
      <c r="H206">
        <v>3</v>
      </c>
      <c r="I206" t="s">
        <v>478</v>
      </c>
      <c r="J206" t="s">
        <v>479</v>
      </c>
      <c r="K206" t="s">
        <v>480</v>
      </c>
      <c r="L206">
        <v>1348</v>
      </c>
      <c r="N206">
        <v>1009</v>
      </c>
      <c r="O206" t="s">
        <v>35</v>
      </c>
      <c r="P206" t="s">
        <v>35</v>
      </c>
      <c r="Q206">
        <v>1000</v>
      </c>
      <c r="X206">
        <v>6.9000000000000006E-2</v>
      </c>
      <c r="Y206">
        <v>117442.26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</v>
      </c>
      <c r="AG206">
        <v>6.9000000000000006E-2</v>
      </c>
      <c r="AH206">
        <v>2</v>
      </c>
      <c r="AI206">
        <v>41651354</v>
      </c>
      <c r="AJ206">
        <v>207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ROW(Source!A387)</f>
        <v>387</v>
      </c>
      <c r="B207">
        <v>41651374</v>
      </c>
      <c r="C207">
        <v>41651343</v>
      </c>
      <c r="D207">
        <v>41406929</v>
      </c>
      <c r="E207">
        <v>1</v>
      </c>
      <c r="F207">
        <v>1</v>
      </c>
      <c r="G207">
        <v>19</v>
      </c>
      <c r="H207">
        <v>3</v>
      </c>
      <c r="I207" t="s">
        <v>563</v>
      </c>
      <c r="J207" t="s">
        <v>564</v>
      </c>
      <c r="K207" t="s">
        <v>565</v>
      </c>
      <c r="L207">
        <v>1301</v>
      </c>
      <c r="N207">
        <v>1003</v>
      </c>
      <c r="O207" t="s">
        <v>201</v>
      </c>
      <c r="P207" t="s">
        <v>201</v>
      </c>
      <c r="Q207">
        <v>1</v>
      </c>
      <c r="X207">
        <v>118.9</v>
      </c>
      <c r="Y207">
        <v>710.95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</v>
      </c>
      <c r="AG207">
        <v>118.9</v>
      </c>
      <c r="AH207">
        <v>2</v>
      </c>
      <c r="AI207">
        <v>41651357</v>
      </c>
      <c r="AJ207">
        <v>208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ROW(Source!A387)</f>
        <v>387</v>
      </c>
      <c r="B208">
        <v>41651372</v>
      </c>
      <c r="C208">
        <v>41651343</v>
      </c>
      <c r="D208">
        <v>41401562</v>
      </c>
      <c r="E208">
        <v>1</v>
      </c>
      <c r="F208">
        <v>1</v>
      </c>
      <c r="G208">
        <v>19</v>
      </c>
      <c r="H208">
        <v>3</v>
      </c>
      <c r="I208" t="s">
        <v>566</v>
      </c>
      <c r="J208" t="s">
        <v>567</v>
      </c>
      <c r="K208" t="s">
        <v>568</v>
      </c>
      <c r="L208">
        <v>1339</v>
      </c>
      <c r="N208">
        <v>1007</v>
      </c>
      <c r="O208" t="s">
        <v>149</v>
      </c>
      <c r="P208" t="s">
        <v>149</v>
      </c>
      <c r="Q208">
        <v>1</v>
      </c>
      <c r="X208">
        <v>7.91</v>
      </c>
      <c r="Y208">
        <v>50.41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 t="s">
        <v>3</v>
      </c>
      <c r="AG208">
        <v>7.91</v>
      </c>
      <c r="AH208">
        <v>2</v>
      </c>
      <c r="AI208">
        <v>41651355</v>
      </c>
      <c r="AJ208">
        <v>209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ROW(Source!A387)</f>
        <v>387</v>
      </c>
      <c r="B209">
        <v>41651373</v>
      </c>
      <c r="C209">
        <v>41651343</v>
      </c>
      <c r="D209">
        <v>41401583</v>
      </c>
      <c r="E209">
        <v>1</v>
      </c>
      <c r="F209">
        <v>1</v>
      </c>
      <c r="G209">
        <v>19</v>
      </c>
      <c r="H209">
        <v>3</v>
      </c>
      <c r="I209" t="s">
        <v>569</v>
      </c>
      <c r="J209" t="s">
        <v>570</v>
      </c>
      <c r="K209" t="s">
        <v>571</v>
      </c>
      <c r="L209">
        <v>1339</v>
      </c>
      <c r="N209">
        <v>1007</v>
      </c>
      <c r="O209" t="s">
        <v>149</v>
      </c>
      <c r="P209" t="s">
        <v>149</v>
      </c>
      <c r="Q209">
        <v>1</v>
      </c>
      <c r="X209">
        <v>1.52</v>
      </c>
      <c r="Y209">
        <v>28.41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3</v>
      </c>
      <c r="AG209">
        <v>1.52</v>
      </c>
      <c r="AH209">
        <v>2</v>
      </c>
      <c r="AI209">
        <v>41651356</v>
      </c>
      <c r="AJ209">
        <v>210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ROW(Source!A387)</f>
        <v>387</v>
      </c>
      <c r="B210">
        <v>41651375</v>
      </c>
      <c r="C210">
        <v>41651343</v>
      </c>
      <c r="D210">
        <v>41404093</v>
      </c>
      <c r="E210">
        <v>1</v>
      </c>
      <c r="F210">
        <v>1</v>
      </c>
      <c r="G210">
        <v>19</v>
      </c>
      <c r="H210">
        <v>3</v>
      </c>
      <c r="I210" t="s">
        <v>572</v>
      </c>
      <c r="J210" t="s">
        <v>573</v>
      </c>
      <c r="K210" t="s">
        <v>574</v>
      </c>
      <c r="L210">
        <v>1339</v>
      </c>
      <c r="N210">
        <v>1007</v>
      </c>
      <c r="O210" t="s">
        <v>149</v>
      </c>
      <c r="P210" t="s">
        <v>149</v>
      </c>
      <c r="Q210">
        <v>1</v>
      </c>
      <c r="X210">
        <v>2.75</v>
      </c>
      <c r="Y210">
        <v>3614.41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3</v>
      </c>
      <c r="AG210">
        <v>2.75</v>
      </c>
      <c r="AH210">
        <v>2</v>
      </c>
      <c r="AI210">
        <v>41651358</v>
      </c>
      <c r="AJ210">
        <v>211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ROW(Source!A387)</f>
        <v>387</v>
      </c>
      <c r="B211">
        <v>41651376</v>
      </c>
      <c r="C211">
        <v>41651343</v>
      </c>
      <c r="D211">
        <v>41404310</v>
      </c>
      <c r="E211">
        <v>1</v>
      </c>
      <c r="F211">
        <v>1</v>
      </c>
      <c r="G211">
        <v>19</v>
      </c>
      <c r="H211">
        <v>3</v>
      </c>
      <c r="I211" t="s">
        <v>575</v>
      </c>
      <c r="J211" t="s">
        <v>576</v>
      </c>
      <c r="K211" t="s">
        <v>577</v>
      </c>
      <c r="L211">
        <v>1348</v>
      </c>
      <c r="N211">
        <v>1009</v>
      </c>
      <c r="O211" t="s">
        <v>35</v>
      </c>
      <c r="P211" t="s">
        <v>35</v>
      </c>
      <c r="Q211">
        <v>1000</v>
      </c>
      <c r="X211">
        <v>4.2000000000000003E-2</v>
      </c>
      <c r="Y211">
        <v>36179.9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 t="s">
        <v>3</v>
      </c>
      <c r="AG211">
        <v>4.2000000000000003E-2</v>
      </c>
      <c r="AH211">
        <v>2</v>
      </c>
      <c r="AI211">
        <v>41651359</v>
      </c>
      <c r="AJ211">
        <v>212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ROW(Source!A387)</f>
        <v>387</v>
      </c>
      <c r="B212">
        <v>41651377</v>
      </c>
      <c r="C212">
        <v>41651343</v>
      </c>
      <c r="D212">
        <v>41404321</v>
      </c>
      <c r="E212">
        <v>1</v>
      </c>
      <c r="F212">
        <v>1</v>
      </c>
      <c r="G212">
        <v>19</v>
      </c>
      <c r="H212">
        <v>3</v>
      </c>
      <c r="I212" t="s">
        <v>578</v>
      </c>
      <c r="J212" t="s">
        <v>579</v>
      </c>
      <c r="K212" t="s">
        <v>580</v>
      </c>
      <c r="L212">
        <v>1348</v>
      </c>
      <c r="N212">
        <v>1009</v>
      </c>
      <c r="O212" t="s">
        <v>35</v>
      </c>
      <c r="P212" t="s">
        <v>35</v>
      </c>
      <c r="Q212">
        <v>1000</v>
      </c>
      <c r="X212">
        <v>0.113</v>
      </c>
      <c r="Y212">
        <v>39254.46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3</v>
      </c>
      <c r="AG212">
        <v>0.113</v>
      </c>
      <c r="AH212">
        <v>2</v>
      </c>
      <c r="AI212">
        <v>41651360</v>
      </c>
      <c r="AJ212">
        <v>213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ROW(Source!A426)</f>
        <v>426</v>
      </c>
      <c r="B213">
        <v>41651380</v>
      </c>
      <c r="C213">
        <v>41651378</v>
      </c>
      <c r="D213">
        <v>41386477</v>
      </c>
      <c r="E213">
        <v>19</v>
      </c>
      <c r="F213">
        <v>1</v>
      </c>
      <c r="G213">
        <v>19</v>
      </c>
      <c r="H213">
        <v>1</v>
      </c>
      <c r="I213" t="s">
        <v>362</v>
      </c>
      <c r="J213" t="s">
        <v>3</v>
      </c>
      <c r="K213" t="s">
        <v>363</v>
      </c>
      <c r="L213">
        <v>1191</v>
      </c>
      <c r="N213">
        <v>1013</v>
      </c>
      <c r="O213" t="s">
        <v>364</v>
      </c>
      <c r="P213" t="s">
        <v>364</v>
      </c>
      <c r="Q213">
        <v>1</v>
      </c>
      <c r="X213">
        <v>239.2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1</v>
      </c>
      <c r="AF213" t="s">
        <v>3</v>
      </c>
      <c r="AG213">
        <v>239.2</v>
      </c>
      <c r="AH213">
        <v>2</v>
      </c>
      <c r="AI213">
        <v>41651379</v>
      </c>
      <c r="AJ213">
        <v>214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ROW(Source!A427)</f>
        <v>427</v>
      </c>
      <c r="B214">
        <v>41651383</v>
      </c>
      <c r="C214">
        <v>41651381</v>
      </c>
      <c r="D214">
        <v>41401192</v>
      </c>
      <c r="E214">
        <v>1</v>
      </c>
      <c r="F214">
        <v>1</v>
      </c>
      <c r="G214">
        <v>19</v>
      </c>
      <c r="H214">
        <v>2</v>
      </c>
      <c r="I214" t="s">
        <v>368</v>
      </c>
      <c r="J214" t="s">
        <v>369</v>
      </c>
      <c r="K214" t="s">
        <v>370</v>
      </c>
      <c r="L214">
        <v>1368</v>
      </c>
      <c r="N214">
        <v>1011</v>
      </c>
      <c r="O214" t="s">
        <v>230</v>
      </c>
      <c r="P214" t="s">
        <v>230</v>
      </c>
      <c r="Q214">
        <v>1</v>
      </c>
      <c r="X214">
        <v>3.1E-2</v>
      </c>
      <c r="Y214">
        <v>0</v>
      </c>
      <c r="Z214">
        <v>959.83</v>
      </c>
      <c r="AA214">
        <v>491.12</v>
      </c>
      <c r="AB214">
        <v>0</v>
      </c>
      <c r="AC214">
        <v>0</v>
      </c>
      <c r="AD214">
        <v>1</v>
      </c>
      <c r="AE214">
        <v>0</v>
      </c>
      <c r="AF214" t="s">
        <v>3</v>
      </c>
      <c r="AG214">
        <v>3.1E-2</v>
      </c>
      <c r="AH214">
        <v>2</v>
      </c>
      <c r="AI214">
        <v>41651382</v>
      </c>
      <c r="AJ214">
        <v>215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ROW(Source!A428)</f>
        <v>428</v>
      </c>
      <c r="B215">
        <v>41651386</v>
      </c>
      <c r="C215">
        <v>41651384</v>
      </c>
      <c r="D215">
        <v>41401192</v>
      </c>
      <c r="E215">
        <v>1</v>
      </c>
      <c r="F215">
        <v>1</v>
      </c>
      <c r="G215">
        <v>19</v>
      </c>
      <c r="H215">
        <v>2</v>
      </c>
      <c r="I215" t="s">
        <v>368</v>
      </c>
      <c r="J215" t="s">
        <v>369</v>
      </c>
      <c r="K215" t="s">
        <v>370</v>
      </c>
      <c r="L215">
        <v>1368</v>
      </c>
      <c r="N215">
        <v>1011</v>
      </c>
      <c r="O215" t="s">
        <v>230</v>
      </c>
      <c r="P215" t="s">
        <v>230</v>
      </c>
      <c r="Q215">
        <v>1</v>
      </c>
      <c r="X215">
        <v>0.01</v>
      </c>
      <c r="Y215">
        <v>0</v>
      </c>
      <c r="Z215">
        <v>959.83</v>
      </c>
      <c r="AA215">
        <v>491.12</v>
      </c>
      <c r="AB215">
        <v>0</v>
      </c>
      <c r="AC215">
        <v>0</v>
      </c>
      <c r="AD215">
        <v>1</v>
      </c>
      <c r="AE215">
        <v>0</v>
      </c>
      <c r="AF215" t="s">
        <v>3</v>
      </c>
      <c r="AG215">
        <v>0.01</v>
      </c>
      <c r="AH215">
        <v>2</v>
      </c>
      <c r="AI215">
        <v>41651385</v>
      </c>
      <c r="AJ215">
        <v>216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ROW(Source!A429)</f>
        <v>429</v>
      </c>
      <c r="B216">
        <v>41651403</v>
      </c>
      <c r="C216">
        <v>41651387</v>
      </c>
      <c r="D216">
        <v>41386477</v>
      </c>
      <c r="E216">
        <v>19</v>
      </c>
      <c r="F216">
        <v>1</v>
      </c>
      <c r="G216">
        <v>19</v>
      </c>
      <c r="H216">
        <v>1</v>
      </c>
      <c r="I216" t="s">
        <v>362</v>
      </c>
      <c r="J216" t="s">
        <v>3</v>
      </c>
      <c r="K216" t="s">
        <v>363</v>
      </c>
      <c r="L216">
        <v>1191</v>
      </c>
      <c r="N216">
        <v>1013</v>
      </c>
      <c r="O216" t="s">
        <v>364</v>
      </c>
      <c r="P216" t="s">
        <v>364</v>
      </c>
      <c r="Q216">
        <v>1</v>
      </c>
      <c r="X216">
        <v>1033.8499999999999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1</v>
      </c>
      <c r="AF216" t="s">
        <v>3</v>
      </c>
      <c r="AG216">
        <v>1033.8499999999999</v>
      </c>
      <c r="AH216">
        <v>2</v>
      </c>
      <c r="AI216">
        <v>41651388</v>
      </c>
      <c r="AJ216">
        <v>217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ROW(Source!A429)</f>
        <v>429</v>
      </c>
      <c r="B217">
        <v>41651404</v>
      </c>
      <c r="C217">
        <v>41651387</v>
      </c>
      <c r="D217">
        <v>41400917</v>
      </c>
      <c r="E217">
        <v>1</v>
      </c>
      <c r="F217">
        <v>1</v>
      </c>
      <c r="G217">
        <v>19</v>
      </c>
      <c r="H217">
        <v>2</v>
      </c>
      <c r="I217" t="s">
        <v>475</v>
      </c>
      <c r="J217" t="s">
        <v>476</v>
      </c>
      <c r="K217" t="s">
        <v>477</v>
      </c>
      <c r="L217">
        <v>1368</v>
      </c>
      <c r="N217">
        <v>1011</v>
      </c>
      <c r="O217" t="s">
        <v>230</v>
      </c>
      <c r="P217" t="s">
        <v>230</v>
      </c>
      <c r="Q217">
        <v>1</v>
      </c>
      <c r="X217">
        <v>87.5</v>
      </c>
      <c r="Y217">
        <v>0</v>
      </c>
      <c r="Z217">
        <v>35.409999999999997</v>
      </c>
      <c r="AA217">
        <v>7.11</v>
      </c>
      <c r="AB217">
        <v>0</v>
      </c>
      <c r="AC217">
        <v>0</v>
      </c>
      <c r="AD217">
        <v>1</v>
      </c>
      <c r="AE217">
        <v>0</v>
      </c>
      <c r="AF217" t="s">
        <v>3</v>
      </c>
      <c r="AG217">
        <v>87.5</v>
      </c>
      <c r="AH217">
        <v>2</v>
      </c>
      <c r="AI217">
        <v>41651389</v>
      </c>
      <c r="AJ217">
        <v>218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ROW(Source!A429)</f>
        <v>429</v>
      </c>
      <c r="B218">
        <v>41651405</v>
      </c>
      <c r="C218">
        <v>41651387</v>
      </c>
      <c r="D218">
        <v>41401232</v>
      </c>
      <c r="E218">
        <v>1</v>
      </c>
      <c r="F218">
        <v>1</v>
      </c>
      <c r="G218">
        <v>19</v>
      </c>
      <c r="H218">
        <v>2</v>
      </c>
      <c r="I218" t="s">
        <v>581</v>
      </c>
      <c r="J218" t="s">
        <v>582</v>
      </c>
      <c r="K218" t="s">
        <v>583</v>
      </c>
      <c r="L218">
        <v>1368</v>
      </c>
      <c r="N218">
        <v>1011</v>
      </c>
      <c r="O218" t="s">
        <v>230</v>
      </c>
      <c r="P218" t="s">
        <v>230</v>
      </c>
      <c r="Q218">
        <v>1</v>
      </c>
      <c r="X218">
        <v>2.2999999999999998</v>
      </c>
      <c r="Y218">
        <v>0</v>
      </c>
      <c r="Z218">
        <v>3.37</v>
      </c>
      <c r="AA218">
        <v>0.85</v>
      </c>
      <c r="AB218">
        <v>0</v>
      </c>
      <c r="AC218">
        <v>0</v>
      </c>
      <c r="AD218">
        <v>1</v>
      </c>
      <c r="AE218">
        <v>0</v>
      </c>
      <c r="AF218" t="s">
        <v>3</v>
      </c>
      <c r="AG218">
        <v>2.2999999999999998</v>
      </c>
      <c r="AH218">
        <v>2</v>
      </c>
      <c r="AI218">
        <v>41651390</v>
      </c>
      <c r="AJ218">
        <v>219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ROW(Source!A429)</f>
        <v>429</v>
      </c>
      <c r="B219">
        <v>41651406</v>
      </c>
      <c r="C219">
        <v>41651387</v>
      </c>
      <c r="D219">
        <v>41400592</v>
      </c>
      <c r="E219">
        <v>1</v>
      </c>
      <c r="F219">
        <v>1</v>
      </c>
      <c r="G219">
        <v>19</v>
      </c>
      <c r="H219">
        <v>2</v>
      </c>
      <c r="I219" t="s">
        <v>584</v>
      </c>
      <c r="J219" t="s">
        <v>585</v>
      </c>
      <c r="K219" t="s">
        <v>586</v>
      </c>
      <c r="L219">
        <v>1368</v>
      </c>
      <c r="N219">
        <v>1011</v>
      </c>
      <c r="O219" t="s">
        <v>230</v>
      </c>
      <c r="P219" t="s">
        <v>230</v>
      </c>
      <c r="Q219">
        <v>1</v>
      </c>
      <c r="X219">
        <v>0.31</v>
      </c>
      <c r="Y219">
        <v>0</v>
      </c>
      <c r="Z219">
        <v>566.44000000000005</v>
      </c>
      <c r="AA219">
        <v>281.27999999999997</v>
      </c>
      <c r="AB219">
        <v>0</v>
      </c>
      <c r="AC219">
        <v>0</v>
      </c>
      <c r="AD219">
        <v>1</v>
      </c>
      <c r="AE219">
        <v>0</v>
      </c>
      <c r="AF219" t="s">
        <v>3</v>
      </c>
      <c r="AG219">
        <v>0.31</v>
      </c>
      <c r="AH219">
        <v>2</v>
      </c>
      <c r="AI219">
        <v>41651391</v>
      </c>
      <c r="AJ219">
        <v>220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ROW(Source!A429)</f>
        <v>429</v>
      </c>
      <c r="B220">
        <v>41651407</v>
      </c>
      <c r="C220">
        <v>41651387</v>
      </c>
      <c r="D220">
        <v>41400758</v>
      </c>
      <c r="E220">
        <v>1</v>
      </c>
      <c r="F220">
        <v>1</v>
      </c>
      <c r="G220">
        <v>19</v>
      </c>
      <c r="H220">
        <v>2</v>
      </c>
      <c r="I220" t="s">
        <v>551</v>
      </c>
      <c r="J220" t="s">
        <v>552</v>
      </c>
      <c r="K220" t="s">
        <v>553</v>
      </c>
      <c r="L220">
        <v>1368</v>
      </c>
      <c r="N220">
        <v>1011</v>
      </c>
      <c r="O220" t="s">
        <v>230</v>
      </c>
      <c r="P220" t="s">
        <v>230</v>
      </c>
      <c r="Q220">
        <v>1</v>
      </c>
      <c r="X220">
        <v>56.25</v>
      </c>
      <c r="Y220">
        <v>0</v>
      </c>
      <c r="Z220">
        <v>9.7100000000000009</v>
      </c>
      <c r="AA220">
        <v>2.25</v>
      </c>
      <c r="AB220">
        <v>0</v>
      </c>
      <c r="AC220">
        <v>0</v>
      </c>
      <c r="AD220">
        <v>1</v>
      </c>
      <c r="AE220">
        <v>0</v>
      </c>
      <c r="AF220" t="s">
        <v>3</v>
      </c>
      <c r="AG220">
        <v>56.25</v>
      </c>
      <c r="AH220">
        <v>2</v>
      </c>
      <c r="AI220">
        <v>41651392</v>
      </c>
      <c r="AJ220">
        <v>221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ROW(Source!A429)</f>
        <v>429</v>
      </c>
      <c r="B221">
        <v>41651408</v>
      </c>
      <c r="C221">
        <v>41651387</v>
      </c>
      <c r="D221">
        <v>41402290</v>
      </c>
      <c r="E221">
        <v>1</v>
      </c>
      <c r="F221">
        <v>1</v>
      </c>
      <c r="G221">
        <v>19</v>
      </c>
      <c r="H221">
        <v>3</v>
      </c>
      <c r="I221" t="s">
        <v>587</v>
      </c>
      <c r="J221" t="s">
        <v>588</v>
      </c>
      <c r="K221" t="s">
        <v>589</v>
      </c>
      <c r="L221">
        <v>1348</v>
      </c>
      <c r="N221">
        <v>1009</v>
      </c>
      <c r="O221" t="s">
        <v>35</v>
      </c>
      <c r="P221" t="s">
        <v>35</v>
      </c>
      <c r="Q221">
        <v>1000</v>
      </c>
      <c r="X221">
        <v>0.12</v>
      </c>
      <c r="Y221">
        <v>93317.47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3</v>
      </c>
      <c r="AG221">
        <v>0.12</v>
      </c>
      <c r="AH221">
        <v>2</v>
      </c>
      <c r="AI221">
        <v>41651393</v>
      </c>
      <c r="AJ221">
        <v>222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ROW(Source!A429)</f>
        <v>429</v>
      </c>
      <c r="B222">
        <v>41651409</v>
      </c>
      <c r="C222">
        <v>41651387</v>
      </c>
      <c r="D222">
        <v>41402315</v>
      </c>
      <c r="E222">
        <v>1</v>
      </c>
      <c r="F222">
        <v>1</v>
      </c>
      <c r="G222">
        <v>19</v>
      </c>
      <c r="H222">
        <v>3</v>
      </c>
      <c r="I222" t="s">
        <v>590</v>
      </c>
      <c r="J222" t="s">
        <v>591</v>
      </c>
      <c r="K222" t="s">
        <v>592</v>
      </c>
      <c r="L222">
        <v>1348</v>
      </c>
      <c r="N222">
        <v>1009</v>
      </c>
      <c r="O222" t="s">
        <v>35</v>
      </c>
      <c r="P222" t="s">
        <v>35</v>
      </c>
      <c r="Q222">
        <v>1000</v>
      </c>
      <c r="X222">
        <v>8.5999999999999993E-2</v>
      </c>
      <c r="Y222">
        <v>45454.3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3</v>
      </c>
      <c r="AG222">
        <v>8.5999999999999993E-2</v>
      </c>
      <c r="AH222">
        <v>2</v>
      </c>
      <c r="AI222">
        <v>41651394</v>
      </c>
      <c r="AJ222">
        <v>223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ROW(Source!A429)</f>
        <v>429</v>
      </c>
      <c r="B223">
        <v>41651411</v>
      </c>
      <c r="C223">
        <v>41651387</v>
      </c>
      <c r="D223">
        <v>41403136</v>
      </c>
      <c r="E223">
        <v>1</v>
      </c>
      <c r="F223">
        <v>1</v>
      </c>
      <c r="G223">
        <v>19</v>
      </c>
      <c r="H223">
        <v>3</v>
      </c>
      <c r="I223" t="s">
        <v>478</v>
      </c>
      <c r="J223" t="s">
        <v>479</v>
      </c>
      <c r="K223" t="s">
        <v>480</v>
      </c>
      <c r="L223">
        <v>1348</v>
      </c>
      <c r="N223">
        <v>1009</v>
      </c>
      <c r="O223" t="s">
        <v>35</v>
      </c>
      <c r="P223" t="s">
        <v>35</v>
      </c>
      <c r="Q223">
        <v>1000</v>
      </c>
      <c r="X223">
        <v>0.1</v>
      </c>
      <c r="Y223">
        <v>117442.26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0.1</v>
      </c>
      <c r="AH223">
        <v>2</v>
      </c>
      <c r="AI223">
        <v>41651396</v>
      </c>
      <c r="AJ223">
        <v>224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ROW(Source!A429)</f>
        <v>429</v>
      </c>
      <c r="B224">
        <v>41651410</v>
      </c>
      <c r="C224">
        <v>41651387</v>
      </c>
      <c r="D224">
        <v>41401470</v>
      </c>
      <c r="E224">
        <v>1</v>
      </c>
      <c r="F224">
        <v>1</v>
      </c>
      <c r="G224">
        <v>19</v>
      </c>
      <c r="H224">
        <v>3</v>
      </c>
      <c r="I224" t="s">
        <v>593</v>
      </c>
      <c r="J224" t="s">
        <v>594</v>
      </c>
      <c r="K224" t="s">
        <v>595</v>
      </c>
      <c r="L224">
        <v>1348</v>
      </c>
      <c r="N224">
        <v>1009</v>
      </c>
      <c r="O224" t="s">
        <v>35</v>
      </c>
      <c r="P224" t="s">
        <v>35</v>
      </c>
      <c r="Q224">
        <v>1000</v>
      </c>
      <c r="X224">
        <v>7.3999999999999996E-2</v>
      </c>
      <c r="Y224">
        <v>4752.91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3</v>
      </c>
      <c r="AG224">
        <v>7.3999999999999996E-2</v>
      </c>
      <c r="AH224">
        <v>2</v>
      </c>
      <c r="AI224">
        <v>41651395</v>
      </c>
      <c r="AJ224">
        <v>225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ROW(Source!A429)</f>
        <v>429</v>
      </c>
      <c r="B225">
        <v>41651412</v>
      </c>
      <c r="C225">
        <v>41651387</v>
      </c>
      <c r="D225">
        <v>41403220</v>
      </c>
      <c r="E225">
        <v>1</v>
      </c>
      <c r="F225">
        <v>1</v>
      </c>
      <c r="G225">
        <v>19</v>
      </c>
      <c r="H225">
        <v>3</v>
      </c>
      <c r="I225" t="s">
        <v>416</v>
      </c>
      <c r="J225" t="s">
        <v>417</v>
      </c>
      <c r="K225" t="s">
        <v>418</v>
      </c>
      <c r="L225">
        <v>1339</v>
      </c>
      <c r="N225">
        <v>1007</v>
      </c>
      <c r="O225" t="s">
        <v>149</v>
      </c>
      <c r="P225" t="s">
        <v>149</v>
      </c>
      <c r="Q225">
        <v>1</v>
      </c>
      <c r="X225">
        <v>0.223</v>
      </c>
      <c r="Y225">
        <v>29.98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3</v>
      </c>
      <c r="AG225">
        <v>0.223</v>
      </c>
      <c r="AH225">
        <v>2</v>
      </c>
      <c r="AI225">
        <v>41651397</v>
      </c>
      <c r="AJ225">
        <v>226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ROW(Source!A429)</f>
        <v>429</v>
      </c>
      <c r="B226">
        <v>41651413</v>
      </c>
      <c r="C226">
        <v>41651387</v>
      </c>
      <c r="D226">
        <v>41401899</v>
      </c>
      <c r="E226">
        <v>1</v>
      </c>
      <c r="F226">
        <v>1</v>
      </c>
      <c r="G226">
        <v>19</v>
      </c>
      <c r="H226">
        <v>3</v>
      </c>
      <c r="I226" t="s">
        <v>596</v>
      </c>
      <c r="J226" t="s">
        <v>597</v>
      </c>
      <c r="K226" t="s">
        <v>598</v>
      </c>
      <c r="L226">
        <v>1339</v>
      </c>
      <c r="N226">
        <v>1007</v>
      </c>
      <c r="O226" t="s">
        <v>149</v>
      </c>
      <c r="P226" t="s">
        <v>149</v>
      </c>
      <c r="Q226">
        <v>1</v>
      </c>
      <c r="X226">
        <v>0.19</v>
      </c>
      <c r="Y226">
        <v>4993.7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 t="s">
        <v>3</v>
      </c>
      <c r="AG226">
        <v>0.19</v>
      </c>
      <c r="AH226">
        <v>2</v>
      </c>
      <c r="AI226">
        <v>41651398</v>
      </c>
      <c r="AJ226">
        <v>227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ROW(Source!A429)</f>
        <v>429</v>
      </c>
      <c r="B227">
        <v>41651414</v>
      </c>
      <c r="C227">
        <v>41651387</v>
      </c>
      <c r="D227">
        <v>41401943</v>
      </c>
      <c r="E227">
        <v>1</v>
      </c>
      <c r="F227">
        <v>1</v>
      </c>
      <c r="G227">
        <v>19</v>
      </c>
      <c r="H227">
        <v>3</v>
      </c>
      <c r="I227" t="s">
        <v>599</v>
      </c>
      <c r="J227" t="s">
        <v>600</v>
      </c>
      <c r="K227" t="s">
        <v>601</v>
      </c>
      <c r="L227">
        <v>1339</v>
      </c>
      <c r="N227">
        <v>1007</v>
      </c>
      <c r="O227" t="s">
        <v>149</v>
      </c>
      <c r="P227" t="s">
        <v>149</v>
      </c>
      <c r="Q227">
        <v>1</v>
      </c>
      <c r="X227">
        <v>2.2000000000000002</v>
      </c>
      <c r="Y227">
        <v>5631.96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3</v>
      </c>
      <c r="AG227">
        <v>2.2000000000000002</v>
      </c>
      <c r="AH227">
        <v>2</v>
      </c>
      <c r="AI227">
        <v>41651399</v>
      </c>
      <c r="AJ227">
        <v>228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ROW(Source!A429)</f>
        <v>429</v>
      </c>
      <c r="B228">
        <v>41651415</v>
      </c>
      <c r="C228">
        <v>41651387</v>
      </c>
      <c r="D228">
        <v>41404075</v>
      </c>
      <c r="E228">
        <v>1</v>
      </c>
      <c r="F228">
        <v>1</v>
      </c>
      <c r="G228">
        <v>19</v>
      </c>
      <c r="H228">
        <v>3</v>
      </c>
      <c r="I228" t="s">
        <v>424</v>
      </c>
      <c r="J228" t="s">
        <v>425</v>
      </c>
      <c r="K228" t="s">
        <v>426</v>
      </c>
      <c r="L228">
        <v>1339</v>
      </c>
      <c r="N228">
        <v>1007</v>
      </c>
      <c r="O228" t="s">
        <v>149</v>
      </c>
      <c r="P228" t="s">
        <v>149</v>
      </c>
      <c r="Q228">
        <v>1</v>
      </c>
      <c r="X228">
        <v>101.5</v>
      </c>
      <c r="Y228">
        <v>3660.27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3</v>
      </c>
      <c r="AG228">
        <v>101.5</v>
      </c>
      <c r="AH228">
        <v>2</v>
      </c>
      <c r="AI228">
        <v>41651400</v>
      </c>
      <c r="AJ228">
        <v>229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ROW(Source!A429)</f>
        <v>429</v>
      </c>
      <c r="B229">
        <v>41651416</v>
      </c>
      <c r="C229">
        <v>41651387</v>
      </c>
      <c r="D229">
        <v>41404315</v>
      </c>
      <c r="E229">
        <v>1</v>
      </c>
      <c r="F229">
        <v>1</v>
      </c>
      <c r="G229">
        <v>19</v>
      </c>
      <c r="H229">
        <v>3</v>
      </c>
      <c r="I229" t="s">
        <v>602</v>
      </c>
      <c r="J229" t="s">
        <v>603</v>
      </c>
      <c r="K229" t="s">
        <v>604</v>
      </c>
      <c r="L229">
        <v>1348</v>
      </c>
      <c r="N229">
        <v>1009</v>
      </c>
      <c r="O229" t="s">
        <v>35</v>
      </c>
      <c r="P229" t="s">
        <v>35</v>
      </c>
      <c r="Q229">
        <v>1000</v>
      </c>
      <c r="X229">
        <v>10.119999999999999</v>
      </c>
      <c r="Y229">
        <v>35635.17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3</v>
      </c>
      <c r="AG229">
        <v>10.119999999999999</v>
      </c>
      <c r="AH229">
        <v>2</v>
      </c>
      <c r="AI229">
        <v>41651401</v>
      </c>
      <c r="AJ229">
        <v>230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ROW(Source!A429)</f>
        <v>429</v>
      </c>
      <c r="B230">
        <v>41651417</v>
      </c>
      <c r="C230">
        <v>41651387</v>
      </c>
      <c r="D230">
        <v>41405822</v>
      </c>
      <c r="E230">
        <v>1</v>
      </c>
      <c r="F230">
        <v>1</v>
      </c>
      <c r="G230">
        <v>19</v>
      </c>
      <c r="H230">
        <v>3</v>
      </c>
      <c r="I230" t="s">
        <v>605</v>
      </c>
      <c r="J230" t="s">
        <v>606</v>
      </c>
      <c r="K230" t="s">
        <v>607</v>
      </c>
      <c r="L230">
        <v>1327</v>
      </c>
      <c r="N230">
        <v>1005</v>
      </c>
      <c r="O230" t="s">
        <v>22</v>
      </c>
      <c r="P230" t="s">
        <v>22</v>
      </c>
      <c r="Q230">
        <v>1</v>
      </c>
      <c r="X230">
        <v>103</v>
      </c>
      <c r="Y230">
        <v>207.09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 t="s">
        <v>3</v>
      </c>
      <c r="AG230">
        <v>103</v>
      </c>
      <c r="AH230">
        <v>2</v>
      </c>
      <c r="AI230">
        <v>41651402</v>
      </c>
      <c r="AJ230">
        <v>231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ROW(Source!A430)</f>
        <v>430</v>
      </c>
      <c r="B231">
        <v>41651425</v>
      </c>
      <c r="C231">
        <v>41651418</v>
      </c>
      <c r="D231">
        <v>41386477</v>
      </c>
      <c r="E231">
        <v>19</v>
      </c>
      <c r="F231">
        <v>1</v>
      </c>
      <c r="G231">
        <v>19</v>
      </c>
      <c r="H231">
        <v>1</v>
      </c>
      <c r="I231" t="s">
        <v>362</v>
      </c>
      <c r="J231" t="s">
        <v>3</v>
      </c>
      <c r="K231" t="s">
        <v>363</v>
      </c>
      <c r="L231">
        <v>1191</v>
      </c>
      <c r="N231">
        <v>1013</v>
      </c>
      <c r="O231" t="s">
        <v>364</v>
      </c>
      <c r="P231" t="s">
        <v>364</v>
      </c>
      <c r="Q231">
        <v>1</v>
      </c>
      <c r="X231">
        <v>16.440000000000001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1</v>
      </c>
      <c r="AF231" t="s">
        <v>3</v>
      </c>
      <c r="AG231">
        <v>16.440000000000001</v>
      </c>
      <c r="AH231">
        <v>2</v>
      </c>
      <c r="AI231">
        <v>41651419</v>
      </c>
      <c r="AJ231">
        <v>232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ROW(Source!A430)</f>
        <v>430</v>
      </c>
      <c r="B232">
        <v>41651426</v>
      </c>
      <c r="C232">
        <v>41651418</v>
      </c>
      <c r="D232">
        <v>41401373</v>
      </c>
      <c r="E232">
        <v>1</v>
      </c>
      <c r="F232">
        <v>1</v>
      </c>
      <c r="G232">
        <v>19</v>
      </c>
      <c r="H232">
        <v>3</v>
      </c>
      <c r="I232" t="s">
        <v>608</v>
      </c>
      <c r="J232" t="s">
        <v>609</v>
      </c>
      <c r="K232" t="s">
        <v>610</v>
      </c>
      <c r="L232">
        <v>1348</v>
      </c>
      <c r="N232">
        <v>1009</v>
      </c>
      <c r="O232" t="s">
        <v>35</v>
      </c>
      <c r="P232" t="s">
        <v>35</v>
      </c>
      <c r="Q232">
        <v>1000</v>
      </c>
      <c r="X232">
        <v>8.0000000000000002E-3</v>
      </c>
      <c r="Y232">
        <v>13728.45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 t="s">
        <v>3</v>
      </c>
      <c r="AG232">
        <v>8.0000000000000002E-3</v>
      </c>
      <c r="AH232">
        <v>2</v>
      </c>
      <c r="AI232">
        <v>41651420</v>
      </c>
      <c r="AJ232">
        <v>233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ROW(Source!A430)</f>
        <v>430</v>
      </c>
      <c r="B233">
        <v>41651427</v>
      </c>
      <c r="C233">
        <v>41651418</v>
      </c>
      <c r="D233">
        <v>41401441</v>
      </c>
      <c r="E233">
        <v>1</v>
      </c>
      <c r="F233">
        <v>1</v>
      </c>
      <c r="G233">
        <v>19</v>
      </c>
      <c r="H233">
        <v>3</v>
      </c>
      <c r="I233" t="s">
        <v>611</v>
      </c>
      <c r="J233" t="s">
        <v>612</v>
      </c>
      <c r="K233" t="s">
        <v>613</v>
      </c>
      <c r="L233">
        <v>1348</v>
      </c>
      <c r="N233">
        <v>1009</v>
      </c>
      <c r="O233" t="s">
        <v>35</v>
      </c>
      <c r="P233" t="s">
        <v>35</v>
      </c>
      <c r="Q233">
        <v>1000</v>
      </c>
      <c r="X233">
        <v>0.22</v>
      </c>
      <c r="Y233">
        <v>39414.99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 t="s">
        <v>3</v>
      </c>
      <c r="AG233">
        <v>0.22</v>
      </c>
      <c r="AH233">
        <v>2</v>
      </c>
      <c r="AI233">
        <v>41651421</v>
      </c>
      <c r="AJ233">
        <v>234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ROW(Source!A430)</f>
        <v>430</v>
      </c>
      <c r="B234">
        <v>41651428</v>
      </c>
      <c r="C234">
        <v>41651418</v>
      </c>
      <c r="D234">
        <v>41401523</v>
      </c>
      <c r="E234">
        <v>1</v>
      </c>
      <c r="F234">
        <v>1</v>
      </c>
      <c r="G234">
        <v>19</v>
      </c>
      <c r="H234">
        <v>3</v>
      </c>
      <c r="I234" t="s">
        <v>614</v>
      </c>
      <c r="J234" t="s">
        <v>615</v>
      </c>
      <c r="K234" t="s">
        <v>616</v>
      </c>
      <c r="L234">
        <v>1327</v>
      </c>
      <c r="N234">
        <v>1005</v>
      </c>
      <c r="O234" t="s">
        <v>22</v>
      </c>
      <c r="P234" t="s">
        <v>22</v>
      </c>
      <c r="Q234">
        <v>1</v>
      </c>
      <c r="X234">
        <v>110</v>
      </c>
      <c r="Y234">
        <v>61.31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 t="s">
        <v>3</v>
      </c>
      <c r="AG234">
        <v>110</v>
      </c>
      <c r="AH234">
        <v>2</v>
      </c>
      <c r="AI234">
        <v>41651422</v>
      </c>
      <c r="AJ234">
        <v>235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ROW(Source!A430)</f>
        <v>430</v>
      </c>
      <c r="B235">
        <v>41651429</v>
      </c>
      <c r="C235">
        <v>41651418</v>
      </c>
      <c r="D235">
        <v>41401561</v>
      </c>
      <c r="E235">
        <v>1</v>
      </c>
      <c r="F235">
        <v>1</v>
      </c>
      <c r="G235">
        <v>19</v>
      </c>
      <c r="H235">
        <v>3</v>
      </c>
      <c r="I235" t="s">
        <v>617</v>
      </c>
      <c r="J235" t="s">
        <v>618</v>
      </c>
      <c r="K235" t="s">
        <v>619</v>
      </c>
      <c r="L235">
        <v>1348</v>
      </c>
      <c r="N235">
        <v>1009</v>
      </c>
      <c r="O235" t="s">
        <v>35</v>
      </c>
      <c r="P235" t="s">
        <v>35</v>
      </c>
      <c r="Q235">
        <v>1000</v>
      </c>
      <c r="X235">
        <v>1.6E-2</v>
      </c>
      <c r="Y235">
        <v>47985.31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3</v>
      </c>
      <c r="AG235">
        <v>1.6E-2</v>
      </c>
      <c r="AH235">
        <v>2</v>
      </c>
      <c r="AI235">
        <v>41651423</v>
      </c>
      <c r="AJ235">
        <v>236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ROW(Source!A430)</f>
        <v>430</v>
      </c>
      <c r="B236">
        <v>41651430</v>
      </c>
      <c r="C236">
        <v>41651418</v>
      </c>
      <c r="D236">
        <v>41404148</v>
      </c>
      <c r="E236">
        <v>1</v>
      </c>
      <c r="F236">
        <v>1</v>
      </c>
      <c r="G236">
        <v>19</v>
      </c>
      <c r="H236">
        <v>3</v>
      </c>
      <c r="I236" t="s">
        <v>620</v>
      </c>
      <c r="J236" t="s">
        <v>621</v>
      </c>
      <c r="K236" t="s">
        <v>622</v>
      </c>
      <c r="L236">
        <v>1339</v>
      </c>
      <c r="N236">
        <v>1007</v>
      </c>
      <c r="O236" t="s">
        <v>149</v>
      </c>
      <c r="P236" t="s">
        <v>149</v>
      </c>
      <c r="Q236">
        <v>1</v>
      </c>
      <c r="X236">
        <v>2.5</v>
      </c>
      <c r="Y236">
        <v>2685.66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 t="s">
        <v>3</v>
      </c>
      <c r="AG236">
        <v>2.5</v>
      </c>
      <c r="AH236">
        <v>2</v>
      </c>
      <c r="AI236">
        <v>41651424</v>
      </c>
      <c r="AJ236">
        <v>237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ROW(Source!A431)</f>
        <v>431</v>
      </c>
      <c r="B237">
        <v>41651439</v>
      </c>
      <c r="C237">
        <v>41651431</v>
      </c>
      <c r="D237">
        <v>41386477</v>
      </c>
      <c r="E237">
        <v>19</v>
      </c>
      <c r="F237">
        <v>1</v>
      </c>
      <c r="G237">
        <v>19</v>
      </c>
      <c r="H237">
        <v>1</v>
      </c>
      <c r="I237" t="s">
        <v>362</v>
      </c>
      <c r="J237" t="s">
        <v>3</v>
      </c>
      <c r="K237" t="s">
        <v>363</v>
      </c>
      <c r="L237">
        <v>1191</v>
      </c>
      <c r="N237">
        <v>1013</v>
      </c>
      <c r="O237" t="s">
        <v>364</v>
      </c>
      <c r="P237" t="s">
        <v>364</v>
      </c>
      <c r="Q237">
        <v>1</v>
      </c>
      <c r="X237">
        <v>56.35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1</v>
      </c>
      <c r="AF237" t="s">
        <v>3</v>
      </c>
      <c r="AG237">
        <v>56.35</v>
      </c>
      <c r="AH237">
        <v>2</v>
      </c>
      <c r="AI237">
        <v>41651432</v>
      </c>
      <c r="AJ237">
        <v>238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ROW(Source!A431)</f>
        <v>431</v>
      </c>
      <c r="B238">
        <v>41651440</v>
      </c>
      <c r="C238">
        <v>41651431</v>
      </c>
      <c r="D238">
        <v>41402944</v>
      </c>
      <c r="E238">
        <v>1</v>
      </c>
      <c r="F238">
        <v>1</v>
      </c>
      <c r="G238">
        <v>19</v>
      </c>
      <c r="H238">
        <v>3</v>
      </c>
      <c r="I238" t="s">
        <v>623</v>
      </c>
      <c r="J238" t="s">
        <v>624</v>
      </c>
      <c r="K238" t="s">
        <v>625</v>
      </c>
      <c r="L238">
        <v>1346</v>
      </c>
      <c r="N238">
        <v>1009</v>
      </c>
      <c r="O238" t="s">
        <v>270</v>
      </c>
      <c r="P238" t="s">
        <v>270</v>
      </c>
      <c r="Q238">
        <v>1</v>
      </c>
      <c r="X238">
        <v>1.4</v>
      </c>
      <c r="Y238">
        <v>14.9261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0</v>
      </c>
      <c r="AF238" t="s">
        <v>3</v>
      </c>
      <c r="AG238">
        <v>1.4</v>
      </c>
      <c r="AH238">
        <v>2</v>
      </c>
      <c r="AI238">
        <v>41651433</v>
      </c>
      <c r="AJ238">
        <v>239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ROW(Source!A431)</f>
        <v>431</v>
      </c>
      <c r="B239">
        <v>41651441</v>
      </c>
      <c r="C239">
        <v>41651431</v>
      </c>
      <c r="D239">
        <v>41403220</v>
      </c>
      <c r="E239">
        <v>1</v>
      </c>
      <c r="F239">
        <v>1</v>
      </c>
      <c r="G239">
        <v>19</v>
      </c>
      <c r="H239">
        <v>3</v>
      </c>
      <c r="I239" t="s">
        <v>416</v>
      </c>
      <c r="J239" t="s">
        <v>417</v>
      </c>
      <c r="K239" t="s">
        <v>418</v>
      </c>
      <c r="L239">
        <v>1339</v>
      </c>
      <c r="N239">
        <v>1007</v>
      </c>
      <c r="O239" t="s">
        <v>149</v>
      </c>
      <c r="P239" t="s">
        <v>149</v>
      </c>
      <c r="Q239">
        <v>1</v>
      </c>
      <c r="X239">
        <v>0.10639999999999999</v>
      </c>
      <c r="Y239">
        <v>29.98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 t="s">
        <v>3</v>
      </c>
      <c r="AG239">
        <v>0.10639999999999999</v>
      </c>
      <c r="AH239">
        <v>2</v>
      </c>
      <c r="AI239">
        <v>41651434</v>
      </c>
      <c r="AJ239">
        <v>240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ROW(Source!A431)</f>
        <v>431</v>
      </c>
      <c r="B240">
        <v>41651442</v>
      </c>
      <c r="C240">
        <v>41651431</v>
      </c>
      <c r="D240">
        <v>41401674</v>
      </c>
      <c r="E240">
        <v>1</v>
      </c>
      <c r="F240">
        <v>1</v>
      </c>
      <c r="G240">
        <v>19</v>
      </c>
      <c r="H240">
        <v>3</v>
      </c>
      <c r="I240" t="s">
        <v>626</v>
      </c>
      <c r="J240" t="s">
        <v>627</v>
      </c>
      <c r="K240" t="s">
        <v>628</v>
      </c>
      <c r="L240">
        <v>1348</v>
      </c>
      <c r="N240">
        <v>1009</v>
      </c>
      <c r="O240" t="s">
        <v>35</v>
      </c>
      <c r="P240" t="s">
        <v>35</v>
      </c>
      <c r="Q240">
        <v>1000</v>
      </c>
      <c r="X240">
        <v>1.6E-2</v>
      </c>
      <c r="Y240">
        <v>74590.94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3</v>
      </c>
      <c r="AG240">
        <v>1.6E-2</v>
      </c>
      <c r="AH240">
        <v>2</v>
      </c>
      <c r="AI240">
        <v>41651435</v>
      </c>
      <c r="AJ240">
        <v>241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ROW(Source!A431)</f>
        <v>431</v>
      </c>
      <c r="B241">
        <v>41651443</v>
      </c>
      <c r="C241">
        <v>41651431</v>
      </c>
      <c r="D241">
        <v>41404146</v>
      </c>
      <c r="E241">
        <v>1</v>
      </c>
      <c r="F241">
        <v>1</v>
      </c>
      <c r="G241">
        <v>19</v>
      </c>
      <c r="H241">
        <v>3</v>
      </c>
      <c r="I241" t="s">
        <v>629</v>
      </c>
      <c r="J241" t="s">
        <v>630</v>
      </c>
      <c r="K241" t="s">
        <v>631</v>
      </c>
      <c r="L241">
        <v>1339</v>
      </c>
      <c r="N241">
        <v>1007</v>
      </c>
      <c r="O241" t="s">
        <v>149</v>
      </c>
      <c r="P241" t="s">
        <v>149</v>
      </c>
      <c r="Q241">
        <v>1</v>
      </c>
      <c r="X241">
        <v>0.32</v>
      </c>
      <c r="Y241">
        <v>3455.09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 t="s">
        <v>3</v>
      </c>
      <c r="AG241">
        <v>0.32</v>
      </c>
      <c r="AH241">
        <v>2</v>
      </c>
      <c r="AI241">
        <v>41651436</v>
      </c>
      <c r="AJ241">
        <v>242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ROW(Source!A431)</f>
        <v>431</v>
      </c>
      <c r="B242">
        <v>41651444</v>
      </c>
      <c r="C242">
        <v>41651431</v>
      </c>
      <c r="D242">
        <v>41404221</v>
      </c>
      <c r="E242">
        <v>1</v>
      </c>
      <c r="F242">
        <v>1</v>
      </c>
      <c r="G242">
        <v>19</v>
      </c>
      <c r="H242">
        <v>3</v>
      </c>
      <c r="I242" t="s">
        <v>632</v>
      </c>
      <c r="J242" t="s">
        <v>633</v>
      </c>
      <c r="K242" t="s">
        <v>634</v>
      </c>
      <c r="L242">
        <v>1348</v>
      </c>
      <c r="N242">
        <v>1009</v>
      </c>
      <c r="O242" t="s">
        <v>35</v>
      </c>
      <c r="P242" t="s">
        <v>35</v>
      </c>
      <c r="Q242">
        <v>1000</v>
      </c>
      <c r="X242">
        <v>0.48</v>
      </c>
      <c r="Y242">
        <v>18960.88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 t="s">
        <v>3</v>
      </c>
      <c r="AG242">
        <v>0.48</v>
      </c>
      <c r="AH242">
        <v>2</v>
      </c>
      <c r="AI242">
        <v>41651437</v>
      </c>
      <c r="AJ242">
        <v>243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ROW(Source!A431)</f>
        <v>431</v>
      </c>
      <c r="B243">
        <v>41651445</v>
      </c>
      <c r="C243">
        <v>41651431</v>
      </c>
      <c r="D243">
        <v>41404228</v>
      </c>
      <c r="E243">
        <v>1</v>
      </c>
      <c r="F243">
        <v>1</v>
      </c>
      <c r="G243">
        <v>19</v>
      </c>
      <c r="H243">
        <v>3</v>
      </c>
      <c r="I243" t="s">
        <v>635</v>
      </c>
      <c r="J243" t="s">
        <v>636</v>
      </c>
      <c r="K243" t="s">
        <v>637</v>
      </c>
      <c r="L243">
        <v>1348</v>
      </c>
      <c r="N243">
        <v>1009</v>
      </c>
      <c r="O243" t="s">
        <v>35</v>
      </c>
      <c r="P243" t="s">
        <v>35</v>
      </c>
      <c r="Q243">
        <v>1000</v>
      </c>
      <c r="X243">
        <v>0.128</v>
      </c>
      <c r="Y243">
        <v>6209.74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3</v>
      </c>
      <c r="AG243">
        <v>0.128</v>
      </c>
      <c r="AH243">
        <v>2</v>
      </c>
      <c r="AI243">
        <v>41651438</v>
      </c>
      <c r="AJ243">
        <v>244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ROW(Source!A432)</f>
        <v>432</v>
      </c>
      <c r="B244">
        <v>41651455</v>
      </c>
      <c r="C244">
        <v>41651446</v>
      </c>
      <c r="D244">
        <v>41386477</v>
      </c>
      <c r="E244">
        <v>19</v>
      </c>
      <c r="F244">
        <v>1</v>
      </c>
      <c r="G244">
        <v>19</v>
      </c>
      <c r="H244">
        <v>1</v>
      </c>
      <c r="I244" t="s">
        <v>362</v>
      </c>
      <c r="J244" t="s">
        <v>3</v>
      </c>
      <c r="K244" t="s">
        <v>363</v>
      </c>
      <c r="L244">
        <v>1191</v>
      </c>
      <c r="N244">
        <v>1013</v>
      </c>
      <c r="O244" t="s">
        <v>364</v>
      </c>
      <c r="P244" t="s">
        <v>364</v>
      </c>
      <c r="Q244">
        <v>1</v>
      </c>
      <c r="X244">
        <v>16.100000000000001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1</v>
      </c>
      <c r="AF244" t="s">
        <v>3</v>
      </c>
      <c r="AG244">
        <v>16.100000000000001</v>
      </c>
      <c r="AH244">
        <v>2</v>
      </c>
      <c r="AI244">
        <v>41651447</v>
      </c>
      <c r="AJ244">
        <v>245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ROW(Source!A432)</f>
        <v>432</v>
      </c>
      <c r="B245">
        <v>41651456</v>
      </c>
      <c r="C245">
        <v>41651446</v>
      </c>
      <c r="D245">
        <v>41400635</v>
      </c>
      <c r="E245">
        <v>1</v>
      </c>
      <c r="F245">
        <v>1</v>
      </c>
      <c r="G245">
        <v>19</v>
      </c>
      <c r="H245">
        <v>2</v>
      </c>
      <c r="I245" t="s">
        <v>638</v>
      </c>
      <c r="J245" t="s">
        <v>639</v>
      </c>
      <c r="K245" t="s">
        <v>640</v>
      </c>
      <c r="L245">
        <v>1368</v>
      </c>
      <c r="N245">
        <v>1011</v>
      </c>
      <c r="O245" t="s">
        <v>230</v>
      </c>
      <c r="P245" t="s">
        <v>230</v>
      </c>
      <c r="Q245">
        <v>1</v>
      </c>
      <c r="X245">
        <v>0.75</v>
      </c>
      <c r="Y245">
        <v>0</v>
      </c>
      <c r="Z245">
        <v>68.17</v>
      </c>
      <c r="AA245">
        <v>7</v>
      </c>
      <c r="AB245">
        <v>0</v>
      </c>
      <c r="AC245">
        <v>0</v>
      </c>
      <c r="AD245">
        <v>1</v>
      </c>
      <c r="AE245">
        <v>0</v>
      </c>
      <c r="AF245" t="s">
        <v>3</v>
      </c>
      <c r="AG245">
        <v>0.75</v>
      </c>
      <c r="AH245">
        <v>2</v>
      </c>
      <c r="AI245">
        <v>41651448</v>
      </c>
      <c r="AJ245">
        <v>246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ROW(Source!A432)</f>
        <v>432</v>
      </c>
      <c r="B246">
        <v>41651457</v>
      </c>
      <c r="C246">
        <v>41651446</v>
      </c>
      <c r="D246">
        <v>41400756</v>
      </c>
      <c r="E246">
        <v>1</v>
      </c>
      <c r="F246">
        <v>1</v>
      </c>
      <c r="G246">
        <v>19</v>
      </c>
      <c r="H246">
        <v>2</v>
      </c>
      <c r="I246" t="s">
        <v>641</v>
      </c>
      <c r="J246" t="s">
        <v>642</v>
      </c>
      <c r="K246" t="s">
        <v>643</v>
      </c>
      <c r="L246">
        <v>1368</v>
      </c>
      <c r="N246">
        <v>1011</v>
      </c>
      <c r="O246" t="s">
        <v>230</v>
      </c>
      <c r="P246" t="s">
        <v>230</v>
      </c>
      <c r="Q246">
        <v>1</v>
      </c>
      <c r="X246">
        <v>0.46</v>
      </c>
      <c r="Y246">
        <v>0</v>
      </c>
      <c r="Z246">
        <v>364.24</v>
      </c>
      <c r="AA246">
        <v>65.3</v>
      </c>
      <c r="AB246">
        <v>0</v>
      </c>
      <c r="AC246">
        <v>0</v>
      </c>
      <c r="AD246">
        <v>1</v>
      </c>
      <c r="AE246">
        <v>0</v>
      </c>
      <c r="AF246" t="s">
        <v>3</v>
      </c>
      <c r="AG246">
        <v>0.46</v>
      </c>
      <c r="AH246">
        <v>2</v>
      </c>
      <c r="AI246">
        <v>41651449</v>
      </c>
      <c r="AJ246">
        <v>247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ROW(Source!A432)</f>
        <v>432</v>
      </c>
      <c r="B247">
        <v>41651458</v>
      </c>
      <c r="C247">
        <v>41651446</v>
      </c>
      <c r="D247">
        <v>41403220</v>
      </c>
      <c r="E247">
        <v>1</v>
      </c>
      <c r="F247">
        <v>1</v>
      </c>
      <c r="G247">
        <v>19</v>
      </c>
      <c r="H247">
        <v>3</v>
      </c>
      <c r="I247" t="s">
        <v>416</v>
      </c>
      <c r="J247" t="s">
        <v>417</v>
      </c>
      <c r="K247" t="s">
        <v>418</v>
      </c>
      <c r="L247">
        <v>1339</v>
      </c>
      <c r="N247">
        <v>1007</v>
      </c>
      <c r="O247" t="s">
        <v>149</v>
      </c>
      <c r="P247" t="s">
        <v>149</v>
      </c>
      <c r="Q247">
        <v>1</v>
      </c>
      <c r="X247">
        <v>1.4E-2</v>
      </c>
      <c r="Y247">
        <v>29.98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 t="s">
        <v>3</v>
      </c>
      <c r="AG247">
        <v>1.4E-2</v>
      </c>
      <c r="AH247">
        <v>2</v>
      </c>
      <c r="AI247">
        <v>41651450</v>
      </c>
      <c r="AJ247">
        <v>248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ROW(Source!A432)</f>
        <v>432</v>
      </c>
      <c r="B248">
        <v>41651459</v>
      </c>
      <c r="C248">
        <v>41651446</v>
      </c>
      <c r="D248">
        <v>41401805</v>
      </c>
      <c r="E248">
        <v>1</v>
      </c>
      <c r="F248">
        <v>1</v>
      </c>
      <c r="G248">
        <v>19</v>
      </c>
      <c r="H248">
        <v>3</v>
      </c>
      <c r="I248" t="s">
        <v>644</v>
      </c>
      <c r="J248" t="s">
        <v>645</v>
      </c>
      <c r="K248" t="s">
        <v>646</v>
      </c>
      <c r="L248">
        <v>1348</v>
      </c>
      <c r="N248">
        <v>1009</v>
      </c>
      <c r="O248" t="s">
        <v>35</v>
      </c>
      <c r="P248" t="s">
        <v>35</v>
      </c>
      <c r="Q248">
        <v>1000</v>
      </c>
      <c r="X248">
        <v>9.7000000000000003E-2</v>
      </c>
      <c r="Y248">
        <v>74863.850000000006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3</v>
      </c>
      <c r="AG248">
        <v>9.7000000000000003E-2</v>
      </c>
      <c r="AH248">
        <v>2</v>
      </c>
      <c r="AI248">
        <v>41651451</v>
      </c>
      <c r="AJ248">
        <v>249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ROW(Source!A432)</f>
        <v>432</v>
      </c>
      <c r="B249">
        <v>41651460</v>
      </c>
      <c r="C249">
        <v>41651446</v>
      </c>
      <c r="D249">
        <v>41401808</v>
      </c>
      <c r="E249">
        <v>1</v>
      </c>
      <c r="F249">
        <v>1</v>
      </c>
      <c r="G249">
        <v>19</v>
      </c>
      <c r="H249">
        <v>3</v>
      </c>
      <c r="I249" t="s">
        <v>647</v>
      </c>
      <c r="J249" t="s">
        <v>648</v>
      </c>
      <c r="K249" t="s">
        <v>649</v>
      </c>
      <c r="L249">
        <v>1348</v>
      </c>
      <c r="N249">
        <v>1009</v>
      </c>
      <c r="O249" t="s">
        <v>35</v>
      </c>
      <c r="P249" t="s">
        <v>35</v>
      </c>
      <c r="Q249">
        <v>1000</v>
      </c>
      <c r="X249">
        <v>8.0000000000000002E-3</v>
      </c>
      <c r="Y249">
        <v>8151.36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3</v>
      </c>
      <c r="AG249">
        <v>8.0000000000000002E-3</v>
      </c>
      <c r="AH249">
        <v>2</v>
      </c>
      <c r="AI249">
        <v>41651452</v>
      </c>
      <c r="AJ249">
        <v>250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ROW(Source!A432)</f>
        <v>432</v>
      </c>
      <c r="B250">
        <v>41651461</v>
      </c>
      <c r="C250">
        <v>41651446</v>
      </c>
      <c r="D250">
        <v>41401739</v>
      </c>
      <c r="E250">
        <v>1</v>
      </c>
      <c r="F250">
        <v>1</v>
      </c>
      <c r="G250">
        <v>19</v>
      </c>
      <c r="H250">
        <v>3</v>
      </c>
      <c r="I250" t="s">
        <v>650</v>
      </c>
      <c r="J250" t="s">
        <v>651</v>
      </c>
      <c r="K250" t="s">
        <v>652</v>
      </c>
      <c r="L250">
        <v>1348</v>
      </c>
      <c r="N250">
        <v>1009</v>
      </c>
      <c r="O250" t="s">
        <v>35</v>
      </c>
      <c r="P250" t="s">
        <v>35</v>
      </c>
      <c r="Q250">
        <v>1000</v>
      </c>
      <c r="X250">
        <v>0.03</v>
      </c>
      <c r="Y250">
        <v>94856.54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3</v>
      </c>
      <c r="AG250">
        <v>0.03</v>
      </c>
      <c r="AH250">
        <v>2</v>
      </c>
      <c r="AI250">
        <v>41651453</v>
      </c>
      <c r="AJ250">
        <v>251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ROW(Source!A432)</f>
        <v>432</v>
      </c>
      <c r="B251">
        <v>41651462</v>
      </c>
      <c r="C251">
        <v>41651446</v>
      </c>
      <c r="D251">
        <v>41404229</v>
      </c>
      <c r="E251">
        <v>1</v>
      </c>
      <c r="F251">
        <v>1</v>
      </c>
      <c r="G251">
        <v>19</v>
      </c>
      <c r="H251">
        <v>3</v>
      </c>
      <c r="I251" t="s">
        <v>653</v>
      </c>
      <c r="J251" t="s">
        <v>654</v>
      </c>
      <c r="K251" t="s">
        <v>655</v>
      </c>
      <c r="L251">
        <v>1348</v>
      </c>
      <c r="N251">
        <v>1009</v>
      </c>
      <c r="O251" t="s">
        <v>35</v>
      </c>
      <c r="P251" t="s">
        <v>35</v>
      </c>
      <c r="Q251">
        <v>1000</v>
      </c>
      <c r="X251">
        <v>0.18</v>
      </c>
      <c r="Y251">
        <v>3880.22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 t="s">
        <v>3</v>
      </c>
      <c r="AG251">
        <v>0.18</v>
      </c>
      <c r="AH251">
        <v>2</v>
      </c>
      <c r="AI251">
        <v>41651454</v>
      </c>
      <c r="AJ251">
        <v>252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ROW(Source!A471)</f>
        <v>471</v>
      </c>
      <c r="B252">
        <v>41651468</v>
      </c>
      <c r="C252">
        <v>41651463</v>
      </c>
      <c r="D252">
        <v>41386477</v>
      </c>
      <c r="E252">
        <v>19</v>
      </c>
      <c r="F252">
        <v>1</v>
      </c>
      <c r="G252">
        <v>19</v>
      </c>
      <c r="H252">
        <v>1</v>
      </c>
      <c r="I252" t="s">
        <v>362</v>
      </c>
      <c r="J252" t="s">
        <v>3</v>
      </c>
      <c r="K252" t="s">
        <v>363</v>
      </c>
      <c r="L252">
        <v>1191</v>
      </c>
      <c r="N252">
        <v>1013</v>
      </c>
      <c r="O252" t="s">
        <v>364</v>
      </c>
      <c r="P252" t="s">
        <v>364</v>
      </c>
      <c r="Q252">
        <v>1</v>
      </c>
      <c r="X252">
        <v>189.39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1</v>
      </c>
      <c r="AF252" t="s">
        <v>3</v>
      </c>
      <c r="AG252">
        <v>189.39</v>
      </c>
      <c r="AH252">
        <v>2</v>
      </c>
      <c r="AI252">
        <v>41651464</v>
      </c>
      <c r="AJ252">
        <v>253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ROW(Source!A471)</f>
        <v>471</v>
      </c>
      <c r="B253">
        <v>41651469</v>
      </c>
      <c r="C253">
        <v>41651463</v>
      </c>
      <c r="D253">
        <v>41400826</v>
      </c>
      <c r="E253">
        <v>1</v>
      </c>
      <c r="F253">
        <v>1</v>
      </c>
      <c r="G253">
        <v>19</v>
      </c>
      <c r="H253">
        <v>2</v>
      </c>
      <c r="I253" t="s">
        <v>656</v>
      </c>
      <c r="J253" t="s">
        <v>657</v>
      </c>
      <c r="K253" t="s">
        <v>658</v>
      </c>
      <c r="L253">
        <v>1368</v>
      </c>
      <c r="N253">
        <v>1011</v>
      </c>
      <c r="O253" t="s">
        <v>230</v>
      </c>
      <c r="P253" t="s">
        <v>230</v>
      </c>
      <c r="Q253">
        <v>1</v>
      </c>
      <c r="X253">
        <v>2.92</v>
      </c>
      <c r="Y253">
        <v>0</v>
      </c>
      <c r="Z253">
        <v>590.82000000000005</v>
      </c>
      <c r="AA253">
        <v>320.60000000000002</v>
      </c>
      <c r="AB253">
        <v>0</v>
      </c>
      <c r="AC253">
        <v>0</v>
      </c>
      <c r="AD253">
        <v>1</v>
      </c>
      <c r="AE253">
        <v>0</v>
      </c>
      <c r="AF253" t="s">
        <v>3</v>
      </c>
      <c r="AG253">
        <v>2.92</v>
      </c>
      <c r="AH253">
        <v>2</v>
      </c>
      <c r="AI253">
        <v>41651465</v>
      </c>
      <c r="AJ253">
        <v>254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ROW(Source!A471)</f>
        <v>471</v>
      </c>
      <c r="B254">
        <v>41651470</v>
      </c>
      <c r="C254">
        <v>41651463</v>
      </c>
      <c r="D254">
        <v>41401257</v>
      </c>
      <c r="E254">
        <v>1</v>
      </c>
      <c r="F254">
        <v>1</v>
      </c>
      <c r="G254">
        <v>19</v>
      </c>
      <c r="H254">
        <v>2</v>
      </c>
      <c r="I254" t="s">
        <v>404</v>
      </c>
      <c r="J254" t="s">
        <v>405</v>
      </c>
      <c r="K254" t="s">
        <v>406</v>
      </c>
      <c r="L254">
        <v>1368</v>
      </c>
      <c r="N254">
        <v>1011</v>
      </c>
      <c r="O254" t="s">
        <v>230</v>
      </c>
      <c r="P254" t="s">
        <v>230</v>
      </c>
      <c r="Q254">
        <v>1</v>
      </c>
      <c r="X254">
        <v>2.92</v>
      </c>
      <c r="Y254">
        <v>0</v>
      </c>
      <c r="Z254">
        <v>4.97</v>
      </c>
      <c r="AA254">
        <v>0.85</v>
      </c>
      <c r="AB254">
        <v>0</v>
      </c>
      <c r="AC254">
        <v>0</v>
      </c>
      <c r="AD254">
        <v>1</v>
      </c>
      <c r="AE254">
        <v>0</v>
      </c>
      <c r="AF254" t="s">
        <v>3</v>
      </c>
      <c r="AG254">
        <v>2.92</v>
      </c>
      <c r="AH254">
        <v>2</v>
      </c>
      <c r="AI254">
        <v>41651466</v>
      </c>
      <c r="AJ254">
        <v>255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ROW(Source!A471)</f>
        <v>471</v>
      </c>
      <c r="B255">
        <v>41651471</v>
      </c>
      <c r="C255">
        <v>41651463</v>
      </c>
      <c r="D255">
        <v>41388342</v>
      </c>
      <c r="E255">
        <v>19</v>
      </c>
      <c r="F255">
        <v>1</v>
      </c>
      <c r="G255">
        <v>19</v>
      </c>
      <c r="H255">
        <v>3</v>
      </c>
      <c r="I255" t="s">
        <v>422</v>
      </c>
      <c r="J255" t="s">
        <v>3</v>
      </c>
      <c r="K255" t="s">
        <v>423</v>
      </c>
      <c r="L255">
        <v>1348</v>
      </c>
      <c r="N255">
        <v>1009</v>
      </c>
      <c r="O255" t="s">
        <v>35</v>
      </c>
      <c r="P255" t="s">
        <v>35</v>
      </c>
      <c r="Q255">
        <v>1000</v>
      </c>
      <c r="X255">
        <v>12.25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 t="s">
        <v>3</v>
      </c>
      <c r="AG255">
        <v>12.25</v>
      </c>
      <c r="AH255">
        <v>2</v>
      </c>
      <c r="AI255">
        <v>41651467</v>
      </c>
      <c r="AJ255">
        <v>256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ROW(Source!A472)</f>
        <v>472</v>
      </c>
      <c r="B256">
        <v>41651477</v>
      </c>
      <c r="C256">
        <v>41651472</v>
      </c>
      <c r="D256">
        <v>41386477</v>
      </c>
      <c r="E256">
        <v>19</v>
      </c>
      <c r="F256">
        <v>1</v>
      </c>
      <c r="G256">
        <v>19</v>
      </c>
      <c r="H256">
        <v>1</v>
      </c>
      <c r="I256" t="s">
        <v>362</v>
      </c>
      <c r="J256" t="s">
        <v>3</v>
      </c>
      <c r="K256" t="s">
        <v>363</v>
      </c>
      <c r="L256">
        <v>1191</v>
      </c>
      <c r="N256">
        <v>1013</v>
      </c>
      <c r="O256" t="s">
        <v>364</v>
      </c>
      <c r="P256" t="s">
        <v>364</v>
      </c>
      <c r="Q256">
        <v>1</v>
      </c>
      <c r="X256">
        <v>122.33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1</v>
      </c>
      <c r="AF256" t="s">
        <v>3</v>
      </c>
      <c r="AG256">
        <v>122.33</v>
      </c>
      <c r="AH256">
        <v>2</v>
      </c>
      <c r="AI256">
        <v>41651473</v>
      </c>
      <c r="AJ256">
        <v>257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ROW(Source!A472)</f>
        <v>472</v>
      </c>
      <c r="B257">
        <v>41651478</v>
      </c>
      <c r="C257">
        <v>41651472</v>
      </c>
      <c r="D257">
        <v>41400826</v>
      </c>
      <c r="E257">
        <v>1</v>
      </c>
      <c r="F257">
        <v>1</v>
      </c>
      <c r="G257">
        <v>19</v>
      </c>
      <c r="H257">
        <v>2</v>
      </c>
      <c r="I257" t="s">
        <v>656</v>
      </c>
      <c r="J257" t="s">
        <v>657</v>
      </c>
      <c r="K257" t="s">
        <v>658</v>
      </c>
      <c r="L257">
        <v>1368</v>
      </c>
      <c r="N257">
        <v>1011</v>
      </c>
      <c r="O257" t="s">
        <v>230</v>
      </c>
      <c r="P257" t="s">
        <v>230</v>
      </c>
      <c r="Q257">
        <v>1</v>
      </c>
      <c r="X257">
        <v>2.92</v>
      </c>
      <c r="Y257">
        <v>0</v>
      </c>
      <c r="Z257">
        <v>590.82000000000005</v>
      </c>
      <c r="AA257">
        <v>320.60000000000002</v>
      </c>
      <c r="AB257">
        <v>0</v>
      </c>
      <c r="AC257">
        <v>0</v>
      </c>
      <c r="AD257">
        <v>1</v>
      </c>
      <c r="AE257">
        <v>0</v>
      </c>
      <c r="AF257" t="s">
        <v>3</v>
      </c>
      <c r="AG257">
        <v>2.92</v>
      </c>
      <c r="AH257">
        <v>2</v>
      </c>
      <c r="AI257">
        <v>41651474</v>
      </c>
      <c r="AJ257">
        <v>258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ROW(Source!A472)</f>
        <v>472</v>
      </c>
      <c r="B258">
        <v>41651479</v>
      </c>
      <c r="C258">
        <v>41651472</v>
      </c>
      <c r="D258">
        <v>41401257</v>
      </c>
      <c r="E258">
        <v>1</v>
      </c>
      <c r="F258">
        <v>1</v>
      </c>
      <c r="G258">
        <v>19</v>
      </c>
      <c r="H258">
        <v>2</v>
      </c>
      <c r="I258" t="s">
        <v>404</v>
      </c>
      <c r="J258" t="s">
        <v>405</v>
      </c>
      <c r="K258" t="s">
        <v>406</v>
      </c>
      <c r="L258">
        <v>1368</v>
      </c>
      <c r="N258">
        <v>1011</v>
      </c>
      <c r="O258" t="s">
        <v>230</v>
      </c>
      <c r="P258" t="s">
        <v>230</v>
      </c>
      <c r="Q258">
        <v>1</v>
      </c>
      <c r="X258">
        <v>2.92</v>
      </c>
      <c r="Y258">
        <v>0</v>
      </c>
      <c r="Z258">
        <v>4.97</v>
      </c>
      <c r="AA258">
        <v>0.85</v>
      </c>
      <c r="AB258">
        <v>0</v>
      </c>
      <c r="AC258">
        <v>0</v>
      </c>
      <c r="AD258">
        <v>1</v>
      </c>
      <c r="AE258">
        <v>0</v>
      </c>
      <c r="AF258" t="s">
        <v>3</v>
      </c>
      <c r="AG258">
        <v>2.92</v>
      </c>
      <c r="AH258">
        <v>2</v>
      </c>
      <c r="AI258">
        <v>41651475</v>
      </c>
      <c r="AJ258">
        <v>259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ROW(Source!A472)</f>
        <v>472</v>
      </c>
      <c r="B259">
        <v>41651480</v>
      </c>
      <c r="C259">
        <v>41651472</v>
      </c>
      <c r="D259">
        <v>41388342</v>
      </c>
      <c r="E259">
        <v>19</v>
      </c>
      <c r="F259">
        <v>1</v>
      </c>
      <c r="G259">
        <v>19</v>
      </c>
      <c r="H259">
        <v>3</v>
      </c>
      <c r="I259" t="s">
        <v>422</v>
      </c>
      <c r="J259" t="s">
        <v>3</v>
      </c>
      <c r="K259" t="s">
        <v>423</v>
      </c>
      <c r="L259">
        <v>1348</v>
      </c>
      <c r="N259">
        <v>1009</v>
      </c>
      <c r="O259" t="s">
        <v>35</v>
      </c>
      <c r="P259" t="s">
        <v>35</v>
      </c>
      <c r="Q259">
        <v>1000</v>
      </c>
      <c r="X259">
        <v>2.11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 t="s">
        <v>3</v>
      </c>
      <c r="AG259">
        <v>2.11</v>
      </c>
      <c r="AH259">
        <v>2</v>
      </c>
      <c r="AI259">
        <v>41651476</v>
      </c>
      <c r="AJ259">
        <v>260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f>ROW(Source!A473)</f>
        <v>473</v>
      </c>
      <c r="B260">
        <v>41651486</v>
      </c>
      <c r="C260">
        <v>41651481</v>
      </c>
      <c r="D260">
        <v>41386477</v>
      </c>
      <c r="E260">
        <v>19</v>
      </c>
      <c r="F260">
        <v>1</v>
      </c>
      <c r="G260">
        <v>19</v>
      </c>
      <c r="H260">
        <v>1</v>
      </c>
      <c r="I260" t="s">
        <v>362</v>
      </c>
      <c r="J260" t="s">
        <v>3</v>
      </c>
      <c r="K260" t="s">
        <v>363</v>
      </c>
      <c r="L260">
        <v>1191</v>
      </c>
      <c r="N260">
        <v>1013</v>
      </c>
      <c r="O260" t="s">
        <v>364</v>
      </c>
      <c r="P260" t="s">
        <v>364</v>
      </c>
      <c r="Q260">
        <v>1</v>
      </c>
      <c r="X260">
        <v>237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</v>
      </c>
      <c r="AE260">
        <v>1</v>
      </c>
      <c r="AF260" t="s">
        <v>3</v>
      </c>
      <c r="AG260">
        <v>237</v>
      </c>
      <c r="AH260">
        <v>2</v>
      </c>
      <c r="AI260">
        <v>41651482</v>
      </c>
      <c r="AJ260">
        <v>261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f>ROW(Source!A473)</f>
        <v>473</v>
      </c>
      <c r="B261">
        <v>41651487</v>
      </c>
      <c r="C261">
        <v>41651481</v>
      </c>
      <c r="D261">
        <v>41401614</v>
      </c>
      <c r="E261">
        <v>1</v>
      </c>
      <c r="F261">
        <v>1</v>
      </c>
      <c r="G261">
        <v>19</v>
      </c>
      <c r="H261">
        <v>3</v>
      </c>
      <c r="I261" t="s">
        <v>659</v>
      </c>
      <c r="J261" t="s">
        <v>660</v>
      </c>
      <c r="K261" t="s">
        <v>661</v>
      </c>
      <c r="L261">
        <v>1356</v>
      </c>
      <c r="N261">
        <v>1010</v>
      </c>
      <c r="O261" t="s">
        <v>662</v>
      </c>
      <c r="P261" t="s">
        <v>662</v>
      </c>
      <c r="Q261">
        <v>1000</v>
      </c>
      <c r="X261">
        <v>0.5</v>
      </c>
      <c r="Y261">
        <v>10205.92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 t="s">
        <v>3</v>
      </c>
      <c r="AG261">
        <v>0.5</v>
      </c>
      <c r="AH261">
        <v>2</v>
      </c>
      <c r="AI261">
        <v>41651483</v>
      </c>
      <c r="AJ261">
        <v>262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f>ROW(Source!A473)</f>
        <v>473</v>
      </c>
      <c r="B262">
        <v>41651488</v>
      </c>
      <c r="C262">
        <v>41651481</v>
      </c>
      <c r="D262">
        <v>41404141</v>
      </c>
      <c r="E262">
        <v>1</v>
      </c>
      <c r="F262">
        <v>1</v>
      </c>
      <c r="G262">
        <v>19</v>
      </c>
      <c r="H262">
        <v>3</v>
      </c>
      <c r="I262" t="s">
        <v>663</v>
      </c>
      <c r="J262" t="s">
        <v>664</v>
      </c>
      <c r="K262" t="s">
        <v>665</v>
      </c>
      <c r="L262">
        <v>1339</v>
      </c>
      <c r="N262">
        <v>1007</v>
      </c>
      <c r="O262" t="s">
        <v>149</v>
      </c>
      <c r="P262" t="s">
        <v>149</v>
      </c>
      <c r="Q262">
        <v>1</v>
      </c>
      <c r="X262">
        <v>0.70599999999999996</v>
      </c>
      <c r="Y262">
        <v>3122.39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0</v>
      </c>
      <c r="AF262" t="s">
        <v>3</v>
      </c>
      <c r="AG262">
        <v>0.70599999999999996</v>
      </c>
      <c r="AH262">
        <v>2</v>
      </c>
      <c r="AI262">
        <v>41651484</v>
      </c>
      <c r="AJ262">
        <v>263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</row>
    <row r="263" spans="1:44" x14ac:dyDescent="0.2">
      <c r="A263">
        <f>ROW(Source!A473)</f>
        <v>473</v>
      </c>
      <c r="B263">
        <v>41651489</v>
      </c>
      <c r="C263">
        <v>41651481</v>
      </c>
      <c r="D263">
        <v>41404671</v>
      </c>
      <c r="E263">
        <v>1</v>
      </c>
      <c r="F263">
        <v>1</v>
      </c>
      <c r="G263">
        <v>19</v>
      </c>
      <c r="H263">
        <v>3</v>
      </c>
      <c r="I263" t="s">
        <v>666</v>
      </c>
      <c r="J263" t="s">
        <v>667</v>
      </c>
      <c r="K263" t="s">
        <v>668</v>
      </c>
      <c r="L263">
        <v>1339</v>
      </c>
      <c r="N263">
        <v>1007</v>
      </c>
      <c r="O263" t="s">
        <v>149</v>
      </c>
      <c r="P263" t="s">
        <v>149</v>
      </c>
      <c r="Q263">
        <v>1</v>
      </c>
      <c r="X263">
        <v>4.38</v>
      </c>
      <c r="Y263">
        <v>14011.72</v>
      </c>
      <c r="Z263">
        <v>0</v>
      </c>
      <c r="AA263">
        <v>0</v>
      </c>
      <c r="AB263">
        <v>0</v>
      </c>
      <c r="AC263">
        <v>0</v>
      </c>
      <c r="AD263">
        <v>1</v>
      </c>
      <c r="AE263">
        <v>0</v>
      </c>
      <c r="AF263" t="s">
        <v>3</v>
      </c>
      <c r="AG263">
        <v>4.38</v>
      </c>
      <c r="AH263">
        <v>2</v>
      </c>
      <c r="AI263">
        <v>41651485</v>
      </c>
      <c r="AJ263">
        <v>264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f>ROW(Source!A474)</f>
        <v>474</v>
      </c>
      <c r="B264">
        <v>41651494</v>
      </c>
      <c r="C264">
        <v>41651490</v>
      </c>
      <c r="D264">
        <v>41386477</v>
      </c>
      <c r="E264">
        <v>19</v>
      </c>
      <c r="F264">
        <v>1</v>
      </c>
      <c r="G264">
        <v>19</v>
      </c>
      <c r="H264">
        <v>1</v>
      </c>
      <c r="I264" t="s">
        <v>362</v>
      </c>
      <c r="J264" t="s">
        <v>3</v>
      </c>
      <c r="K264" t="s">
        <v>363</v>
      </c>
      <c r="L264">
        <v>1191</v>
      </c>
      <c r="N264">
        <v>1013</v>
      </c>
      <c r="O264" t="s">
        <v>364</v>
      </c>
      <c r="P264" t="s">
        <v>364</v>
      </c>
      <c r="Q264">
        <v>1</v>
      </c>
      <c r="X264">
        <v>124.2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1</v>
      </c>
      <c r="AF264" t="s">
        <v>3</v>
      </c>
      <c r="AG264">
        <v>124.2</v>
      </c>
      <c r="AH264">
        <v>2</v>
      </c>
      <c r="AI264">
        <v>41651491</v>
      </c>
      <c r="AJ264">
        <v>265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f>ROW(Source!A474)</f>
        <v>474</v>
      </c>
      <c r="B265">
        <v>41651495</v>
      </c>
      <c r="C265">
        <v>41651490</v>
      </c>
      <c r="D265">
        <v>41404149</v>
      </c>
      <c r="E265">
        <v>1</v>
      </c>
      <c r="F265">
        <v>1</v>
      </c>
      <c r="G265">
        <v>19</v>
      </c>
      <c r="H265">
        <v>3</v>
      </c>
      <c r="I265" t="s">
        <v>669</v>
      </c>
      <c r="J265" t="s">
        <v>670</v>
      </c>
      <c r="K265" t="s">
        <v>671</v>
      </c>
      <c r="L265">
        <v>1339</v>
      </c>
      <c r="N265">
        <v>1007</v>
      </c>
      <c r="O265" t="s">
        <v>149</v>
      </c>
      <c r="P265" t="s">
        <v>149</v>
      </c>
      <c r="Q265">
        <v>1</v>
      </c>
      <c r="X265">
        <v>0.25</v>
      </c>
      <c r="Y265">
        <v>2855.43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 t="s">
        <v>3</v>
      </c>
      <c r="AG265">
        <v>0.25</v>
      </c>
      <c r="AH265">
        <v>2</v>
      </c>
      <c r="AI265">
        <v>41651492</v>
      </c>
      <c r="AJ265">
        <v>266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f>ROW(Source!A474)</f>
        <v>474</v>
      </c>
      <c r="B266">
        <v>41651496</v>
      </c>
      <c r="C266">
        <v>41651490</v>
      </c>
      <c r="D266">
        <v>41404672</v>
      </c>
      <c r="E266">
        <v>1</v>
      </c>
      <c r="F266">
        <v>1</v>
      </c>
      <c r="G266">
        <v>19</v>
      </c>
      <c r="H266">
        <v>3</v>
      </c>
      <c r="I266" t="s">
        <v>672</v>
      </c>
      <c r="J266" t="s">
        <v>673</v>
      </c>
      <c r="K266" t="s">
        <v>674</v>
      </c>
      <c r="L266">
        <v>1339</v>
      </c>
      <c r="N266">
        <v>1007</v>
      </c>
      <c r="O266" t="s">
        <v>149</v>
      </c>
      <c r="P266" t="s">
        <v>149</v>
      </c>
      <c r="Q266">
        <v>1</v>
      </c>
      <c r="X266">
        <v>5.4359999999999999</v>
      </c>
      <c r="Y266">
        <v>8031.14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 t="s">
        <v>3</v>
      </c>
      <c r="AG266">
        <v>5.4359999999999999</v>
      </c>
      <c r="AH266">
        <v>2</v>
      </c>
      <c r="AI266">
        <v>41651493</v>
      </c>
      <c r="AJ266">
        <v>267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f>ROW(Source!A475)</f>
        <v>475</v>
      </c>
      <c r="B267">
        <v>41651503</v>
      </c>
      <c r="C267">
        <v>41651497</v>
      </c>
      <c r="D267">
        <v>41386477</v>
      </c>
      <c r="E267">
        <v>19</v>
      </c>
      <c r="F267">
        <v>1</v>
      </c>
      <c r="G267">
        <v>19</v>
      </c>
      <c r="H267">
        <v>1</v>
      </c>
      <c r="I267" t="s">
        <v>362</v>
      </c>
      <c r="J267" t="s">
        <v>3</v>
      </c>
      <c r="K267" t="s">
        <v>363</v>
      </c>
      <c r="L267">
        <v>1191</v>
      </c>
      <c r="N267">
        <v>1013</v>
      </c>
      <c r="O267" t="s">
        <v>364</v>
      </c>
      <c r="P267" t="s">
        <v>364</v>
      </c>
      <c r="Q267">
        <v>1</v>
      </c>
      <c r="X267">
        <v>102.89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1</v>
      </c>
      <c r="AF267" t="s">
        <v>3</v>
      </c>
      <c r="AG267">
        <v>102.89</v>
      </c>
      <c r="AH267">
        <v>2</v>
      </c>
      <c r="AI267">
        <v>41651498</v>
      </c>
      <c r="AJ267">
        <v>268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</row>
    <row r="268" spans="1:44" x14ac:dyDescent="0.2">
      <c r="A268">
        <f>ROW(Source!A475)</f>
        <v>475</v>
      </c>
      <c r="B268">
        <v>41651504</v>
      </c>
      <c r="C268">
        <v>41651497</v>
      </c>
      <c r="D268">
        <v>41402011</v>
      </c>
      <c r="E268">
        <v>1</v>
      </c>
      <c r="F268">
        <v>1</v>
      </c>
      <c r="G268">
        <v>19</v>
      </c>
      <c r="H268">
        <v>3</v>
      </c>
      <c r="I268" t="s">
        <v>675</v>
      </c>
      <c r="J268" t="s">
        <v>676</v>
      </c>
      <c r="K268" t="s">
        <v>677</v>
      </c>
      <c r="L268">
        <v>1348</v>
      </c>
      <c r="N268">
        <v>1009</v>
      </c>
      <c r="O268" t="s">
        <v>35</v>
      </c>
      <c r="P268" t="s">
        <v>35</v>
      </c>
      <c r="Q268">
        <v>1000</v>
      </c>
      <c r="X268">
        <v>2E-3</v>
      </c>
      <c r="Y268">
        <v>44671.46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 t="s">
        <v>3</v>
      </c>
      <c r="AG268">
        <v>2E-3</v>
      </c>
      <c r="AH268">
        <v>2</v>
      </c>
      <c r="AI268">
        <v>41651499</v>
      </c>
      <c r="AJ268">
        <v>269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2">
      <c r="A269">
        <f>ROW(Source!A475)</f>
        <v>475</v>
      </c>
      <c r="B269">
        <v>41651505</v>
      </c>
      <c r="C269">
        <v>41651497</v>
      </c>
      <c r="D269">
        <v>41402315</v>
      </c>
      <c r="E269">
        <v>1</v>
      </c>
      <c r="F269">
        <v>1</v>
      </c>
      <c r="G269">
        <v>19</v>
      </c>
      <c r="H269">
        <v>3</v>
      </c>
      <c r="I269" t="s">
        <v>590</v>
      </c>
      <c r="J269" t="s">
        <v>591</v>
      </c>
      <c r="K269" t="s">
        <v>592</v>
      </c>
      <c r="L269">
        <v>1348</v>
      </c>
      <c r="N269">
        <v>1009</v>
      </c>
      <c r="O269" t="s">
        <v>35</v>
      </c>
      <c r="P269" t="s">
        <v>35</v>
      </c>
      <c r="Q269">
        <v>1000</v>
      </c>
      <c r="X269">
        <v>1E-3</v>
      </c>
      <c r="Y269">
        <v>45454.3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0</v>
      </c>
      <c r="AF269" t="s">
        <v>3</v>
      </c>
      <c r="AG269">
        <v>1E-3</v>
      </c>
      <c r="AH269">
        <v>2</v>
      </c>
      <c r="AI269">
        <v>41651500</v>
      </c>
      <c r="AJ269">
        <v>270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</row>
    <row r="270" spans="1:44" x14ac:dyDescent="0.2">
      <c r="A270">
        <f>ROW(Source!A475)</f>
        <v>475</v>
      </c>
      <c r="B270">
        <v>41651506</v>
      </c>
      <c r="C270">
        <v>41651497</v>
      </c>
      <c r="D270">
        <v>41401927</v>
      </c>
      <c r="E270">
        <v>1</v>
      </c>
      <c r="F270">
        <v>1</v>
      </c>
      <c r="G270">
        <v>19</v>
      </c>
      <c r="H270">
        <v>3</v>
      </c>
      <c r="I270" t="s">
        <v>678</v>
      </c>
      <c r="J270" t="s">
        <v>679</v>
      </c>
      <c r="K270" t="s">
        <v>680</v>
      </c>
      <c r="L270">
        <v>1339</v>
      </c>
      <c r="N270">
        <v>1007</v>
      </c>
      <c r="O270" t="s">
        <v>149</v>
      </c>
      <c r="P270" t="s">
        <v>149</v>
      </c>
      <c r="Q270">
        <v>1</v>
      </c>
      <c r="X270">
        <v>0.52900000000000003</v>
      </c>
      <c r="Y270">
        <v>4355.28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 t="s">
        <v>3</v>
      </c>
      <c r="AG270">
        <v>0.52900000000000003</v>
      </c>
      <c r="AH270">
        <v>2</v>
      </c>
      <c r="AI270">
        <v>41651501</v>
      </c>
      <c r="AJ270">
        <v>271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f>ROW(Source!A475)</f>
        <v>475</v>
      </c>
      <c r="B271">
        <v>41651507</v>
      </c>
      <c r="C271">
        <v>41651497</v>
      </c>
      <c r="D271">
        <v>41404088</v>
      </c>
      <c r="E271">
        <v>1</v>
      </c>
      <c r="F271">
        <v>1</v>
      </c>
      <c r="G271">
        <v>19</v>
      </c>
      <c r="H271">
        <v>3</v>
      </c>
      <c r="I271" t="s">
        <v>681</v>
      </c>
      <c r="J271" t="s">
        <v>682</v>
      </c>
      <c r="K271" t="s">
        <v>683</v>
      </c>
      <c r="L271">
        <v>1339</v>
      </c>
      <c r="N271">
        <v>1007</v>
      </c>
      <c r="O271" t="s">
        <v>149</v>
      </c>
      <c r="P271" t="s">
        <v>149</v>
      </c>
      <c r="Q271">
        <v>1</v>
      </c>
      <c r="X271">
        <v>0.28000000000000003</v>
      </c>
      <c r="Y271">
        <v>3718.98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 t="s">
        <v>3</v>
      </c>
      <c r="AG271">
        <v>0.28000000000000003</v>
      </c>
      <c r="AH271">
        <v>2</v>
      </c>
      <c r="AI271">
        <v>41651502</v>
      </c>
      <c r="AJ271">
        <v>272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2">
      <c r="A272">
        <f>ROW(Source!A476)</f>
        <v>476</v>
      </c>
      <c r="B272">
        <v>41651512</v>
      </c>
      <c r="C272">
        <v>41651508</v>
      </c>
      <c r="D272">
        <v>41386477</v>
      </c>
      <c r="E272">
        <v>19</v>
      </c>
      <c r="F272">
        <v>1</v>
      </c>
      <c r="G272">
        <v>19</v>
      </c>
      <c r="H272">
        <v>1</v>
      </c>
      <c r="I272" t="s">
        <v>362</v>
      </c>
      <c r="J272" t="s">
        <v>3</v>
      </c>
      <c r="K272" t="s">
        <v>363</v>
      </c>
      <c r="L272">
        <v>1191</v>
      </c>
      <c r="N272">
        <v>1013</v>
      </c>
      <c r="O272" t="s">
        <v>364</v>
      </c>
      <c r="P272" t="s">
        <v>364</v>
      </c>
      <c r="Q272">
        <v>1</v>
      </c>
      <c r="X272">
        <v>221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1</v>
      </c>
      <c r="AF272" t="s">
        <v>3</v>
      </c>
      <c r="AG272">
        <v>221</v>
      </c>
      <c r="AH272">
        <v>2</v>
      </c>
      <c r="AI272">
        <v>41651509</v>
      </c>
      <c r="AJ272">
        <v>273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f>ROW(Source!A476)</f>
        <v>476</v>
      </c>
      <c r="B273">
        <v>41651513</v>
      </c>
      <c r="C273">
        <v>41651508</v>
      </c>
      <c r="D273">
        <v>41400909</v>
      </c>
      <c r="E273">
        <v>1</v>
      </c>
      <c r="F273">
        <v>1</v>
      </c>
      <c r="G273">
        <v>19</v>
      </c>
      <c r="H273">
        <v>2</v>
      </c>
      <c r="I273" t="s">
        <v>684</v>
      </c>
      <c r="J273" t="s">
        <v>685</v>
      </c>
      <c r="K273" t="s">
        <v>686</v>
      </c>
      <c r="L273">
        <v>1368</v>
      </c>
      <c r="N273">
        <v>1011</v>
      </c>
      <c r="O273" t="s">
        <v>230</v>
      </c>
      <c r="P273" t="s">
        <v>230</v>
      </c>
      <c r="Q273">
        <v>1</v>
      </c>
      <c r="X273">
        <v>3.88</v>
      </c>
      <c r="Y273">
        <v>0</v>
      </c>
      <c r="Z273">
        <v>27.58</v>
      </c>
      <c r="AA273">
        <v>0.99</v>
      </c>
      <c r="AB273">
        <v>0</v>
      </c>
      <c r="AC273">
        <v>0</v>
      </c>
      <c r="AD273">
        <v>1</v>
      </c>
      <c r="AE273">
        <v>0</v>
      </c>
      <c r="AF273" t="s">
        <v>3</v>
      </c>
      <c r="AG273">
        <v>3.88</v>
      </c>
      <c r="AH273">
        <v>2</v>
      </c>
      <c r="AI273">
        <v>41651510</v>
      </c>
      <c r="AJ273">
        <v>274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</row>
    <row r="274" spans="1:44" x14ac:dyDescent="0.2">
      <c r="A274">
        <f>ROW(Source!A476)</f>
        <v>476</v>
      </c>
      <c r="B274">
        <v>41651514</v>
      </c>
      <c r="C274">
        <v>41651508</v>
      </c>
      <c r="D274">
        <v>41402199</v>
      </c>
      <c r="E274">
        <v>1</v>
      </c>
      <c r="F274">
        <v>1</v>
      </c>
      <c r="G274">
        <v>19</v>
      </c>
      <c r="H274">
        <v>3</v>
      </c>
      <c r="I274" t="s">
        <v>687</v>
      </c>
      <c r="J274" t="s">
        <v>688</v>
      </c>
      <c r="K274" t="s">
        <v>689</v>
      </c>
      <c r="L274">
        <v>1348</v>
      </c>
      <c r="N274">
        <v>1009</v>
      </c>
      <c r="O274" t="s">
        <v>35</v>
      </c>
      <c r="P274" t="s">
        <v>35</v>
      </c>
      <c r="Q274">
        <v>1000</v>
      </c>
      <c r="X274">
        <v>0.16</v>
      </c>
      <c r="Y274">
        <v>39238.07</v>
      </c>
      <c r="Z274">
        <v>0</v>
      </c>
      <c r="AA274">
        <v>0</v>
      </c>
      <c r="AB274">
        <v>0</v>
      </c>
      <c r="AC274">
        <v>0</v>
      </c>
      <c r="AD274">
        <v>1</v>
      </c>
      <c r="AE274">
        <v>0</v>
      </c>
      <c r="AF274" t="s">
        <v>3</v>
      </c>
      <c r="AG274">
        <v>0.16</v>
      </c>
      <c r="AH274">
        <v>2</v>
      </c>
      <c r="AI274">
        <v>41651511</v>
      </c>
      <c r="AJ274">
        <v>275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f>ROW(Source!A477)</f>
        <v>477</v>
      </c>
      <c r="B275">
        <v>41651520</v>
      </c>
      <c r="C275">
        <v>41651515</v>
      </c>
      <c r="D275">
        <v>41386477</v>
      </c>
      <c r="E275">
        <v>19</v>
      </c>
      <c r="F275">
        <v>1</v>
      </c>
      <c r="G275">
        <v>19</v>
      </c>
      <c r="H275">
        <v>1</v>
      </c>
      <c r="I275" t="s">
        <v>362</v>
      </c>
      <c r="J275" t="s">
        <v>3</v>
      </c>
      <c r="K275" t="s">
        <v>363</v>
      </c>
      <c r="L275">
        <v>1191</v>
      </c>
      <c r="N275">
        <v>1013</v>
      </c>
      <c r="O275" t="s">
        <v>364</v>
      </c>
      <c r="P275" t="s">
        <v>364</v>
      </c>
      <c r="Q275">
        <v>1</v>
      </c>
      <c r="X275">
        <v>200.1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1</v>
      </c>
      <c r="AF275" t="s">
        <v>3</v>
      </c>
      <c r="AG275">
        <v>200.1</v>
      </c>
      <c r="AH275">
        <v>2</v>
      </c>
      <c r="AI275">
        <v>41651516</v>
      </c>
      <c r="AJ275">
        <v>276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</row>
    <row r="276" spans="1:44" x14ac:dyDescent="0.2">
      <c r="A276">
        <f>ROW(Source!A477)</f>
        <v>477</v>
      </c>
      <c r="B276">
        <v>41651521</v>
      </c>
      <c r="C276">
        <v>41651515</v>
      </c>
      <c r="D276">
        <v>41401479</v>
      </c>
      <c r="E276">
        <v>1</v>
      </c>
      <c r="F276">
        <v>1</v>
      </c>
      <c r="G276">
        <v>19</v>
      </c>
      <c r="H276">
        <v>3</v>
      </c>
      <c r="I276" t="s">
        <v>690</v>
      </c>
      <c r="J276" t="s">
        <v>691</v>
      </c>
      <c r="K276" t="s">
        <v>692</v>
      </c>
      <c r="L276">
        <v>1348</v>
      </c>
      <c r="N276">
        <v>1009</v>
      </c>
      <c r="O276" t="s">
        <v>35</v>
      </c>
      <c r="P276" t="s">
        <v>35</v>
      </c>
      <c r="Q276">
        <v>1000</v>
      </c>
      <c r="X276">
        <v>0.15</v>
      </c>
      <c r="Y276">
        <v>3686.76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 t="s">
        <v>3</v>
      </c>
      <c r="AG276">
        <v>0.15</v>
      </c>
      <c r="AH276">
        <v>2</v>
      </c>
      <c r="AI276">
        <v>41651517</v>
      </c>
      <c r="AJ276">
        <v>277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</row>
    <row r="277" spans="1:44" x14ac:dyDescent="0.2">
      <c r="A277">
        <f>ROW(Source!A477)</f>
        <v>477</v>
      </c>
      <c r="B277">
        <v>41651522</v>
      </c>
      <c r="C277">
        <v>41651515</v>
      </c>
      <c r="D277">
        <v>41404730</v>
      </c>
      <c r="E277">
        <v>1</v>
      </c>
      <c r="F277">
        <v>1</v>
      </c>
      <c r="G277">
        <v>19</v>
      </c>
      <c r="H277">
        <v>3</v>
      </c>
      <c r="I277" t="s">
        <v>481</v>
      </c>
      <c r="J277" t="s">
        <v>482</v>
      </c>
      <c r="K277" t="s">
        <v>483</v>
      </c>
      <c r="L277">
        <v>1348</v>
      </c>
      <c r="N277">
        <v>1009</v>
      </c>
      <c r="O277" t="s">
        <v>35</v>
      </c>
      <c r="P277" t="s">
        <v>35</v>
      </c>
      <c r="Q277">
        <v>1000</v>
      </c>
      <c r="X277">
        <v>2.09</v>
      </c>
      <c r="Y277">
        <v>62502.13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0</v>
      </c>
      <c r="AF277" t="s">
        <v>3</v>
      </c>
      <c r="AG277">
        <v>2.09</v>
      </c>
      <c r="AH277">
        <v>2</v>
      </c>
      <c r="AI277">
        <v>41651518</v>
      </c>
      <c r="AJ277">
        <v>278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</row>
    <row r="278" spans="1:44" x14ac:dyDescent="0.2">
      <c r="A278">
        <f>ROW(Source!A477)</f>
        <v>477</v>
      </c>
      <c r="B278">
        <v>41651523</v>
      </c>
      <c r="C278">
        <v>41651515</v>
      </c>
      <c r="D278">
        <v>41405882</v>
      </c>
      <c r="E278">
        <v>1</v>
      </c>
      <c r="F278">
        <v>1</v>
      </c>
      <c r="G278">
        <v>19</v>
      </c>
      <c r="H278">
        <v>3</v>
      </c>
      <c r="I278" t="s">
        <v>693</v>
      </c>
      <c r="J278" t="s">
        <v>694</v>
      </c>
      <c r="K278" t="s">
        <v>695</v>
      </c>
      <c r="L278">
        <v>1301</v>
      </c>
      <c r="N278">
        <v>1003</v>
      </c>
      <c r="O278" t="s">
        <v>201</v>
      </c>
      <c r="P278" t="s">
        <v>201</v>
      </c>
      <c r="Q278">
        <v>1</v>
      </c>
      <c r="X278">
        <v>102</v>
      </c>
      <c r="Y278">
        <v>572.88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0</v>
      </c>
      <c r="AF278" t="s">
        <v>3</v>
      </c>
      <c r="AG278">
        <v>102</v>
      </c>
      <c r="AH278">
        <v>2</v>
      </c>
      <c r="AI278">
        <v>41651519</v>
      </c>
      <c r="AJ278">
        <v>279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f>ROW(Source!A478)</f>
        <v>478</v>
      </c>
      <c r="B279">
        <v>41651533</v>
      </c>
      <c r="C279">
        <v>41651524</v>
      </c>
      <c r="D279">
        <v>41386477</v>
      </c>
      <c r="E279">
        <v>19</v>
      </c>
      <c r="F279">
        <v>1</v>
      </c>
      <c r="G279">
        <v>19</v>
      </c>
      <c r="H279">
        <v>1</v>
      </c>
      <c r="I279" t="s">
        <v>362</v>
      </c>
      <c r="J279" t="s">
        <v>3</v>
      </c>
      <c r="K279" t="s">
        <v>363</v>
      </c>
      <c r="L279">
        <v>1191</v>
      </c>
      <c r="N279">
        <v>1013</v>
      </c>
      <c r="O279" t="s">
        <v>364</v>
      </c>
      <c r="P279" t="s">
        <v>364</v>
      </c>
      <c r="Q279">
        <v>1</v>
      </c>
      <c r="X279">
        <v>41.28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1</v>
      </c>
      <c r="AE279">
        <v>1</v>
      </c>
      <c r="AF279" t="s">
        <v>3</v>
      </c>
      <c r="AG279">
        <v>41.28</v>
      </c>
      <c r="AH279">
        <v>2</v>
      </c>
      <c r="AI279">
        <v>41651525</v>
      </c>
      <c r="AJ279">
        <v>280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</row>
    <row r="280" spans="1:44" x14ac:dyDescent="0.2">
      <c r="A280">
        <f>ROW(Source!A478)</f>
        <v>478</v>
      </c>
      <c r="B280">
        <v>41651534</v>
      </c>
      <c r="C280">
        <v>41651524</v>
      </c>
      <c r="D280">
        <v>41400923</v>
      </c>
      <c r="E280">
        <v>1</v>
      </c>
      <c r="F280">
        <v>1</v>
      </c>
      <c r="G280">
        <v>19</v>
      </c>
      <c r="H280">
        <v>2</v>
      </c>
      <c r="I280" t="s">
        <v>696</v>
      </c>
      <c r="J280" t="s">
        <v>697</v>
      </c>
      <c r="K280" t="s">
        <v>698</v>
      </c>
      <c r="L280">
        <v>1368</v>
      </c>
      <c r="N280">
        <v>1011</v>
      </c>
      <c r="O280" t="s">
        <v>230</v>
      </c>
      <c r="P280" t="s">
        <v>230</v>
      </c>
      <c r="Q280">
        <v>1</v>
      </c>
      <c r="X280">
        <v>0.42</v>
      </c>
      <c r="Y280">
        <v>0</v>
      </c>
      <c r="Z280">
        <v>46.21</v>
      </c>
      <c r="AA280">
        <v>7.96</v>
      </c>
      <c r="AB280">
        <v>0</v>
      </c>
      <c r="AC280">
        <v>0</v>
      </c>
      <c r="AD280">
        <v>1</v>
      </c>
      <c r="AE280">
        <v>0</v>
      </c>
      <c r="AF280" t="s">
        <v>3</v>
      </c>
      <c r="AG280">
        <v>0.42</v>
      </c>
      <c r="AH280">
        <v>2</v>
      </c>
      <c r="AI280">
        <v>41651526</v>
      </c>
      <c r="AJ280">
        <v>281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f>ROW(Source!A478)</f>
        <v>478</v>
      </c>
      <c r="B281">
        <v>41651535</v>
      </c>
      <c r="C281">
        <v>41651524</v>
      </c>
      <c r="D281">
        <v>41401251</v>
      </c>
      <c r="E281">
        <v>1</v>
      </c>
      <c r="F281">
        <v>1</v>
      </c>
      <c r="G281">
        <v>19</v>
      </c>
      <c r="H281">
        <v>2</v>
      </c>
      <c r="I281" t="s">
        <v>699</v>
      </c>
      <c r="J281" t="s">
        <v>700</v>
      </c>
      <c r="K281" t="s">
        <v>701</v>
      </c>
      <c r="L281">
        <v>1368</v>
      </c>
      <c r="N281">
        <v>1011</v>
      </c>
      <c r="O281" t="s">
        <v>230</v>
      </c>
      <c r="P281" t="s">
        <v>230</v>
      </c>
      <c r="Q281">
        <v>1</v>
      </c>
      <c r="X281">
        <v>7.7</v>
      </c>
      <c r="Y281">
        <v>0</v>
      </c>
      <c r="Z281">
        <v>26.63</v>
      </c>
      <c r="AA281">
        <v>0.85</v>
      </c>
      <c r="AB281">
        <v>0</v>
      </c>
      <c r="AC281">
        <v>0</v>
      </c>
      <c r="AD281">
        <v>1</v>
      </c>
      <c r="AE281">
        <v>0</v>
      </c>
      <c r="AF281" t="s">
        <v>3</v>
      </c>
      <c r="AG281">
        <v>7.7</v>
      </c>
      <c r="AH281">
        <v>2</v>
      </c>
      <c r="AI281">
        <v>41651527</v>
      </c>
      <c r="AJ281">
        <v>282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</row>
    <row r="282" spans="1:44" x14ac:dyDescent="0.2">
      <c r="A282">
        <f>ROW(Source!A478)</f>
        <v>478</v>
      </c>
      <c r="B282">
        <v>41651536</v>
      </c>
      <c r="C282">
        <v>41651524</v>
      </c>
      <c r="D282">
        <v>41400618</v>
      </c>
      <c r="E282">
        <v>1</v>
      </c>
      <c r="F282">
        <v>1</v>
      </c>
      <c r="G282">
        <v>19</v>
      </c>
      <c r="H282">
        <v>2</v>
      </c>
      <c r="I282" t="s">
        <v>702</v>
      </c>
      <c r="J282" t="s">
        <v>703</v>
      </c>
      <c r="K282" t="s">
        <v>704</v>
      </c>
      <c r="L282">
        <v>1368</v>
      </c>
      <c r="N282">
        <v>1011</v>
      </c>
      <c r="O282" t="s">
        <v>230</v>
      </c>
      <c r="P282" t="s">
        <v>230</v>
      </c>
      <c r="Q282">
        <v>1</v>
      </c>
      <c r="X282">
        <v>3.96</v>
      </c>
      <c r="Y282">
        <v>0</v>
      </c>
      <c r="Z282">
        <v>4.6100000000000003</v>
      </c>
      <c r="AA282">
        <v>2.25</v>
      </c>
      <c r="AB282">
        <v>0</v>
      </c>
      <c r="AC282">
        <v>0</v>
      </c>
      <c r="AD282">
        <v>1</v>
      </c>
      <c r="AE282">
        <v>0</v>
      </c>
      <c r="AF282" t="s">
        <v>3</v>
      </c>
      <c r="AG282">
        <v>3.96</v>
      </c>
      <c r="AH282">
        <v>2</v>
      </c>
      <c r="AI282">
        <v>41651528</v>
      </c>
      <c r="AJ282">
        <v>283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f>ROW(Source!A478)</f>
        <v>478</v>
      </c>
      <c r="B283">
        <v>41651537</v>
      </c>
      <c r="C283">
        <v>41651524</v>
      </c>
      <c r="D283">
        <v>41402290</v>
      </c>
      <c r="E283">
        <v>1</v>
      </c>
      <c r="F283">
        <v>1</v>
      </c>
      <c r="G283">
        <v>19</v>
      </c>
      <c r="H283">
        <v>3</v>
      </c>
      <c r="I283" t="s">
        <v>587</v>
      </c>
      <c r="J283" t="s">
        <v>588</v>
      </c>
      <c r="K283" t="s">
        <v>589</v>
      </c>
      <c r="L283">
        <v>1348</v>
      </c>
      <c r="N283">
        <v>1009</v>
      </c>
      <c r="O283" t="s">
        <v>35</v>
      </c>
      <c r="P283" t="s">
        <v>35</v>
      </c>
      <c r="Q283">
        <v>1000</v>
      </c>
      <c r="X283">
        <v>1.0500000000000001E-2</v>
      </c>
      <c r="Y283">
        <v>93317.47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 t="s">
        <v>3</v>
      </c>
      <c r="AG283">
        <v>1.0500000000000001E-2</v>
      </c>
      <c r="AH283">
        <v>2</v>
      </c>
      <c r="AI283">
        <v>41651529</v>
      </c>
      <c r="AJ283">
        <v>284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f>ROW(Source!A478)</f>
        <v>478</v>
      </c>
      <c r="B284">
        <v>41651538</v>
      </c>
      <c r="C284">
        <v>41651524</v>
      </c>
      <c r="D284">
        <v>41403136</v>
      </c>
      <c r="E284">
        <v>1</v>
      </c>
      <c r="F284">
        <v>1</v>
      </c>
      <c r="G284">
        <v>19</v>
      </c>
      <c r="H284">
        <v>3</v>
      </c>
      <c r="I284" t="s">
        <v>478</v>
      </c>
      <c r="J284" t="s">
        <v>479</v>
      </c>
      <c r="K284" t="s">
        <v>480</v>
      </c>
      <c r="L284">
        <v>1348</v>
      </c>
      <c r="N284">
        <v>1009</v>
      </c>
      <c r="O284" t="s">
        <v>35</v>
      </c>
      <c r="P284" t="s">
        <v>35</v>
      </c>
      <c r="Q284">
        <v>1000</v>
      </c>
      <c r="X284">
        <v>4.0000000000000001E-3</v>
      </c>
      <c r="Y284">
        <v>117442.26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 t="s">
        <v>3</v>
      </c>
      <c r="AG284">
        <v>4.0000000000000001E-3</v>
      </c>
      <c r="AH284">
        <v>2</v>
      </c>
      <c r="AI284">
        <v>41651530</v>
      </c>
      <c r="AJ284">
        <v>285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f>ROW(Source!A478)</f>
        <v>478</v>
      </c>
      <c r="B285">
        <v>41651539</v>
      </c>
      <c r="C285">
        <v>41651524</v>
      </c>
      <c r="D285">
        <v>41404758</v>
      </c>
      <c r="E285">
        <v>1</v>
      </c>
      <c r="F285">
        <v>1</v>
      </c>
      <c r="G285">
        <v>19</v>
      </c>
      <c r="H285">
        <v>3</v>
      </c>
      <c r="I285" t="s">
        <v>705</v>
      </c>
      <c r="J285" t="s">
        <v>706</v>
      </c>
      <c r="K285" t="s">
        <v>707</v>
      </c>
      <c r="L285">
        <v>1348</v>
      </c>
      <c r="N285">
        <v>1009</v>
      </c>
      <c r="O285" t="s">
        <v>35</v>
      </c>
      <c r="P285" t="s">
        <v>35</v>
      </c>
      <c r="Q285">
        <v>1000</v>
      </c>
      <c r="X285">
        <v>1E-3</v>
      </c>
      <c r="Y285">
        <v>60359.91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0</v>
      </c>
      <c r="AF285" t="s">
        <v>3</v>
      </c>
      <c r="AG285">
        <v>1E-3</v>
      </c>
      <c r="AH285">
        <v>2</v>
      </c>
      <c r="AI285">
        <v>41651531</v>
      </c>
      <c r="AJ285">
        <v>286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</row>
    <row r="286" spans="1:44" x14ac:dyDescent="0.2">
      <c r="A286">
        <f>ROW(Source!A478)</f>
        <v>478</v>
      </c>
      <c r="B286">
        <v>41651540</v>
      </c>
      <c r="C286">
        <v>41651524</v>
      </c>
      <c r="D286">
        <v>41404772</v>
      </c>
      <c r="E286">
        <v>1</v>
      </c>
      <c r="F286">
        <v>1</v>
      </c>
      <c r="G286">
        <v>19</v>
      </c>
      <c r="H286">
        <v>3</v>
      </c>
      <c r="I286" t="s">
        <v>708</v>
      </c>
      <c r="J286" t="s">
        <v>709</v>
      </c>
      <c r="K286" t="s">
        <v>710</v>
      </c>
      <c r="L286">
        <v>1348</v>
      </c>
      <c r="N286">
        <v>1009</v>
      </c>
      <c r="O286" t="s">
        <v>35</v>
      </c>
      <c r="P286" t="s">
        <v>35</v>
      </c>
      <c r="Q286">
        <v>1000</v>
      </c>
      <c r="X286">
        <v>1</v>
      </c>
      <c r="Y286">
        <v>62468.61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 t="s">
        <v>3</v>
      </c>
      <c r="AG286">
        <v>1</v>
      </c>
      <c r="AH286">
        <v>2</v>
      </c>
      <c r="AI286">
        <v>41651532</v>
      </c>
      <c r="AJ286">
        <v>287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f>ROW(Source!A479)</f>
        <v>479</v>
      </c>
      <c r="B287">
        <v>41651546</v>
      </c>
      <c r="C287">
        <v>41651541</v>
      </c>
      <c r="D287">
        <v>41386477</v>
      </c>
      <c r="E287">
        <v>19</v>
      </c>
      <c r="F287">
        <v>1</v>
      </c>
      <c r="G287">
        <v>19</v>
      </c>
      <c r="H287">
        <v>1</v>
      </c>
      <c r="I287" t="s">
        <v>362</v>
      </c>
      <c r="J287" t="s">
        <v>3</v>
      </c>
      <c r="K287" t="s">
        <v>363</v>
      </c>
      <c r="L287">
        <v>1191</v>
      </c>
      <c r="N287">
        <v>1013</v>
      </c>
      <c r="O287" t="s">
        <v>364</v>
      </c>
      <c r="P287" t="s">
        <v>364</v>
      </c>
      <c r="Q287">
        <v>1</v>
      </c>
      <c r="X287">
        <v>155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1</v>
      </c>
      <c r="AF287" t="s">
        <v>3</v>
      </c>
      <c r="AG287">
        <v>155</v>
      </c>
      <c r="AH287">
        <v>2</v>
      </c>
      <c r="AI287">
        <v>41651542</v>
      </c>
      <c r="AJ287">
        <v>288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2">
      <c r="A288">
        <f>ROW(Source!A479)</f>
        <v>479</v>
      </c>
      <c r="B288">
        <v>41651547</v>
      </c>
      <c r="C288">
        <v>41651541</v>
      </c>
      <c r="D288">
        <v>41400826</v>
      </c>
      <c r="E288">
        <v>1</v>
      </c>
      <c r="F288">
        <v>1</v>
      </c>
      <c r="G288">
        <v>19</v>
      </c>
      <c r="H288">
        <v>2</v>
      </c>
      <c r="I288" t="s">
        <v>656</v>
      </c>
      <c r="J288" t="s">
        <v>657</v>
      </c>
      <c r="K288" t="s">
        <v>658</v>
      </c>
      <c r="L288">
        <v>1368</v>
      </c>
      <c r="N288">
        <v>1011</v>
      </c>
      <c r="O288" t="s">
        <v>230</v>
      </c>
      <c r="P288" t="s">
        <v>230</v>
      </c>
      <c r="Q288">
        <v>1</v>
      </c>
      <c r="X288">
        <v>37.5</v>
      </c>
      <c r="Y288">
        <v>0</v>
      </c>
      <c r="Z288">
        <v>590.82000000000005</v>
      </c>
      <c r="AA288">
        <v>320.60000000000002</v>
      </c>
      <c r="AB288">
        <v>0</v>
      </c>
      <c r="AC288">
        <v>0</v>
      </c>
      <c r="AD288">
        <v>1</v>
      </c>
      <c r="AE288">
        <v>0</v>
      </c>
      <c r="AF288" t="s">
        <v>3</v>
      </c>
      <c r="AG288">
        <v>37.5</v>
      </c>
      <c r="AH288">
        <v>2</v>
      </c>
      <c r="AI288">
        <v>41651543</v>
      </c>
      <c r="AJ288">
        <v>289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f>ROW(Source!A479)</f>
        <v>479</v>
      </c>
      <c r="B289">
        <v>41651548</v>
      </c>
      <c r="C289">
        <v>41651541</v>
      </c>
      <c r="D289">
        <v>41401257</v>
      </c>
      <c r="E289">
        <v>1</v>
      </c>
      <c r="F289">
        <v>1</v>
      </c>
      <c r="G289">
        <v>19</v>
      </c>
      <c r="H289">
        <v>2</v>
      </c>
      <c r="I289" t="s">
        <v>404</v>
      </c>
      <c r="J289" t="s">
        <v>405</v>
      </c>
      <c r="K289" t="s">
        <v>406</v>
      </c>
      <c r="L289">
        <v>1368</v>
      </c>
      <c r="N289">
        <v>1011</v>
      </c>
      <c r="O289" t="s">
        <v>230</v>
      </c>
      <c r="P289" t="s">
        <v>230</v>
      </c>
      <c r="Q289">
        <v>1</v>
      </c>
      <c r="X289">
        <v>75</v>
      </c>
      <c r="Y289">
        <v>0</v>
      </c>
      <c r="Z289">
        <v>4.97</v>
      </c>
      <c r="AA289">
        <v>0.85</v>
      </c>
      <c r="AB289">
        <v>0</v>
      </c>
      <c r="AC289">
        <v>0</v>
      </c>
      <c r="AD289">
        <v>1</v>
      </c>
      <c r="AE289">
        <v>0</v>
      </c>
      <c r="AF289" t="s">
        <v>3</v>
      </c>
      <c r="AG289">
        <v>75</v>
      </c>
      <c r="AH289">
        <v>2</v>
      </c>
      <c r="AI289">
        <v>41651544</v>
      </c>
      <c r="AJ289">
        <v>290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f>ROW(Source!A479)</f>
        <v>479</v>
      </c>
      <c r="B290">
        <v>41651549</v>
      </c>
      <c r="C290">
        <v>41651541</v>
      </c>
      <c r="D290">
        <v>41400698</v>
      </c>
      <c r="E290">
        <v>1</v>
      </c>
      <c r="F290">
        <v>1</v>
      </c>
      <c r="G290">
        <v>19</v>
      </c>
      <c r="H290">
        <v>2</v>
      </c>
      <c r="I290" t="s">
        <v>442</v>
      </c>
      <c r="J290" t="s">
        <v>443</v>
      </c>
      <c r="K290" t="s">
        <v>444</v>
      </c>
      <c r="L290">
        <v>1368</v>
      </c>
      <c r="N290">
        <v>1011</v>
      </c>
      <c r="O290" t="s">
        <v>230</v>
      </c>
      <c r="P290" t="s">
        <v>230</v>
      </c>
      <c r="Q290">
        <v>1</v>
      </c>
      <c r="X290">
        <v>1.55</v>
      </c>
      <c r="Y290">
        <v>0</v>
      </c>
      <c r="Z290">
        <v>1179.55</v>
      </c>
      <c r="AA290">
        <v>485.88</v>
      </c>
      <c r="AB290">
        <v>0</v>
      </c>
      <c r="AC290">
        <v>0</v>
      </c>
      <c r="AD290">
        <v>1</v>
      </c>
      <c r="AE290">
        <v>0</v>
      </c>
      <c r="AF290" t="s">
        <v>3</v>
      </c>
      <c r="AG290">
        <v>1.55</v>
      </c>
      <c r="AH290">
        <v>2</v>
      </c>
      <c r="AI290">
        <v>41651545</v>
      </c>
      <c r="AJ290">
        <v>291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2">
      <c r="A291">
        <f>ROW(Source!A480)</f>
        <v>480</v>
      </c>
      <c r="B291">
        <v>41651555</v>
      </c>
      <c r="C291">
        <v>41651550</v>
      </c>
      <c r="D291">
        <v>41386477</v>
      </c>
      <c r="E291">
        <v>19</v>
      </c>
      <c r="F291">
        <v>1</v>
      </c>
      <c r="G291">
        <v>19</v>
      </c>
      <c r="H291">
        <v>1</v>
      </c>
      <c r="I291" t="s">
        <v>362</v>
      </c>
      <c r="J291" t="s">
        <v>3</v>
      </c>
      <c r="K291" t="s">
        <v>363</v>
      </c>
      <c r="L291">
        <v>1191</v>
      </c>
      <c r="N291">
        <v>1013</v>
      </c>
      <c r="O291" t="s">
        <v>364</v>
      </c>
      <c r="P291" t="s">
        <v>364</v>
      </c>
      <c r="Q291">
        <v>1</v>
      </c>
      <c r="X291">
        <v>16.559999999999999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1</v>
      </c>
      <c r="AF291" t="s">
        <v>3</v>
      </c>
      <c r="AG291">
        <v>16.559999999999999</v>
      </c>
      <c r="AH291">
        <v>2</v>
      </c>
      <c r="AI291">
        <v>41651551</v>
      </c>
      <c r="AJ291">
        <v>292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2">
      <c r="A292">
        <f>ROW(Source!A480)</f>
        <v>480</v>
      </c>
      <c r="B292">
        <v>41651557</v>
      </c>
      <c r="C292">
        <v>41651550</v>
      </c>
      <c r="D292">
        <v>41402494</v>
      </c>
      <c r="E292">
        <v>1</v>
      </c>
      <c r="F292">
        <v>1</v>
      </c>
      <c r="G292">
        <v>19</v>
      </c>
      <c r="H292">
        <v>3</v>
      </c>
      <c r="I292" t="s">
        <v>490</v>
      </c>
      <c r="J292" t="s">
        <v>491</v>
      </c>
      <c r="K292" t="s">
        <v>492</v>
      </c>
      <c r="L292">
        <v>1339</v>
      </c>
      <c r="N292">
        <v>1007</v>
      </c>
      <c r="O292" t="s">
        <v>149</v>
      </c>
      <c r="P292" t="s">
        <v>149</v>
      </c>
      <c r="Q292">
        <v>1</v>
      </c>
      <c r="X292">
        <v>0.5</v>
      </c>
      <c r="Y292">
        <v>570.52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 t="s">
        <v>3</v>
      </c>
      <c r="AG292">
        <v>0.5</v>
      </c>
      <c r="AH292">
        <v>2</v>
      </c>
      <c r="AI292">
        <v>41651553</v>
      </c>
      <c r="AJ292">
        <v>293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</row>
    <row r="293" spans="1:44" x14ac:dyDescent="0.2">
      <c r="A293">
        <f>ROW(Source!A480)</f>
        <v>480</v>
      </c>
      <c r="B293">
        <v>41651556</v>
      </c>
      <c r="C293">
        <v>41651550</v>
      </c>
      <c r="D293">
        <v>41401371</v>
      </c>
      <c r="E293">
        <v>1</v>
      </c>
      <c r="F293">
        <v>1</v>
      </c>
      <c r="G293">
        <v>19</v>
      </c>
      <c r="H293">
        <v>3</v>
      </c>
      <c r="I293" t="s">
        <v>413</v>
      </c>
      <c r="J293" t="s">
        <v>414</v>
      </c>
      <c r="K293" t="s">
        <v>415</v>
      </c>
      <c r="L293">
        <v>1348</v>
      </c>
      <c r="N293">
        <v>1009</v>
      </c>
      <c r="O293" t="s">
        <v>35</v>
      </c>
      <c r="P293" t="s">
        <v>35</v>
      </c>
      <c r="Q293">
        <v>1000</v>
      </c>
      <c r="X293">
        <v>0.06</v>
      </c>
      <c r="Y293">
        <v>15617.94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0</v>
      </c>
      <c r="AF293" t="s">
        <v>3</v>
      </c>
      <c r="AG293">
        <v>0.06</v>
      </c>
      <c r="AH293">
        <v>2</v>
      </c>
      <c r="AI293">
        <v>41651552</v>
      </c>
      <c r="AJ293">
        <v>294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</row>
    <row r="294" spans="1:44" x14ac:dyDescent="0.2">
      <c r="A294">
        <f>ROW(Source!A480)</f>
        <v>480</v>
      </c>
      <c r="B294">
        <v>41651558</v>
      </c>
      <c r="C294">
        <v>41651550</v>
      </c>
      <c r="D294">
        <v>41404291</v>
      </c>
      <c r="E294">
        <v>1</v>
      </c>
      <c r="F294">
        <v>1</v>
      </c>
      <c r="G294">
        <v>19</v>
      </c>
      <c r="H294">
        <v>3</v>
      </c>
      <c r="I294" t="s">
        <v>493</v>
      </c>
      <c r="J294" t="s">
        <v>494</v>
      </c>
      <c r="K294" t="s">
        <v>495</v>
      </c>
      <c r="L294">
        <v>1348</v>
      </c>
      <c r="N294">
        <v>1009</v>
      </c>
      <c r="O294" t="s">
        <v>35</v>
      </c>
      <c r="P294" t="s">
        <v>35</v>
      </c>
      <c r="Q294">
        <v>1000</v>
      </c>
      <c r="X294">
        <v>7.14</v>
      </c>
      <c r="Y294">
        <v>2290.37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0</v>
      </c>
      <c r="AF294" t="s">
        <v>3</v>
      </c>
      <c r="AG294">
        <v>7.14</v>
      </c>
      <c r="AH294">
        <v>2</v>
      </c>
      <c r="AI294">
        <v>41651554</v>
      </c>
      <c r="AJ294">
        <v>295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</row>
    <row r="295" spans="1:44" x14ac:dyDescent="0.2">
      <c r="A295">
        <f>ROW(Source!A481)</f>
        <v>481</v>
      </c>
      <c r="B295">
        <v>41651562</v>
      </c>
      <c r="C295">
        <v>41651559</v>
      </c>
      <c r="D295">
        <v>41386477</v>
      </c>
      <c r="E295">
        <v>19</v>
      </c>
      <c r="F295">
        <v>1</v>
      </c>
      <c r="G295">
        <v>19</v>
      </c>
      <c r="H295">
        <v>1</v>
      </c>
      <c r="I295" t="s">
        <v>362</v>
      </c>
      <c r="J295" t="s">
        <v>3</v>
      </c>
      <c r="K295" t="s">
        <v>363</v>
      </c>
      <c r="L295">
        <v>1191</v>
      </c>
      <c r="N295">
        <v>1013</v>
      </c>
      <c r="O295" t="s">
        <v>364</v>
      </c>
      <c r="P295" t="s">
        <v>364</v>
      </c>
      <c r="Q295">
        <v>1</v>
      </c>
      <c r="X295">
        <v>2.67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1</v>
      </c>
      <c r="AF295" t="s">
        <v>3</v>
      </c>
      <c r="AG295">
        <v>2.67</v>
      </c>
      <c r="AH295">
        <v>2</v>
      </c>
      <c r="AI295">
        <v>41651560</v>
      </c>
      <c r="AJ295">
        <v>296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f>ROW(Source!A481)</f>
        <v>481</v>
      </c>
      <c r="B296">
        <v>41651563</v>
      </c>
      <c r="C296">
        <v>41651559</v>
      </c>
      <c r="D296">
        <v>41404291</v>
      </c>
      <c r="E296">
        <v>1</v>
      </c>
      <c r="F296">
        <v>1</v>
      </c>
      <c r="G296">
        <v>19</v>
      </c>
      <c r="H296">
        <v>3</v>
      </c>
      <c r="I296" t="s">
        <v>493</v>
      </c>
      <c r="J296" t="s">
        <v>494</v>
      </c>
      <c r="K296" t="s">
        <v>495</v>
      </c>
      <c r="L296">
        <v>1348</v>
      </c>
      <c r="N296">
        <v>1009</v>
      </c>
      <c r="O296" t="s">
        <v>35</v>
      </c>
      <c r="P296" t="s">
        <v>35</v>
      </c>
      <c r="Q296">
        <v>1000</v>
      </c>
      <c r="X296">
        <v>1.21</v>
      </c>
      <c r="Y296">
        <v>2290.37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 t="s">
        <v>3</v>
      </c>
      <c r="AG296">
        <v>1.21</v>
      </c>
      <c r="AH296">
        <v>2</v>
      </c>
      <c r="AI296">
        <v>41651561</v>
      </c>
      <c r="AJ296">
        <v>297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</row>
    <row r="297" spans="1:44" x14ac:dyDescent="0.2">
      <c r="A297">
        <f>ROW(Source!A482)</f>
        <v>482</v>
      </c>
      <c r="B297">
        <v>41651573</v>
      </c>
      <c r="C297">
        <v>41651564</v>
      </c>
      <c r="D297">
        <v>41386477</v>
      </c>
      <c r="E297">
        <v>19</v>
      </c>
      <c r="F297">
        <v>1</v>
      </c>
      <c r="G297">
        <v>19</v>
      </c>
      <c r="H297">
        <v>1</v>
      </c>
      <c r="I297" t="s">
        <v>362</v>
      </c>
      <c r="J297" t="s">
        <v>3</v>
      </c>
      <c r="K297" t="s">
        <v>363</v>
      </c>
      <c r="L297">
        <v>1191</v>
      </c>
      <c r="N297">
        <v>1013</v>
      </c>
      <c r="O297" t="s">
        <v>364</v>
      </c>
      <c r="P297" t="s">
        <v>364</v>
      </c>
      <c r="Q297">
        <v>1</v>
      </c>
      <c r="X297">
        <v>1.61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1</v>
      </c>
      <c r="AF297" t="s">
        <v>3</v>
      </c>
      <c r="AG297">
        <v>1.61</v>
      </c>
      <c r="AH297">
        <v>2</v>
      </c>
      <c r="AI297">
        <v>41651565</v>
      </c>
      <c r="AJ297">
        <v>298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2">
      <c r="A298">
        <f>ROW(Source!A482)</f>
        <v>482</v>
      </c>
      <c r="B298">
        <v>41651575</v>
      </c>
      <c r="C298">
        <v>41651564</v>
      </c>
      <c r="D298">
        <v>41400827</v>
      </c>
      <c r="E298">
        <v>1</v>
      </c>
      <c r="F298">
        <v>1</v>
      </c>
      <c r="G298">
        <v>19</v>
      </c>
      <c r="H298">
        <v>2</v>
      </c>
      <c r="I298" t="s">
        <v>711</v>
      </c>
      <c r="J298" t="s">
        <v>712</v>
      </c>
      <c r="K298" t="s">
        <v>713</v>
      </c>
      <c r="L298">
        <v>1368</v>
      </c>
      <c r="N298">
        <v>1011</v>
      </c>
      <c r="O298" t="s">
        <v>230</v>
      </c>
      <c r="P298" t="s">
        <v>230</v>
      </c>
      <c r="Q298">
        <v>1</v>
      </c>
      <c r="X298">
        <v>0.09</v>
      </c>
      <c r="Y298">
        <v>0</v>
      </c>
      <c r="Z298">
        <v>712.78</v>
      </c>
      <c r="AA298">
        <v>332.33</v>
      </c>
      <c r="AB298">
        <v>0</v>
      </c>
      <c r="AC298">
        <v>0</v>
      </c>
      <c r="AD298">
        <v>1</v>
      </c>
      <c r="AE298">
        <v>0</v>
      </c>
      <c r="AF298" t="s">
        <v>3</v>
      </c>
      <c r="AG298">
        <v>0.09</v>
      </c>
      <c r="AH298">
        <v>2</v>
      </c>
      <c r="AI298">
        <v>41651567</v>
      </c>
      <c r="AJ298">
        <v>299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</row>
    <row r="299" spans="1:44" x14ac:dyDescent="0.2">
      <c r="A299">
        <f>ROW(Source!A482)</f>
        <v>482</v>
      </c>
      <c r="B299">
        <v>41651574</v>
      </c>
      <c r="C299">
        <v>41651564</v>
      </c>
      <c r="D299">
        <v>41400493</v>
      </c>
      <c r="E299">
        <v>1</v>
      </c>
      <c r="F299">
        <v>1</v>
      </c>
      <c r="G299">
        <v>19</v>
      </c>
      <c r="H299">
        <v>2</v>
      </c>
      <c r="I299" t="s">
        <v>714</v>
      </c>
      <c r="J299" t="s">
        <v>715</v>
      </c>
      <c r="K299" t="s">
        <v>716</v>
      </c>
      <c r="L299">
        <v>1368</v>
      </c>
      <c r="N299">
        <v>1011</v>
      </c>
      <c r="O299" t="s">
        <v>230</v>
      </c>
      <c r="P299" t="s">
        <v>230</v>
      </c>
      <c r="Q299">
        <v>1</v>
      </c>
      <c r="X299">
        <v>0.25</v>
      </c>
      <c r="Y299">
        <v>0</v>
      </c>
      <c r="Z299">
        <v>1000.31</v>
      </c>
      <c r="AA299">
        <v>410.58</v>
      </c>
      <c r="AB299">
        <v>0</v>
      </c>
      <c r="AC299">
        <v>0</v>
      </c>
      <c r="AD299">
        <v>1</v>
      </c>
      <c r="AE299">
        <v>0</v>
      </c>
      <c r="AF299" t="s">
        <v>3</v>
      </c>
      <c r="AG299">
        <v>0.25</v>
      </c>
      <c r="AH299">
        <v>2</v>
      </c>
      <c r="AI299">
        <v>41651566</v>
      </c>
      <c r="AJ299">
        <v>300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</row>
    <row r="300" spans="1:44" x14ac:dyDescent="0.2">
      <c r="A300">
        <f>ROW(Source!A482)</f>
        <v>482</v>
      </c>
      <c r="B300">
        <v>41651576</v>
      </c>
      <c r="C300">
        <v>41651564</v>
      </c>
      <c r="D300">
        <v>41401087</v>
      </c>
      <c r="E300">
        <v>1</v>
      </c>
      <c r="F300">
        <v>1</v>
      </c>
      <c r="G300">
        <v>19</v>
      </c>
      <c r="H300">
        <v>2</v>
      </c>
      <c r="I300" t="s">
        <v>717</v>
      </c>
      <c r="J300" t="s">
        <v>718</v>
      </c>
      <c r="K300" t="s">
        <v>719</v>
      </c>
      <c r="L300">
        <v>1368</v>
      </c>
      <c r="N300">
        <v>1011</v>
      </c>
      <c r="O300" t="s">
        <v>230</v>
      </c>
      <c r="P300" t="s">
        <v>230</v>
      </c>
      <c r="Q300">
        <v>1</v>
      </c>
      <c r="X300">
        <v>0.04</v>
      </c>
      <c r="Y300">
        <v>0</v>
      </c>
      <c r="Z300">
        <v>81.45</v>
      </c>
      <c r="AA300">
        <v>3.29</v>
      </c>
      <c r="AB300">
        <v>0</v>
      </c>
      <c r="AC300">
        <v>0</v>
      </c>
      <c r="AD300">
        <v>1</v>
      </c>
      <c r="AE300">
        <v>0</v>
      </c>
      <c r="AF300" t="s">
        <v>3</v>
      </c>
      <c r="AG300">
        <v>0.04</v>
      </c>
      <c r="AH300">
        <v>2</v>
      </c>
      <c r="AI300">
        <v>41651568</v>
      </c>
      <c r="AJ300">
        <v>301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2">
      <c r="A301">
        <f>ROW(Source!A482)</f>
        <v>482</v>
      </c>
      <c r="B301">
        <v>41651577</v>
      </c>
      <c r="C301">
        <v>41651564</v>
      </c>
      <c r="D301">
        <v>41401257</v>
      </c>
      <c r="E301">
        <v>1</v>
      </c>
      <c r="F301">
        <v>1</v>
      </c>
      <c r="G301">
        <v>19</v>
      </c>
      <c r="H301">
        <v>2</v>
      </c>
      <c r="I301" t="s">
        <v>404</v>
      </c>
      <c r="J301" t="s">
        <v>405</v>
      </c>
      <c r="K301" t="s">
        <v>406</v>
      </c>
      <c r="L301">
        <v>1368</v>
      </c>
      <c r="N301">
        <v>1011</v>
      </c>
      <c r="O301" t="s">
        <v>230</v>
      </c>
      <c r="P301" t="s">
        <v>230</v>
      </c>
      <c r="Q301">
        <v>1</v>
      </c>
      <c r="X301">
        <v>0.1</v>
      </c>
      <c r="Y301">
        <v>0</v>
      </c>
      <c r="Z301">
        <v>4.97</v>
      </c>
      <c r="AA301">
        <v>0.85</v>
      </c>
      <c r="AB301">
        <v>0</v>
      </c>
      <c r="AC301">
        <v>0</v>
      </c>
      <c r="AD301">
        <v>1</v>
      </c>
      <c r="AE301">
        <v>0</v>
      </c>
      <c r="AF301" t="s">
        <v>3</v>
      </c>
      <c r="AG301">
        <v>0.1</v>
      </c>
      <c r="AH301">
        <v>2</v>
      </c>
      <c r="AI301">
        <v>41651569</v>
      </c>
      <c r="AJ301">
        <v>302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</row>
    <row r="302" spans="1:44" x14ac:dyDescent="0.2">
      <c r="A302">
        <f>ROW(Source!A482)</f>
        <v>482</v>
      </c>
      <c r="B302">
        <v>41651578</v>
      </c>
      <c r="C302">
        <v>41651564</v>
      </c>
      <c r="D302">
        <v>41404071</v>
      </c>
      <c r="E302">
        <v>1</v>
      </c>
      <c r="F302">
        <v>1</v>
      </c>
      <c r="G302">
        <v>19</v>
      </c>
      <c r="H302">
        <v>3</v>
      </c>
      <c r="I302" t="s">
        <v>720</v>
      </c>
      <c r="J302" t="s">
        <v>721</v>
      </c>
      <c r="K302" t="s">
        <v>722</v>
      </c>
      <c r="L302">
        <v>1339</v>
      </c>
      <c r="N302">
        <v>1007</v>
      </c>
      <c r="O302" t="s">
        <v>149</v>
      </c>
      <c r="P302" t="s">
        <v>149</v>
      </c>
      <c r="Q302">
        <v>1</v>
      </c>
      <c r="X302">
        <v>0.115</v>
      </c>
      <c r="Y302">
        <v>3304.44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 t="s">
        <v>3</v>
      </c>
      <c r="AG302">
        <v>0.115</v>
      </c>
      <c r="AH302">
        <v>2</v>
      </c>
      <c r="AI302">
        <v>41651570</v>
      </c>
      <c r="AJ302">
        <v>303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</row>
    <row r="303" spans="1:44" x14ac:dyDescent="0.2">
      <c r="A303">
        <f>ROW(Source!A482)</f>
        <v>482</v>
      </c>
      <c r="B303">
        <v>41651579</v>
      </c>
      <c r="C303">
        <v>41651564</v>
      </c>
      <c r="D303">
        <v>41404151</v>
      </c>
      <c r="E303">
        <v>1</v>
      </c>
      <c r="F303">
        <v>1</v>
      </c>
      <c r="G303">
        <v>19</v>
      </c>
      <c r="H303">
        <v>3</v>
      </c>
      <c r="I303" t="s">
        <v>212</v>
      </c>
      <c r="J303" t="s">
        <v>214</v>
      </c>
      <c r="K303" t="s">
        <v>213</v>
      </c>
      <c r="L303">
        <v>1339</v>
      </c>
      <c r="N303">
        <v>1007</v>
      </c>
      <c r="O303" t="s">
        <v>149</v>
      </c>
      <c r="P303" t="s">
        <v>149</v>
      </c>
      <c r="Q303">
        <v>1</v>
      </c>
      <c r="X303">
        <v>5.9999999999999995E-4</v>
      </c>
      <c r="Y303">
        <v>2954.97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 t="s">
        <v>3</v>
      </c>
      <c r="AG303">
        <v>5.9999999999999995E-4</v>
      </c>
      <c r="AH303">
        <v>2</v>
      </c>
      <c r="AI303">
        <v>41651571</v>
      </c>
      <c r="AJ303">
        <v>304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</row>
    <row r="304" spans="1:44" x14ac:dyDescent="0.2">
      <c r="A304">
        <f>ROW(Source!A482)</f>
        <v>482</v>
      </c>
      <c r="B304">
        <v>41651580</v>
      </c>
      <c r="C304">
        <v>41651564</v>
      </c>
      <c r="D304">
        <v>41404521</v>
      </c>
      <c r="E304">
        <v>1</v>
      </c>
      <c r="F304">
        <v>1</v>
      </c>
      <c r="G304">
        <v>19</v>
      </c>
      <c r="H304">
        <v>3</v>
      </c>
      <c r="I304" t="s">
        <v>723</v>
      </c>
      <c r="J304" t="s">
        <v>724</v>
      </c>
      <c r="K304" t="s">
        <v>725</v>
      </c>
      <c r="L304">
        <v>1339</v>
      </c>
      <c r="N304">
        <v>1007</v>
      </c>
      <c r="O304" t="s">
        <v>149</v>
      </c>
      <c r="P304" t="s">
        <v>149</v>
      </c>
      <c r="Q304">
        <v>1</v>
      </c>
      <c r="X304">
        <v>4.9000000000000002E-2</v>
      </c>
      <c r="Y304">
        <v>5606.68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 t="s">
        <v>3</v>
      </c>
      <c r="AG304">
        <v>4.9000000000000002E-2</v>
      </c>
      <c r="AH304">
        <v>2</v>
      </c>
      <c r="AI304">
        <v>41651572</v>
      </c>
      <c r="AJ304">
        <v>305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</row>
    <row r="305" spans="1:44" x14ac:dyDescent="0.2">
      <c r="A305">
        <f>ROW(Source!A483)</f>
        <v>483</v>
      </c>
      <c r="B305">
        <v>41651583</v>
      </c>
      <c r="C305">
        <v>41651581</v>
      </c>
      <c r="D305">
        <v>41401192</v>
      </c>
      <c r="E305">
        <v>1</v>
      </c>
      <c r="F305">
        <v>1</v>
      </c>
      <c r="G305">
        <v>19</v>
      </c>
      <c r="H305">
        <v>2</v>
      </c>
      <c r="I305" t="s">
        <v>368</v>
      </c>
      <c r="J305" t="s">
        <v>369</v>
      </c>
      <c r="K305" t="s">
        <v>370</v>
      </c>
      <c r="L305">
        <v>1368</v>
      </c>
      <c r="N305">
        <v>1011</v>
      </c>
      <c r="O305" t="s">
        <v>230</v>
      </c>
      <c r="P305" t="s">
        <v>230</v>
      </c>
      <c r="Q305">
        <v>1</v>
      </c>
      <c r="X305">
        <v>3.1E-2</v>
      </c>
      <c r="Y305">
        <v>0</v>
      </c>
      <c r="Z305">
        <v>959.83</v>
      </c>
      <c r="AA305">
        <v>491.12</v>
      </c>
      <c r="AB305">
        <v>0</v>
      </c>
      <c r="AC305">
        <v>0</v>
      </c>
      <c r="AD305">
        <v>1</v>
      </c>
      <c r="AE305">
        <v>0</v>
      </c>
      <c r="AF305" t="s">
        <v>3</v>
      </c>
      <c r="AG305">
        <v>3.1E-2</v>
      </c>
      <c r="AH305">
        <v>2</v>
      </c>
      <c r="AI305">
        <v>41651582</v>
      </c>
      <c r="AJ305">
        <v>306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</row>
    <row r="306" spans="1:44" x14ac:dyDescent="0.2">
      <c r="A306">
        <f>ROW(Source!A484)</f>
        <v>484</v>
      </c>
      <c r="B306">
        <v>41651586</v>
      </c>
      <c r="C306">
        <v>41651584</v>
      </c>
      <c r="D306">
        <v>41401192</v>
      </c>
      <c r="E306">
        <v>1</v>
      </c>
      <c r="F306">
        <v>1</v>
      </c>
      <c r="G306">
        <v>19</v>
      </c>
      <c r="H306">
        <v>2</v>
      </c>
      <c r="I306" t="s">
        <v>368</v>
      </c>
      <c r="J306" t="s">
        <v>369</v>
      </c>
      <c r="K306" t="s">
        <v>370</v>
      </c>
      <c r="L306">
        <v>1368</v>
      </c>
      <c r="N306">
        <v>1011</v>
      </c>
      <c r="O306" t="s">
        <v>230</v>
      </c>
      <c r="P306" t="s">
        <v>230</v>
      </c>
      <c r="Q306">
        <v>1</v>
      </c>
      <c r="X306">
        <v>0.01</v>
      </c>
      <c r="Y306">
        <v>0</v>
      </c>
      <c r="Z306">
        <v>959.83</v>
      </c>
      <c r="AA306">
        <v>491.12</v>
      </c>
      <c r="AB306">
        <v>0</v>
      </c>
      <c r="AC306">
        <v>0</v>
      </c>
      <c r="AD306">
        <v>1</v>
      </c>
      <c r="AE306">
        <v>0</v>
      </c>
      <c r="AF306" t="s">
        <v>139</v>
      </c>
      <c r="AG306">
        <v>0.28999999999999998</v>
      </c>
      <c r="AH306">
        <v>2</v>
      </c>
      <c r="AI306">
        <v>41651585</v>
      </c>
      <c r="AJ306">
        <v>307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</row>
    <row r="307" spans="1:44" x14ac:dyDescent="0.2">
      <c r="A307">
        <f>ROW(Source!A558)</f>
        <v>558</v>
      </c>
      <c r="B307">
        <v>41651872</v>
      </c>
      <c r="C307">
        <v>41651870</v>
      </c>
      <c r="D307">
        <v>41401192</v>
      </c>
      <c r="E307">
        <v>1</v>
      </c>
      <c r="F307">
        <v>1</v>
      </c>
      <c r="G307">
        <v>19</v>
      </c>
      <c r="H307">
        <v>2</v>
      </c>
      <c r="I307" t="s">
        <v>368</v>
      </c>
      <c r="J307" t="s">
        <v>369</v>
      </c>
      <c r="K307" t="s">
        <v>370</v>
      </c>
      <c r="L307">
        <v>1368</v>
      </c>
      <c r="N307">
        <v>1011</v>
      </c>
      <c r="O307" t="s">
        <v>230</v>
      </c>
      <c r="P307" t="s">
        <v>230</v>
      </c>
      <c r="Q307">
        <v>1</v>
      </c>
      <c r="X307">
        <v>3.6999999999999998E-2</v>
      </c>
      <c r="Y307">
        <v>0</v>
      </c>
      <c r="Z307">
        <v>959.83</v>
      </c>
      <c r="AA307">
        <v>491.12</v>
      </c>
      <c r="AB307">
        <v>0</v>
      </c>
      <c r="AC307">
        <v>0</v>
      </c>
      <c r="AD307">
        <v>1</v>
      </c>
      <c r="AE307">
        <v>0</v>
      </c>
      <c r="AF307" t="s">
        <v>3</v>
      </c>
      <c r="AG307">
        <v>3.6999999999999998E-2</v>
      </c>
      <c r="AH307">
        <v>2</v>
      </c>
      <c r="AI307">
        <v>41651871</v>
      </c>
      <c r="AJ307">
        <v>308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</row>
    <row r="308" spans="1:44" x14ac:dyDescent="0.2">
      <c r="A308">
        <f>ROW(Source!A559)</f>
        <v>559</v>
      </c>
      <c r="B308">
        <v>41651875</v>
      </c>
      <c r="C308">
        <v>41651873</v>
      </c>
      <c r="D308">
        <v>41401192</v>
      </c>
      <c r="E308">
        <v>1</v>
      </c>
      <c r="F308">
        <v>1</v>
      </c>
      <c r="G308">
        <v>19</v>
      </c>
      <c r="H308">
        <v>2</v>
      </c>
      <c r="I308" t="s">
        <v>368</v>
      </c>
      <c r="J308" t="s">
        <v>369</v>
      </c>
      <c r="K308" t="s">
        <v>370</v>
      </c>
      <c r="L308">
        <v>1368</v>
      </c>
      <c r="N308">
        <v>1011</v>
      </c>
      <c r="O308" t="s">
        <v>230</v>
      </c>
      <c r="P308" t="s">
        <v>230</v>
      </c>
      <c r="Q308">
        <v>1</v>
      </c>
      <c r="X308">
        <v>0.01</v>
      </c>
      <c r="Y308">
        <v>0</v>
      </c>
      <c r="Z308">
        <v>959.83</v>
      </c>
      <c r="AA308">
        <v>491.12</v>
      </c>
      <c r="AB308">
        <v>0</v>
      </c>
      <c r="AC308">
        <v>0</v>
      </c>
      <c r="AD308">
        <v>1</v>
      </c>
      <c r="AE308">
        <v>0</v>
      </c>
      <c r="AF308" t="s">
        <v>168</v>
      </c>
      <c r="AG308">
        <v>0.1</v>
      </c>
      <c r="AH308">
        <v>2</v>
      </c>
      <c r="AI308">
        <v>41651874</v>
      </c>
      <c r="AJ308">
        <v>309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</row>
    <row r="309" spans="1:44" x14ac:dyDescent="0.2">
      <c r="A309">
        <f>ROW(Source!A560)</f>
        <v>560</v>
      </c>
      <c r="B309">
        <v>41651886</v>
      </c>
      <c r="C309">
        <v>41651876</v>
      </c>
      <c r="D309">
        <v>41386477</v>
      </c>
      <c r="E309">
        <v>19</v>
      </c>
      <c r="F309">
        <v>1</v>
      </c>
      <c r="G309">
        <v>19</v>
      </c>
      <c r="H309">
        <v>1</v>
      </c>
      <c r="I309" t="s">
        <v>362</v>
      </c>
      <c r="J309" t="s">
        <v>3</v>
      </c>
      <c r="K309" t="s">
        <v>363</v>
      </c>
      <c r="L309">
        <v>1191</v>
      </c>
      <c r="N309">
        <v>1013</v>
      </c>
      <c r="O309" t="s">
        <v>364</v>
      </c>
      <c r="P309" t="s">
        <v>364</v>
      </c>
      <c r="Q309">
        <v>1</v>
      </c>
      <c r="X309">
        <v>0.66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1</v>
      </c>
      <c r="AF309" t="s">
        <v>3</v>
      </c>
      <c r="AG309">
        <v>0.66</v>
      </c>
      <c r="AH309">
        <v>2</v>
      </c>
      <c r="AI309">
        <v>41651877</v>
      </c>
      <c r="AJ309">
        <v>310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</row>
    <row r="310" spans="1:44" x14ac:dyDescent="0.2">
      <c r="A310">
        <f>ROW(Source!A560)</f>
        <v>560</v>
      </c>
      <c r="B310">
        <v>41651887</v>
      </c>
      <c r="C310">
        <v>41651876</v>
      </c>
      <c r="D310">
        <v>41400825</v>
      </c>
      <c r="E310">
        <v>1</v>
      </c>
      <c r="F310">
        <v>1</v>
      </c>
      <c r="G310">
        <v>19</v>
      </c>
      <c r="H310">
        <v>2</v>
      </c>
      <c r="I310" t="s">
        <v>398</v>
      </c>
      <c r="J310" t="s">
        <v>399</v>
      </c>
      <c r="K310" t="s">
        <v>400</v>
      </c>
      <c r="L310">
        <v>1368</v>
      </c>
      <c r="N310">
        <v>1011</v>
      </c>
      <c r="O310" t="s">
        <v>230</v>
      </c>
      <c r="P310" t="s">
        <v>230</v>
      </c>
      <c r="Q310">
        <v>1</v>
      </c>
      <c r="X310">
        <v>0.13200000000000001</v>
      </c>
      <c r="Y310">
        <v>0</v>
      </c>
      <c r="Z310">
        <v>372.31</v>
      </c>
      <c r="AA310">
        <v>272.58999999999997</v>
      </c>
      <c r="AB310">
        <v>0</v>
      </c>
      <c r="AC310">
        <v>0</v>
      </c>
      <c r="AD310">
        <v>1</v>
      </c>
      <c r="AE310">
        <v>0</v>
      </c>
      <c r="AF310" t="s">
        <v>3</v>
      </c>
      <c r="AG310">
        <v>0.13200000000000001</v>
      </c>
      <c r="AH310">
        <v>2</v>
      </c>
      <c r="AI310">
        <v>41651878</v>
      </c>
      <c r="AJ310">
        <v>311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</row>
    <row r="311" spans="1:44" x14ac:dyDescent="0.2">
      <c r="A311">
        <f>ROW(Source!A560)</f>
        <v>560</v>
      </c>
      <c r="B311">
        <v>41651888</v>
      </c>
      <c r="C311">
        <v>41651876</v>
      </c>
      <c r="D311">
        <v>41401202</v>
      </c>
      <c r="E311">
        <v>1</v>
      </c>
      <c r="F311">
        <v>1</v>
      </c>
      <c r="G311">
        <v>19</v>
      </c>
      <c r="H311">
        <v>2</v>
      </c>
      <c r="I311" t="s">
        <v>401</v>
      </c>
      <c r="J311" t="s">
        <v>402</v>
      </c>
      <c r="K311" t="s">
        <v>403</v>
      </c>
      <c r="L311">
        <v>1368</v>
      </c>
      <c r="N311">
        <v>1011</v>
      </c>
      <c r="O311" t="s">
        <v>230</v>
      </c>
      <c r="P311" t="s">
        <v>230</v>
      </c>
      <c r="Q311">
        <v>1</v>
      </c>
      <c r="X311">
        <v>0.05</v>
      </c>
      <c r="Y311">
        <v>0</v>
      </c>
      <c r="Z311">
        <v>912.1</v>
      </c>
      <c r="AA311">
        <v>294.93</v>
      </c>
      <c r="AB311">
        <v>0</v>
      </c>
      <c r="AC311">
        <v>0</v>
      </c>
      <c r="AD311">
        <v>1</v>
      </c>
      <c r="AE311">
        <v>0</v>
      </c>
      <c r="AF311" t="s">
        <v>3</v>
      </c>
      <c r="AG311">
        <v>0.05</v>
      </c>
      <c r="AH311">
        <v>2</v>
      </c>
      <c r="AI311">
        <v>41651879</v>
      </c>
      <c r="AJ311">
        <v>312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</row>
    <row r="312" spans="1:44" x14ac:dyDescent="0.2">
      <c r="A312">
        <f>ROW(Source!A560)</f>
        <v>560</v>
      </c>
      <c r="B312">
        <v>41651889</v>
      </c>
      <c r="C312">
        <v>41651876</v>
      </c>
      <c r="D312">
        <v>41401257</v>
      </c>
      <c r="E312">
        <v>1</v>
      </c>
      <c r="F312">
        <v>1</v>
      </c>
      <c r="G312">
        <v>19</v>
      </c>
      <c r="H312">
        <v>2</v>
      </c>
      <c r="I312" t="s">
        <v>404</v>
      </c>
      <c r="J312" t="s">
        <v>405</v>
      </c>
      <c r="K312" t="s">
        <v>406</v>
      </c>
      <c r="L312">
        <v>1368</v>
      </c>
      <c r="N312">
        <v>1011</v>
      </c>
      <c r="O312" t="s">
        <v>230</v>
      </c>
      <c r="P312" t="s">
        <v>230</v>
      </c>
      <c r="Q312">
        <v>1</v>
      </c>
      <c r="X312">
        <v>0.13200000000000001</v>
      </c>
      <c r="Y312">
        <v>0</v>
      </c>
      <c r="Z312">
        <v>4.97</v>
      </c>
      <c r="AA312">
        <v>0.85</v>
      </c>
      <c r="AB312">
        <v>0</v>
      </c>
      <c r="AC312">
        <v>0</v>
      </c>
      <c r="AD312">
        <v>1</v>
      </c>
      <c r="AE312">
        <v>0</v>
      </c>
      <c r="AF312" t="s">
        <v>3</v>
      </c>
      <c r="AG312">
        <v>0.13200000000000001</v>
      </c>
      <c r="AH312">
        <v>2</v>
      </c>
      <c r="AI312">
        <v>41651880</v>
      </c>
      <c r="AJ312">
        <v>313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</row>
    <row r="313" spans="1:44" x14ac:dyDescent="0.2">
      <c r="A313">
        <f>ROW(Source!A560)</f>
        <v>560</v>
      </c>
      <c r="B313">
        <v>41651890</v>
      </c>
      <c r="C313">
        <v>41651876</v>
      </c>
      <c r="D313">
        <v>41400586</v>
      </c>
      <c r="E313">
        <v>1</v>
      </c>
      <c r="F313">
        <v>1</v>
      </c>
      <c r="G313">
        <v>19</v>
      </c>
      <c r="H313">
        <v>2</v>
      </c>
      <c r="I313" t="s">
        <v>496</v>
      </c>
      <c r="J313" t="s">
        <v>497</v>
      </c>
      <c r="K313" t="s">
        <v>498</v>
      </c>
      <c r="L313">
        <v>1368</v>
      </c>
      <c r="N313">
        <v>1011</v>
      </c>
      <c r="O313" t="s">
        <v>230</v>
      </c>
      <c r="P313" t="s">
        <v>230</v>
      </c>
      <c r="Q313">
        <v>1</v>
      </c>
      <c r="X313">
        <v>8.8999999999999996E-2</v>
      </c>
      <c r="Y313">
        <v>0</v>
      </c>
      <c r="Z313">
        <v>688.43</v>
      </c>
      <c r="AA313">
        <v>346.25</v>
      </c>
      <c r="AB313">
        <v>0</v>
      </c>
      <c r="AC313">
        <v>0</v>
      </c>
      <c r="AD313">
        <v>1</v>
      </c>
      <c r="AE313">
        <v>0</v>
      </c>
      <c r="AF313" t="s">
        <v>3</v>
      </c>
      <c r="AG313">
        <v>8.8999999999999996E-2</v>
      </c>
      <c r="AH313">
        <v>2</v>
      </c>
      <c r="AI313">
        <v>41651881</v>
      </c>
      <c r="AJ313">
        <v>314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f>ROW(Source!A560)</f>
        <v>560</v>
      </c>
      <c r="B314">
        <v>41651891</v>
      </c>
      <c r="C314">
        <v>41651876</v>
      </c>
      <c r="D314">
        <v>41404042</v>
      </c>
      <c r="E314">
        <v>1</v>
      </c>
      <c r="F314">
        <v>1</v>
      </c>
      <c r="G314">
        <v>19</v>
      </c>
      <c r="H314">
        <v>3</v>
      </c>
      <c r="I314" t="s">
        <v>254</v>
      </c>
      <c r="J314" t="s">
        <v>256</v>
      </c>
      <c r="K314" t="s">
        <v>255</v>
      </c>
      <c r="L314">
        <v>1339</v>
      </c>
      <c r="N314">
        <v>1007</v>
      </c>
      <c r="O314" t="s">
        <v>149</v>
      </c>
      <c r="P314" t="s">
        <v>149</v>
      </c>
      <c r="Q314">
        <v>1</v>
      </c>
      <c r="X314">
        <v>5.8999999999999997E-2</v>
      </c>
      <c r="Y314">
        <v>3773.43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 t="s">
        <v>3</v>
      </c>
      <c r="AG314">
        <v>5.8999999999999997E-2</v>
      </c>
      <c r="AH314">
        <v>2</v>
      </c>
      <c r="AI314">
        <v>41651882</v>
      </c>
      <c r="AJ314">
        <v>315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</row>
    <row r="315" spans="1:44" x14ac:dyDescent="0.2">
      <c r="A315">
        <f>ROW(Source!A560)</f>
        <v>560</v>
      </c>
      <c r="B315">
        <v>41651892</v>
      </c>
      <c r="C315">
        <v>41651876</v>
      </c>
      <c r="D315">
        <v>41404151</v>
      </c>
      <c r="E315">
        <v>1</v>
      </c>
      <c r="F315">
        <v>1</v>
      </c>
      <c r="G315">
        <v>19</v>
      </c>
      <c r="H315">
        <v>3</v>
      </c>
      <c r="I315" t="s">
        <v>212</v>
      </c>
      <c r="J315" t="s">
        <v>214</v>
      </c>
      <c r="K315" t="s">
        <v>213</v>
      </c>
      <c r="L315">
        <v>1339</v>
      </c>
      <c r="N315">
        <v>1007</v>
      </c>
      <c r="O315" t="s">
        <v>149</v>
      </c>
      <c r="P315" t="s">
        <v>149</v>
      </c>
      <c r="Q315">
        <v>1</v>
      </c>
      <c r="X315">
        <v>6.0000000000000001E-3</v>
      </c>
      <c r="Y315">
        <v>2954.97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 t="s">
        <v>3</v>
      </c>
      <c r="AG315">
        <v>6.0000000000000001E-3</v>
      </c>
      <c r="AH315">
        <v>2</v>
      </c>
      <c r="AI315">
        <v>41651883</v>
      </c>
      <c r="AJ315">
        <v>316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</row>
    <row r="316" spans="1:44" x14ac:dyDescent="0.2">
      <c r="A316">
        <f>ROW(Source!A560)</f>
        <v>560</v>
      </c>
      <c r="B316">
        <v>41651893</v>
      </c>
      <c r="C316">
        <v>41651876</v>
      </c>
      <c r="D316">
        <v>41404520</v>
      </c>
      <c r="E316">
        <v>1</v>
      </c>
      <c r="F316">
        <v>1</v>
      </c>
      <c r="G316">
        <v>19</v>
      </c>
      <c r="H316">
        <v>3</v>
      </c>
      <c r="I316" t="s">
        <v>208</v>
      </c>
      <c r="J316" t="s">
        <v>210</v>
      </c>
      <c r="K316" t="s">
        <v>209</v>
      </c>
      <c r="L316">
        <v>1339</v>
      </c>
      <c r="N316">
        <v>1007</v>
      </c>
      <c r="O316" t="s">
        <v>149</v>
      </c>
      <c r="P316" t="s">
        <v>149</v>
      </c>
      <c r="Q316">
        <v>1</v>
      </c>
      <c r="X316">
        <v>4.36E-2</v>
      </c>
      <c r="Y316">
        <v>6144.36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 t="s">
        <v>3</v>
      </c>
      <c r="AG316">
        <v>4.36E-2</v>
      </c>
      <c r="AH316">
        <v>2</v>
      </c>
      <c r="AI316">
        <v>41651884</v>
      </c>
      <c r="AJ316">
        <v>317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f>ROW(Source!A560)</f>
        <v>560</v>
      </c>
      <c r="B317">
        <v>41651894</v>
      </c>
      <c r="C317">
        <v>41651876</v>
      </c>
      <c r="D317">
        <v>41388342</v>
      </c>
      <c r="E317">
        <v>19</v>
      </c>
      <c r="F317">
        <v>1</v>
      </c>
      <c r="G317">
        <v>19</v>
      </c>
      <c r="H317">
        <v>3</v>
      </c>
      <c r="I317" t="s">
        <v>422</v>
      </c>
      <c r="J317" t="s">
        <v>3</v>
      </c>
      <c r="K317" t="s">
        <v>423</v>
      </c>
      <c r="L317">
        <v>1348</v>
      </c>
      <c r="N317">
        <v>1009</v>
      </c>
      <c r="O317" t="s">
        <v>35</v>
      </c>
      <c r="P317" t="s">
        <v>35</v>
      </c>
      <c r="Q317">
        <v>1000</v>
      </c>
      <c r="X317">
        <v>0.246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 t="s">
        <v>3</v>
      </c>
      <c r="AG317">
        <v>0.246</v>
      </c>
      <c r="AH317">
        <v>2</v>
      </c>
      <c r="AI317">
        <v>41651885</v>
      </c>
      <c r="AJ317">
        <v>318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3</vt:lpstr>
      <vt:lpstr>Source</vt:lpstr>
      <vt:lpstr>SourceObSm</vt:lpstr>
      <vt:lpstr>SmtRes</vt:lpstr>
      <vt:lpstr>EtalonRes</vt:lpstr>
      <vt:lpstr>'3'!Заголовки_для_печати</vt:lpstr>
      <vt:lpstr>'3'!Область_печати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2018-05-30T10:23:59Z</cp:lastPrinted>
  <dcterms:created xsi:type="dcterms:W3CDTF">2018-05-30T09:32:24Z</dcterms:created>
  <dcterms:modified xsi:type="dcterms:W3CDTF">2018-06-10T17:58:46Z</dcterms:modified>
</cp:coreProperties>
</file>