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nis/Desktop/ФОК ТХ/"/>
    </mc:Choice>
  </mc:AlternateContent>
  <xr:revisionPtr revIDLastSave="0" documentId="13_ncr:1_{7795BFBE-F6B1-2A47-82A5-230671414D18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Лист1" sheetId="1" r:id="rId1"/>
    <sheet name="Уно-Спорт" sheetId="4" r:id="rId2"/>
    <sheet name="Спорт-доставка" sheetId="5" r:id="rId3"/>
    <sheet name="Железная мебель" sheetId="7" r:id="rId4"/>
    <sheet name="Остатки" sheetId="8" r:id="rId5"/>
    <sheet name="Лист2" sheetId="2" r:id="rId6"/>
    <sheet name="Лист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8" l="1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8" i="8" l="1"/>
  <c r="G24" i="5" l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4" i="5" l="1"/>
</calcChain>
</file>

<file path=xl/sharedStrings.xml><?xml version="1.0" encoding="utf-8"?>
<sst xmlns="http://schemas.openxmlformats.org/spreadsheetml/2006/main" count="356" uniqueCount="188">
  <si>
    <t xml:space="preserve">                           Раздел 1. </t>
  </si>
  <si>
    <t>шт.</t>
  </si>
  <si>
    <t>чел.</t>
  </si>
  <si>
    <t>м2</t>
  </si>
  <si>
    <t>п.м.</t>
  </si>
  <si>
    <r>
      <t>1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</si>
  <si>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«Уралспецмебель»</t>
    </r>
  </si>
  <si>
    <r>
      <t>Стол письменный_x000D_
1300х750х750h                       Цена:1730/1,18/3,46*1,012*1,03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</si>
  <si>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</t>
    </r>
    <r>
      <rPr>
        <i/>
        <sz val="9"/>
        <rFont val="Arial"/>
        <family val="2"/>
        <charset val="204"/>
      </rPr>
      <t xml:space="preserve">
О</t>
    </r>
  </si>
  <si>
    <r>
      <t>Стул офисный _x000D_
540х605х805h                            Цена:1046/1,18/3,46*1,012*1,03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</si>
  <si>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</t>
    </r>
    <r>
      <rPr>
        <i/>
        <sz val="9"/>
        <rFont val="Arial"/>
        <family val="2"/>
        <charset val="204"/>
      </rPr>
      <t xml:space="preserve">
О</t>
    </r>
  </si>
  <si>
    <r>
      <t>Стул _x000D_
450х460х800h                           Цена:736/1,18/3,46*1,012*1,03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</si>
  <si>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</si>
  <si>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«Банкор»</t>
    </r>
  </si>
  <si>
    <r>
      <t>Стол кассира индивидуального изготовления_x000D_
1800х500х750h                          Цена:30000/1,18/3,46*1,012*1,03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</si>
  <si>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</t>
    </r>
    <r>
      <rPr>
        <i/>
        <sz val="9"/>
        <rFont val="Arial"/>
        <family val="2"/>
        <charset val="204"/>
      </rPr>
      <t xml:space="preserve">
О</t>
    </r>
  </si>
  <si>
    <r>
      <t>Шкаф_x000D_
800х400х1900h ШГ-1                 Цена:4004/1,18/3,46*1,012*1,03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</si>
  <si>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</t>
    </r>
    <r>
      <rPr>
        <i/>
        <sz val="9"/>
        <rFont val="Arial"/>
        <family val="2"/>
        <charset val="204"/>
      </rPr>
      <t xml:space="preserve">
О</t>
    </r>
  </si>
  <si>
    <r>
      <t>Шкаф_x000D_
800х400х1900h ШО-2                Цена:3641/1,18/3,46*1,012*1,03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</si>
  <si>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7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</si>
  <si>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«Мебельная компания ВИД»</t>
    </r>
  </si>
  <si>
    <r>
      <t>Стойка администратора _x000D_
Индивидуального изготовления 2000х1160х1100h                      Цена:25500/1,18/3,46*1,012*1,03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</si>
  <si>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8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</si>
  <si>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"Сам Мастер"</t>
    </r>
  </si>
  <si>
    <r>
      <t>Гардеробная система из нержавеющей стали                 Цена:1100/1,18/3,46*1,012*1,03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</si>
  <si>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136</t>
    </r>
    <r>
      <rPr>
        <i/>
        <sz val="6"/>
        <rFont val="Arial"/>
        <family val="2"/>
        <charset val="204"/>
      </rPr>
      <t xml:space="preserve">
100+36</t>
    </r>
  </si>
  <si>
    <r>
      <t>9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</si>
  <si>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"Доступная среда"</t>
    </r>
  </si>
  <si>
    <r>
      <t>Скамья для МГН_x000D_
1500х600х500h                          Цена:16320/1,18/3,46*1,012*1,03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</si>
  <si>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10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</si>
  <si>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СК «ТАНДЕМ-Урал»</t>
    </r>
  </si>
  <si>
    <r>
      <t>Кабина для переодевания инд. изготовления                            Цена:1400/1,18/3,46*1,012*1,03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</si>
  <si>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11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</si>
  <si>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ООО "КовкаСтрой"</t>
    </r>
  </si>
  <si>
    <r>
      <t>Скамья с пластиковым настилом _x000D_
1000х350х470h                          Цена:3800/1,18/3,46*1,012*1,03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</si>
  <si>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12</t>
    </r>
    <r>
      <rPr>
        <i/>
        <sz val="9"/>
        <rFont val="Arial"/>
        <family val="2"/>
        <charset val="204"/>
      </rPr>
      <t xml:space="preserve">
О</t>
    </r>
  </si>
  <si>
    <r>
      <t>Скамья с пластиковым настилом _x000D_
1500х350х470h                          Цена:4800/1,18/3,46*1,012*1,03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</si>
  <si>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13</t>
    </r>
    <r>
      <rPr>
        <i/>
        <sz val="9"/>
        <rFont val="Arial"/>
        <family val="2"/>
        <charset val="204"/>
      </rPr>
      <t xml:space="preserve">
О</t>
    </r>
  </si>
  <si>
    <r>
      <t>Скамья с пластиковым настилом _x000D_
2000х350х470h                          Цена:5800/1,18/3,46*1,012*1,03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</si>
  <si>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14</t>
    </r>
    <r>
      <rPr>
        <i/>
        <sz val="9"/>
        <rFont val="Arial"/>
        <family val="2"/>
        <charset val="204"/>
      </rPr>
      <t xml:space="preserve">
О</t>
    </r>
  </si>
  <si>
    <r>
      <t>Скамья для спортивных раздевалок (пластик) _x000D_
1000х380х1680h                        Цена:6800/1,18/3,46*1,012*1,03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</si>
  <si>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15</t>
    </r>
    <r>
      <rPr>
        <i/>
        <sz val="9"/>
        <rFont val="Arial"/>
        <family val="2"/>
        <charset val="204"/>
      </rPr>
      <t xml:space="preserve">
О</t>
    </r>
  </si>
  <si>
    <r>
      <t>Скамья для спортивных раздевалок (пластик) _x000D_
1500х380х1680h                        Цена:8800/1,18/3,46*1,012*1,03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</si>
  <si>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16</t>
    </r>
    <r>
      <rPr>
        <i/>
        <sz val="9"/>
        <rFont val="Arial"/>
        <family val="2"/>
        <charset val="204"/>
      </rPr>
      <t xml:space="preserve">
О</t>
    </r>
  </si>
  <si>
    <r>
      <t>Скамья для спортивных раздевалок (пластик) _x000D_
2000х380х1680h                        Цена:10800/1,18/3,46*1,012*1,03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</si>
  <si>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17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</si>
  <si>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"Железная мебель"</t>
    </r>
  </si>
  <si>
    <r>
      <t>Шкаф металлический хозяйственный _x000D_
500х500х1900h                          Цена:5003/1,18/3,46*1,012*1,03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</si>
  <si>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18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</si>
  <si>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"Valberg"</t>
    </r>
  </si>
  <si>
    <r>
      <t>Шкаф для одежды Практик LE-21  Цена:3880/1,18/3,46*1,012*1,03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</si>
  <si>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19</t>
    </r>
    <r>
      <rPr>
        <i/>
        <sz val="9"/>
        <rFont val="Arial"/>
        <family val="2"/>
        <charset val="204"/>
      </rPr>
      <t xml:space="preserve">
О</t>
    </r>
  </si>
  <si>
    <r>
      <t>Подставка под шкаф                  Цена:2322/1,18/3,46*1,012*1,03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</si>
  <si>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20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</si>
  <si>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"MEBELKO"</t>
    </r>
  </si>
  <si>
    <r>
      <t>Вешалка настенная                   Цена:4880/1,18/3,46*1,012*1,03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</si>
  <si>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21</t>
    </r>
    <r>
      <rPr>
        <i/>
        <sz val="9"/>
        <rFont val="Arial"/>
        <family val="2"/>
        <charset val="204"/>
      </rPr>
      <t xml:space="preserve">
О</t>
    </r>
  </si>
  <si>
    <r>
      <t>Медицинский шкаф_x000D_
800х400х1811h ПРАКТИК_x000D_
MED 2 1780/SS                          Цена:8046/1,18/3,46*1,012*1,03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</si>
  <si>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22</t>
    </r>
    <r>
      <rPr>
        <i/>
        <sz val="9"/>
        <rFont val="Arial"/>
        <family val="2"/>
        <charset val="204"/>
      </rPr>
      <t xml:space="preserve">
О</t>
    </r>
  </si>
  <si>
    <r>
      <t>Медицинский шкаф_x000D_
800х400х1811h ПРАКТИК_x000D_
MED 2 1780/SG                          Цена:8258/1,18/3,46*1,012*1,03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</si>
  <si>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23</t>
    </r>
    <r>
      <rPr>
        <i/>
        <sz val="9"/>
        <rFont val="Arial"/>
        <family val="2"/>
        <charset val="204"/>
      </rPr>
      <t xml:space="preserve">
О</t>
    </r>
  </si>
  <si>
    <r>
      <t>Кушетка медицинская_x000D_
1930х670х560h                          Цена:5115/1,18/3,46*1,012*1,03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</si>
  <si>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24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</si>
  <si>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ООО "Фитнес Мебель"</t>
    </r>
  </si>
  <si>
    <r>
      <t>Блок из 2х шкафов на общей скамейке для переодевания МГН_x000D_
2100х950х1300h                        Цена:31540/1,18/3,46*1,012*1,03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</si>
  <si>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25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</si>
  <si>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ООО "Спецмебель"</t>
    </r>
  </si>
  <si>
    <r>
      <t>Шкаф для раздевалок МГН_x000D_
800х600х1700h                          Цена:15200/1,18/3,46*1,012*1,03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</si>
  <si>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26</t>
    </r>
    <r>
      <rPr>
        <i/>
        <sz val="9"/>
        <rFont val="Arial"/>
        <family val="2"/>
        <charset val="204"/>
      </rPr>
      <t xml:space="preserve">
О</t>
    </r>
  </si>
  <si>
    <r>
      <t>Скамья для МГН_x000D_
1000х600х500h                          Цена:16320/1,18/3,46*1,012*1,03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</si>
  <si>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27</t>
    </r>
    <r>
      <rPr>
        <i/>
        <sz val="9"/>
        <rFont val="Arial"/>
        <family val="2"/>
        <charset val="204"/>
      </rPr>
      <t xml:space="preserve">
О</t>
    </r>
  </si>
  <si>
    <r>
      <t>Стул офисный _x000D_
455х440х1160h                          Цена:1870/1,18/3,46*1,012*1,03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</si>
  <si>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28</t>
    </r>
    <r>
      <rPr>
        <i/>
        <sz val="9"/>
        <rFont val="Arial"/>
        <family val="2"/>
        <charset val="204"/>
      </rPr>
      <t xml:space="preserve">
О</t>
    </r>
  </si>
  <si>
    <r>
      <t>Ширма медицинская односекционная_x000D_
700х1700h                                Цена:1969/1,18/3,46*1,012*1,03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</si>
  <si>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29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</si>
  <si>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СК"Тандем-Урал"</t>
    </r>
  </si>
  <si>
    <r>
      <t>Перегородки сантехнические душевые                                     Цена:1600/1,18/3,46*1,012*1,03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</si>
  <si>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30</t>
    </r>
    <r>
      <rPr>
        <i/>
        <sz val="9"/>
        <rFont val="Arial"/>
        <family val="2"/>
        <charset val="204"/>
      </rPr>
      <t xml:space="preserve">
О</t>
    </r>
  </si>
  <si>
    <r>
      <t>Перегородки сантехнические душевые                                   Цена:1400/1,18/3,46*1,012*1,03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</si>
  <si>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32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</si>
  <si>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ООО "Спорт Доставка"</t>
    </r>
  </si>
  <si>
    <r>
      <t>Щит баскетбольный с кольцом, _x000D_
сеткой и конструкцией крепления                                Цена:15990/1,18/3,46*1,012*1,03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</si>
  <si>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33</t>
    </r>
    <r>
      <rPr>
        <i/>
        <sz val="9"/>
        <rFont val="Arial"/>
        <family val="2"/>
        <charset val="204"/>
      </rPr>
      <t xml:space="preserve">
О</t>
    </r>
  </si>
  <si>
    <r>
      <t>Ворота мини-футбольные_x000D_
3000х2000h                               Цена:29325/1,18/3,46*1,012*1,03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</si>
  <si>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34</t>
    </r>
    <r>
      <rPr>
        <i/>
        <sz val="9"/>
        <rFont val="Arial"/>
        <family val="2"/>
        <charset val="204"/>
      </rPr>
      <t xml:space="preserve">
О</t>
    </r>
  </si>
  <si>
    <r>
      <t>Канат для лазанья с креплением в комплекте             Цена:1560/1,18/3,46*1,012*1,03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</si>
  <si>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35</t>
    </r>
    <r>
      <rPr>
        <i/>
        <sz val="9"/>
        <rFont val="Arial"/>
        <family val="2"/>
        <charset val="204"/>
      </rPr>
      <t xml:space="preserve">
О</t>
    </r>
  </si>
  <si>
    <r>
      <t>Стенка гимнастическая _x000D_
800х3000h                                Цена:4590/1,18/3,46*1,012*1,03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</si>
  <si>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36</t>
    </r>
    <r>
      <rPr>
        <i/>
        <sz val="9"/>
        <rFont val="Arial"/>
        <family val="2"/>
        <charset val="204"/>
      </rPr>
      <t xml:space="preserve">
О</t>
    </r>
  </si>
  <si>
    <r>
      <t>Батут_x000D_
900O                                        Цена:2100/1,18/3,46*1,012*1,03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</si>
  <si>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37</t>
    </r>
    <r>
      <rPr>
        <i/>
        <sz val="9"/>
        <rFont val="Arial"/>
        <family val="2"/>
        <charset val="204"/>
      </rPr>
      <t xml:space="preserve">
О</t>
    </r>
  </si>
  <si>
    <r>
      <t>Конь гимнастический_x000D_
1600х350х1350h                        Цена:6060/1,18/3,46*1,012*1,03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</si>
  <si>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38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</si>
  <si>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"УНО-СПОРТ"</t>
    </r>
  </si>
  <si>
    <r>
      <t>Сетка оградительная для спортзала _x000D_
30000*х3000 * мм                     Цена:85/1,18/3,46*1,012*1,03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</si>
  <si>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39</t>
    </r>
    <r>
      <rPr>
        <i/>
        <sz val="9"/>
        <rFont val="Arial"/>
        <family val="2"/>
        <charset val="204"/>
      </rPr>
      <t xml:space="preserve">
О</t>
    </r>
  </si>
  <si>
    <r>
      <t>Универсальное спортивное табло_x000D_
1250х245                                  Цена:21900/1,18/3,46*1,012*1,03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</si>
  <si>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40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</si>
  <si>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"SoccerShop.ru"</t>
    </r>
  </si>
  <si>
    <r>
      <t>Свисток судейский                     Цена:320/1,18/3,46*1,012*1,03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</si>
  <si>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41</t>
    </r>
    <r>
      <rPr>
        <i/>
        <sz val="9"/>
        <rFont val="Arial"/>
        <family val="2"/>
        <charset val="204"/>
      </rPr>
      <t xml:space="preserve">
О</t>
    </r>
  </si>
  <si>
    <r>
      <t>Секундомер                              Цена:1090/1,18/3,46*1,012*1,03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</si>
  <si>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42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</si>
  <si>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"Солнечный мир"</t>
    </r>
  </si>
  <si>
    <r>
      <t>Указка персональных замечаний                                Цена:1545/1,18/3,46*1,012*1,03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</si>
  <si>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43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</si>
  <si>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"KikeShop"</t>
    </r>
  </si>
  <si>
    <r>
      <t>Флажок судейский                      Цена:300/1,18/3,46*1,012*1,03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</si>
  <si>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44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</si>
  <si>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"Paralimpyc Sport.ru</t>
    </r>
  </si>
  <si>
    <r>
      <t>Стол для игры в шоу-даун 3810х1270х990                       Цена:203300/1,18/3,46*1,012*1,03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</si>
  <si>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45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</si>
  <si>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"Ашан"</t>
    </r>
  </si>
  <si>
    <r>
      <t>Тумба под магнитолу                 Цена:970/1,18/3,46*1,012*1,03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</si>
  <si>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46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</si>
  <si>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"Сотмаркет"</t>
    </r>
  </si>
  <si>
    <r>
      <t>Магнитола переносная, 220В     Цена:3140/1,18/3,46*1,012*1,03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</si>
  <si>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47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</si>
  <si>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"gefest-vp"</t>
    </r>
  </si>
  <si>
    <r>
      <t>Стеллаж для хранения мячей на 28 штук_x000D_
1250х350х2000h                        Цена:16150/1,18/3,46*1,012*1,03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</si>
  <si>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48</t>
    </r>
    <r>
      <rPr>
        <i/>
        <sz val="9"/>
        <rFont val="Arial"/>
        <family val="2"/>
        <charset val="204"/>
      </rPr>
      <t xml:space="preserve">
О</t>
    </r>
  </si>
  <si>
    <r>
      <t>Стеллаж для хранения инвентаря пристенный_x000D_
1250х350х1900h                        Цена:7250/1,18/3,46*1,012*1,03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</si>
  <si>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49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</si>
  <si>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"Ашан", "Ситилинк"</t>
    </r>
  </si>
  <si>
    <r>
      <t>Рабочее место в составе: _x000D_
 - подкатная тумба_x000D_
габаритные размеры, мм – 400х400х500_x000D_
 -персональный компьютер_x000D_
напряжение, В - 220 _x000D_
мощность, кВт -0,5                    Цена=(1440+20460)руб.=21900руб. с НДС                              Цена:21900/1,18/3,46*1,012*1,03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</si>
  <si>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50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</si>
  <si>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"Балетные стойки"</t>
    </r>
  </si>
  <si>
    <r>
      <t>Станок хореографический_x000D_
1200h                                       Цена:3998/1,18/3,46*1,012*1,03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</si>
  <si>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51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</si>
  <si>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"ЭЛИТ СТЕКЛО"</t>
    </r>
  </si>
  <si>
    <r>
      <t>Зеркало _x000D_
2500h, длиной 30м                    Цена:81000/1,18/3,46*1,012*1,03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</si>
  <si>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52</t>
    </r>
    <r>
      <rPr>
        <i/>
        <sz val="9"/>
        <rFont val="Arial"/>
        <family val="2"/>
        <charset val="204"/>
      </rPr>
      <t xml:space="preserve">
О</t>
    </r>
  </si>
  <si>
    <r>
      <t>Коврик для аэробики_x000D_
1260х580х16h                           Цена:1490/1,18/3,46*1,012*1,03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</si>
  <si>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53</t>
    </r>
    <r>
      <rPr>
        <i/>
        <sz val="9"/>
        <rFont val="Arial"/>
        <family val="2"/>
        <charset val="204"/>
      </rPr>
      <t xml:space="preserve">
О</t>
    </r>
  </si>
  <si>
    <r>
      <t>Стойка под гантели для фитнеса на 12 пар                    Цена:3290/1,18/3,46*1,012*1,03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</si>
  <si>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54</t>
    </r>
    <r>
      <rPr>
        <i/>
        <sz val="9"/>
        <rFont val="Arial"/>
        <family val="2"/>
        <charset val="204"/>
      </rPr>
      <t xml:space="preserve">
О</t>
    </r>
  </si>
  <si>
    <r>
      <t>Стойка для блинов и грифов      Цена:3250/1,18/3,46*1,012*1,03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</si>
  <si>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55</t>
    </r>
    <r>
      <rPr>
        <i/>
        <sz val="9"/>
        <rFont val="Arial"/>
        <family val="2"/>
        <charset val="204"/>
      </rPr>
      <t xml:space="preserve">
О</t>
    </r>
  </si>
  <si>
    <r>
      <t>Скамья со стойкой под штангу_x000D_
1720х1440х1200h                      Цена:6490/1,18/3,46*1,012*1,03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</si>
  <si>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56</t>
    </r>
    <r>
      <rPr>
        <i/>
        <sz val="9"/>
        <rFont val="Arial"/>
        <family val="2"/>
        <charset val="204"/>
      </rPr>
      <t xml:space="preserve">
О</t>
    </r>
  </si>
  <si>
    <r>
      <t>Скамья для пресса Флекстер_x000D_
390х1230х700h                          Цена: 4200/1,18/3,46*1,012*1,03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</si>
  <si>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57</t>
    </r>
    <r>
      <rPr>
        <i/>
        <sz val="9"/>
        <rFont val="Arial"/>
        <family val="2"/>
        <charset val="204"/>
      </rPr>
      <t xml:space="preserve">
О</t>
    </r>
  </si>
  <si>
    <r>
      <t>Велотренажер OXYGEN_x000D_
1060х510х1380h                        Цена:18690/1,18/3,46*1,012*1,03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</si>
  <si>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58</t>
    </r>
    <r>
      <rPr>
        <i/>
        <sz val="9"/>
        <rFont val="Arial"/>
        <family val="2"/>
        <charset val="204"/>
      </rPr>
      <t xml:space="preserve">
О</t>
    </r>
  </si>
  <si>
    <r>
      <t>Эллиптический тренажер OXYGEN _x000D_
490х1100х1510h                        Цена:15690/1,18/3,46*1,012*1,03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</si>
  <si>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59</t>
    </r>
    <r>
      <rPr>
        <i/>
        <sz val="9"/>
        <rFont val="Arial"/>
        <family val="2"/>
        <charset val="204"/>
      </rPr>
      <t xml:space="preserve">
О</t>
    </r>
  </si>
  <si>
    <r>
      <t>Беговая механическая дорожка 135х65х125 см_x000D_
1350х650х1250h                        Цена:14490/1,18/3,46*1,012*1,03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</si>
  <si>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60</t>
    </r>
    <r>
      <rPr>
        <i/>
        <sz val="9"/>
        <rFont val="Arial"/>
        <family val="2"/>
        <charset val="204"/>
      </rPr>
      <t xml:space="preserve">
О</t>
    </r>
  </si>
  <si>
    <r>
      <t>Гребной тренажер_x000D_
1730х510х465h                          Цена:10990/1,18/3,46*1,012*1,03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</si>
  <si>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61</t>
    </r>
    <r>
      <rPr>
        <i/>
        <sz val="9"/>
        <rFont val="Arial"/>
        <family val="2"/>
        <charset val="204"/>
      </rPr>
      <t xml:space="preserve">
О</t>
    </r>
  </si>
  <si>
    <r>
      <t>Мини-степпер_x000D_
380х320х310h                           Цена:2790/1,18/3,46*1,012*1,03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</si>
  <si>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62</t>
    </r>
    <r>
      <rPr>
        <i/>
        <sz val="9"/>
        <rFont val="Arial"/>
        <family val="2"/>
        <charset val="204"/>
      </rPr>
      <t xml:space="preserve">
О</t>
    </r>
  </si>
  <si>
    <r>
      <t>Многофункциональный спортивный комплекс_x000D_
1220x1170х2150h                      Цена:16990/1,18/3,46*1,012*1,03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</si>
  <si>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63</t>
    </r>
    <r>
      <rPr>
        <i/>
        <sz val="9"/>
        <rFont val="Arial"/>
        <family val="2"/>
        <charset val="204"/>
      </rPr>
      <t xml:space="preserve">
О</t>
    </r>
  </si>
  <si>
    <r>
      <t>Силовой многофункциональный тренажер_x000D_
1300х1220х2030h                      Цена:20499/1,18/3,46*1,012*1,03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</si>
  <si>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64</t>
    </r>
    <r>
      <rPr>
        <i/>
        <sz val="9"/>
        <rFont val="Arial"/>
        <family val="2"/>
        <charset val="204"/>
      </rPr>
      <t xml:space="preserve">
О</t>
    </r>
  </si>
  <si>
    <r>
      <t>Скамья гиперэкстензия_x000D_
1130х510х910h                          Цена:7990/1,18/3,46*1,012*1,03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</si>
  <si>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65</t>
    </r>
    <r>
      <rPr>
        <i/>
        <sz val="9"/>
        <rFont val="Arial"/>
        <family val="2"/>
        <charset val="204"/>
      </rPr>
      <t xml:space="preserve">
О</t>
    </r>
  </si>
  <si>
    <r>
      <t>Стойка для подтягиваний под собственным весом_x000D_
1450х1040х                               Цена:15990/1,18/3,46*1,012*1,03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</si>
  <si>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66</t>
    </r>
    <r>
      <rPr>
        <i/>
        <sz val="9"/>
        <rFont val="Arial"/>
        <family val="2"/>
        <charset val="204"/>
      </rPr>
      <t xml:space="preserve">
О</t>
    </r>
  </si>
  <si>
    <r>
      <t>Степ платформа 2 уровня_x000D_
680х280х150h                           Цена:900/1,18/3,46*1,012*1,03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</si>
  <si>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r>
      <t>67</t>
    </r>
    <r>
      <rPr>
        <i/>
        <sz val="9"/>
        <rFont val="Arial"/>
        <family val="2"/>
        <charset val="204"/>
      </rPr>
      <t xml:space="preserve">
О</t>
    </r>
  </si>
  <si>
    <r>
      <t>Прайс-лист</t>
    </r>
    <r>
      <rPr>
        <i/>
        <sz val="9"/>
        <rFont val="Arial"/>
        <family val="2"/>
        <charset val="204"/>
      </rPr>
      <t xml:space="preserve">
прим.</t>
    </r>
  </si>
  <si>
    <r>
      <t>Индивидуальный шкаф для хранения костылей и протезов                          Цена:5850/1,18/3,46*1,012*1,03</t>
    </r>
    <r>
      <rPr>
        <i/>
        <sz val="7"/>
        <rFont val="Arial"/>
        <family val="2"/>
        <charset val="204"/>
      </rPr>
      <t xml:space="preserve">
(Расходы на комплектацию оборудования - согласно п.4.63 из МДС 81-35.2004  (ПЗ=1%ПЗ1))
Оборудование</t>
    </r>
  </si>
  <si>
    <t>Смета</t>
  </si>
  <si>
    <t>Уно-спорт</t>
  </si>
  <si>
    <t>Сметная стоимость</t>
  </si>
  <si>
    <t>аванс</t>
  </si>
  <si>
    <t>Спорт-доставка</t>
  </si>
  <si>
    <t>Железная мебель</t>
  </si>
  <si>
    <t xml:space="preserve">Стул офисный 
540х605х805h                            </t>
  </si>
  <si>
    <t xml:space="preserve">Стол кассира индивидуального изготовления
1800х500х750h                          </t>
  </si>
  <si>
    <t xml:space="preserve">Стойка администратора 
Индивидуального изготовления 2000х1160х1100h                      </t>
  </si>
  <si>
    <t xml:space="preserve">Гардеробная система из нержавеющей стали                 </t>
  </si>
  <si>
    <t xml:space="preserve">Кабина для переодевания инд. изготовления                            </t>
  </si>
  <si>
    <t xml:space="preserve">Вешалка настенная                   </t>
  </si>
  <si>
    <t xml:space="preserve">Блок из 2х шкафов на общей скамейке для переодевания МГН
2100х950х1300h                        </t>
  </si>
  <si>
    <t xml:space="preserve">Шкаф для раздевалок МГН
800х600х1700h                          </t>
  </si>
  <si>
    <t xml:space="preserve">Скамья для МГН
1000х600х500h                          </t>
  </si>
  <si>
    <t xml:space="preserve">Стул офисный 
455х440х1160h                          </t>
  </si>
  <si>
    <t xml:space="preserve">Перегородки сантехнические душевые                                     </t>
  </si>
  <si>
    <t xml:space="preserve">Указка персональных замечаний                                </t>
  </si>
  <si>
    <t xml:space="preserve">Флажок судейский                      </t>
  </si>
  <si>
    <t xml:space="preserve">Тумба под магнитолу                 </t>
  </si>
  <si>
    <t xml:space="preserve">Магнитола переносная, 220В     </t>
  </si>
  <si>
    <t xml:space="preserve">Рабочее место в составе: 
 - подкатная тумба
габаритные размеры, мм – 400х400х500
 -персональный компьютер
напряжение, В - 220 
мощность, кВт -0,5 </t>
  </si>
  <si>
    <t xml:space="preserve">Зеркало 
2500h, длиной 30м                    </t>
  </si>
  <si>
    <t xml:space="preserve">Индивидуальный шкаф для хранения костылей и протезов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</si>
</sst>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sz val="8"/>
      <name val="Arial"/>
      <family val="2"/>
      <charset val="204"/>
    </font>
    <font>
      <i/>
      <sz val="6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">
    <xf numFmtId="0" fontId="0" fillId="0" borderId="0" xfId="0"/>
    <xf numFmtId="0" fontId="6" fillId="0" borderId="1" xfId="1" applyFont="1" applyBorder="1" applyAlignment="1">
      <alignment horizontal="center" vertical="top"/>
    </xf>
    <xf numFmtId="164" fontId="0" fillId="0" borderId="0" xfId="0" applyNumberFormat="1"/>
    <xf numFmtId="0" fontId="2" fillId="0" borderId="2" xfId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64" fontId="0" fillId="0" borderId="2" xfId="0" applyNumberFormat="1" applyBorder="1"/>
    <xf numFmtId="0" fontId="0" fillId="2" borderId="0" xfId="0" applyFill="1"/>
    <xf numFmtId="164" fontId="0" fillId="2" borderId="0" xfId="0" applyNumberFormat="1" applyFill="1"/>
    <xf numFmtId="164" fontId="0" fillId="2" borderId="2" xfId="0" applyNumberFormat="1" applyFill="1" applyBorder="1"/>
    <xf numFmtId="164" fontId="0" fillId="3" borderId="2" xfId="0" applyNumberFormat="1" applyFill="1" applyBorder="1"/>
    <xf numFmtId="0" fontId="1" fillId="0" borderId="1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6"/>
  <sheetViews>
    <sheetView tabSelected="1" topLeftCell="C1" zoomScale="150" zoomScaleNormal="150" workbookViewId="0">
      <pane xSplit="1" ySplit="2" topLeftCell="D3" activePane="bottomRight" state="frozen"/>
      <selection activeCell="C1" sqref="C1"/>
      <selection pane="topRight" activeCell="D1" sqref="D1"/>
      <selection pane="bottomLeft" activeCell="C3" sqref="C3"/>
      <selection pane="bottomRight" activeCell="G19" sqref="G19"/>
    </sheetView>
  </sheetViews>
  <sheetFormatPr baseColWidth="10" defaultColWidth="8.83203125" defaultRowHeight="15"/>
  <cols>
    <col min="3" max="3" width="37.33203125" customWidth="1"/>
  </cols>
  <sheetData>
    <row r="2" spans="1:5">
      <c r="A2" s="12" t="s">
        <v>0</v>
      </c>
      <c r="B2" s="13"/>
      <c r="C2" s="13"/>
      <c r="D2" s="13"/>
      <c r="E2" s="13"/>
    </row>
    <row r="3" spans="1:5" ht="25" customHeight="1">
      <c r="A3" s="3" t="s">
        <v>8</v>
      </c>
      <c r="B3" s="4" t="s">
        <v>6</v>
      </c>
      <c r="C3" s="5" t="s">
        <v>170</v>
      </c>
      <c r="D3" s="3" t="s">
        <v>1</v>
      </c>
      <c r="E3" s="1">
        <v>3</v>
      </c>
    </row>
    <row r="4" spans="1:5" ht="27" customHeight="1">
      <c r="A4" s="3" t="s">
        <v>12</v>
      </c>
      <c r="B4" s="4" t="s">
        <v>13</v>
      </c>
      <c r="C4" s="5" t="s">
        <v>171</v>
      </c>
      <c r="D4" s="3" t="s">
        <v>1</v>
      </c>
      <c r="E4" s="1">
        <v>1</v>
      </c>
    </row>
    <row r="5" spans="1:5" ht="25" customHeight="1">
      <c r="A5" s="3" t="s">
        <v>19</v>
      </c>
      <c r="B5" s="4" t="s">
        <v>20</v>
      </c>
      <c r="C5" s="5" t="s">
        <v>172</v>
      </c>
      <c r="D5" s="3" t="s">
        <v>1</v>
      </c>
      <c r="E5" s="1">
        <v>2</v>
      </c>
    </row>
    <row r="6" spans="1:5" ht="25" customHeight="1">
      <c r="A6" s="3" t="s">
        <v>22</v>
      </c>
      <c r="B6" s="4" t="s">
        <v>23</v>
      </c>
      <c r="C6" s="5" t="s">
        <v>173</v>
      </c>
      <c r="D6" s="3" t="s">
        <v>2</v>
      </c>
      <c r="E6" s="6" t="s">
        <v>25</v>
      </c>
    </row>
    <row r="7" spans="1:5" ht="16" customHeight="1">
      <c r="A7" s="3" t="s">
        <v>29</v>
      </c>
      <c r="B7" s="4" t="s">
        <v>30</v>
      </c>
      <c r="C7" s="5" t="s">
        <v>174</v>
      </c>
      <c r="D7" s="3" t="s">
        <v>3</v>
      </c>
      <c r="E7" s="1">
        <v>10</v>
      </c>
    </row>
    <row r="8" spans="1:5" ht="15" customHeight="1">
      <c r="A8" s="3" t="s">
        <v>53</v>
      </c>
      <c r="B8" s="4" t="s">
        <v>54</v>
      </c>
      <c r="C8" s="5" t="s">
        <v>175</v>
      </c>
      <c r="D8" s="3" t="s">
        <v>1</v>
      </c>
      <c r="E8" s="1">
        <v>2</v>
      </c>
    </row>
    <row r="9" spans="1:5" ht="37" customHeight="1">
      <c r="A9" s="3" t="s">
        <v>62</v>
      </c>
      <c r="B9" s="4" t="s">
        <v>63</v>
      </c>
      <c r="C9" s="5" t="s">
        <v>176</v>
      </c>
      <c r="D9" s="3" t="s">
        <v>1</v>
      </c>
      <c r="E9" s="1">
        <v>1</v>
      </c>
    </row>
    <row r="10" spans="1:5" ht="25" customHeight="1">
      <c r="A10" s="3" t="s">
        <v>65</v>
      </c>
      <c r="B10" s="4" t="s">
        <v>66</v>
      </c>
      <c r="C10" s="5" t="s">
        <v>177</v>
      </c>
      <c r="D10" s="3" t="s">
        <v>1</v>
      </c>
      <c r="E10" s="1">
        <v>1</v>
      </c>
    </row>
    <row r="11" spans="1:5" ht="25" customHeight="1">
      <c r="A11" s="3" t="s">
        <v>68</v>
      </c>
      <c r="B11" s="4" t="s">
        <v>27</v>
      </c>
      <c r="C11" s="5" t="s">
        <v>178</v>
      </c>
      <c r="D11" s="3" t="s">
        <v>1</v>
      </c>
      <c r="E11" s="1">
        <v>2</v>
      </c>
    </row>
    <row r="12" spans="1:5" ht="25" customHeight="1">
      <c r="A12" s="3" t="s">
        <v>70</v>
      </c>
      <c r="B12" s="4" t="s">
        <v>6</v>
      </c>
      <c r="C12" s="5" t="s">
        <v>179</v>
      </c>
      <c r="D12" s="3" t="s">
        <v>1</v>
      </c>
      <c r="E12" s="1">
        <v>10</v>
      </c>
    </row>
    <row r="13" spans="1:5" ht="16" customHeight="1">
      <c r="A13" s="3" t="s">
        <v>74</v>
      </c>
      <c r="B13" s="4" t="s">
        <v>75</v>
      </c>
      <c r="C13" s="5" t="s">
        <v>180</v>
      </c>
      <c r="D13" s="3" t="s">
        <v>3</v>
      </c>
      <c r="E13" s="1">
        <v>13</v>
      </c>
    </row>
    <row r="14" spans="1:5" ht="17" customHeight="1">
      <c r="A14" s="3" t="s">
        <v>77</v>
      </c>
      <c r="B14" s="4" t="s">
        <v>75</v>
      </c>
      <c r="C14" s="5" t="s">
        <v>180</v>
      </c>
      <c r="D14" s="3" t="s">
        <v>3</v>
      </c>
      <c r="E14" s="1">
        <v>66</v>
      </c>
    </row>
    <row r="15" spans="1:5" ht="17" customHeight="1">
      <c r="A15" s="3" t="s">
        <v>102</v>
      </c>
      <c r="B15" s="4" t="s">
        <v>103</v>
      </c>
      <c r="C15" s="5" t="s">
        <v>181</v>
      </c>
      <c r="D15" s="3" t="s">
        <v>1</v>
      </c>
      <c r="E15" s="1">
        <v>1</v>
      </c>
    </row>
    <row r="16" spans="1:5" ht="15" customHeight="1">
      <c r="A16" s="3" t="s">
        <v>105</v>
      </c>
      <c r="B16" s="4" t="s">
        <v>106</v>
      </c>
      <c r="C16" s="5" t="s">
        <v>182</v>
      </c>
      <c r="D16" s="3" t="s">
        <v>1</v>
      </c>
      <c r="E16" s="1">
        <v>1</v>
      </c>
    </row>
    <row r="17" spans="1:5" ht="16" customHeight="1">
      <c r="A17" s="3" t="s">
        <v>111</v>
      </c>
      <c r="B17" s="4" t="s">
        <v>112</v>
      </c>
      <c r="C17" s="5" t="s">
        <v>183</v>
      </c>
      <c r="D17" s="3" t="s">
        <v>1</v>
      </c>
      <c r="E17" s="1">
        <v>3</v>
      </c>
    </row>
    <row r="18" spans="1:5" ht="15" customHeight="1">
      <c r="A18" s="3" t="s">
        <v>114</v>
      </c>
      <c r="B18" s="4" t="s">
        <v>115</v>
      </c>
      <c r="C18" s="5" t="s">
        <v>184</v>
      </c>
      <c r="D18" s="3" t="s">
        <v>1</v>
      </c>
      <c r="E18" s="1">
        <v>3</v>
      </c>
    </row>
    <row r="19" spans="1:5" ht="73" customHeight="1">
      <c r="A19" s="3" t="s">
        <v>122</v>
      </c>
      <c r="B19" s="4" t="s">
        <v>123</v>
      </c>
      <c r="C19" s="5" t="s">
        <v>185</v>
      </c>
      <c r="D19" s="3" t="s">
        <v>1</v>
      </c>
      <c r="E19" s="1">
        <v>10</v>
      </c>
    </row>
    <row r="20" spans="1:5" ht="25" customHeight="1">
      <c r="A20" s="3" t="s">
        <v>128</v>
      </c>
      <c r="B20" s="4" t="s">
        <v>129</v>
      </c>
      <c r="C20" s="5" t="s">
        <v>186</v>
      </c>
      <c r="D20" s="3" t="s">
        <v>1</v>
      </c>
      <c r="E20" s="1">
        <v>1</v>
      </c>
    </row>
    <row r="21" spans="1:5" ht="27" customHeight="1">
      <c r="A21" s="3" t="s">
        <v>161</v>
      </c>
      <c r="B21" s="4" t="s">
        <v>162</v>
      </c>
      <c r="C21" s="5" t="s">
        <v>187</v>
      </c>
      <c r="D21" s="3" t="s">
        <v>1</v>
      </c>
      <c r="E21" s="1">
        <v>1</v>
      </c>
    </row>
    <row r="25" spans="1:5">
      <c r="C25" s="8" t="s">
        <v>166</v>
      </c>
      <c r="D25" s="8"/>
      <c r="E25" s="8"/>
    </row>
    <row r="26" spans="1:5">
      <c r="C26" t="s">
        <v>167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topLeftCell="C1" zoomScale="78" zoomScaleNormal="78" workbookViewId="0">
      <pane xSplit="1" ySplit="2" topLeftCell="D3" activePane="bottomRight" state="frozen"/>
      <selection activeCell="C1" sqref="C1"/>
      <selection pane="topRight" activeCell="D1" sqref="D1"/>
      <selection pane="bottomLeft" activeCell="C3" sqref="C3"/>
      <selection pane="bottomRight" activeCell="C26" sqref="A26:XFD27"/>
    </sheetView>
  </sheetViews>
  <sheetFormatPr baseColWidth="10" defaultColWidth="8.83203125" defaultRowHeight="15"/>
  <cols>
    <col min="3" max="3" width="37.33203125" customWidth="1"/>
    <col min="6" max="6" width="13.6640625" style="2" customWidth="1"/>
  </cols>
  <sheetData>
    <row r="2" spans="1:6">
      <c r="A2" s="12" t="s">
        <v>0</v>
      </c>
      <c r="B2" s="13"/>
      <c r="C2" s="13"/>
      <c r="D2" s="13"/>
      <c r="E2" s="13"/>
      <c r="F2" s="7" t="s">
        <v>165</v>
      </c>
    </row>
    <row r="3" spans="1:6" ht="38.25" customHeight="1">
      <c r="A3" s="3" t="s">
        <v>5</v>
      </c>
      <c r="B3" s="4" t="s">
        <v>6</v>
      </c>
      <c r="C3" s="5" t="s">
        <v>7</v>
      </c>
      <c r="D3" s="3" t="s">
        <v>1</v>
      </c>
      <c r="E3" s="1">
        <v>10</v>
      </c>
      <c r="F3" s="10">
        <v>20700</v>
      </c>
    </row>
    <row r="4" spans="1:6" ht="36.75" customHeight="1">
      <c r="A4" s="3" t="s">
        <v>10</v>
      </c>
      <c r="B4" s="4" t="s">
        <v>6</v>
      </c>
      <c r="C4" s="5" t="s">
        <v>11</v>
      </c>
      <c r="D4" s="3" t="s">
        <v>1</v>
      </c>
      <c r="E4" s="1">
        <v>18</v>
      </c>
      <c r="F4" s="10">
        <v>14904</v>
      </c>
    </row>
    <row r="5" spans="1:6" ht="50" customHeight="1">
      <c r="A5" s="3" t="s">
        <v>15</v>
      </c>
      <c r="B5" s="4" t="s">
        <v>6</v>
      </c>
      <c r="C5" s="5" t="s">
        <v>16</v>
      </c>
      <c r="D5" s="3" t="s">
        <v>1</v>
      </c>
      <c r="E5" s="1">
        <v>8</v>
      </c>
      <c r="F5" s="10">
        <v>31392</v>
      </c>
    </row>
    <row r="6" spans="1:6" ht="50" customHeight="1">
      <c r="A6" s="3" t="s">
        <v>17</v>
      </c>
      <c r="B6" s="4" t="s">
        <v>6</v>
      </c>
      <c r="C6" s="5" t="s">
        <v>18</v>
      </c>
      <c r="D6" s="3" t="s">
        <v>1</v>
      </c>
      <c r="E6" s="1">
        <v>14</v>
      </c>
      <c r="F6" s="10">
        <v>62748</v>
      </c>
    </row>
    <row r="7" spans="1:6" ht="50" customHeight="1">
      <c r="A7" s="3" t="s">
        <v>26</v>
      </c>
      <c r="B7" s="4" t="s">
        <v>27</v>
      </c>
      <c r="C7" s="5" t="s">
        <v>28</v>
      </c>
      <c r="D7" s="3" t="s">
        <v>1</v>
      </c>
      <c r="E7" s="1">
        <v>2</v>
      </c>
      <c r="F7" s="10">
        <v>40408</v>
      </c>
    </row>
    <row r="8" spans="1:6" ht="50" customHeight="1">
      <c r="A8" s="3" t="s">
        <v>32</v>
      </c>
      <c r="B8" s="4" t="s">
        <v>33</v>
      </c>
      <c r="C8" s="5" t="s">
        <v>34</v>
      </c>
      <c r="D8" s="3" t="s">
        <v>1</v>
      </c>
      <c r="E8" s="1">
        <v>5</v>
      </c>
      <c r="F8" s="10">
        <v>17050</v>
      </c>
    </row>
    <row r="9" spans="1:6" ht="50" customHeight="1">
      <c r="A9" s="3" t="s">
        <v>35</v>
      </c>
      <c r="B9" s="4" t="s">
        <v>33</v>
      </c>
      <c r="C9" s="5" t="s">
        <v>36</v>
      </c>
      <c r="D9" s="3" t="s">
        <v>1</v>
      </c>
      <c r="E9" s="1">
        <v>2</v>
      </c>
      <c r="F9" s="10">
        <v>11232</v>
      </c>
    </row>
    <row r="10" spans="1:6" ht="50" customHeight="1">
      <c r="A10" s="3" t="s">
        <v>37</v>
      </c>
      <c r="B10" s="4" t="s">
        <v>33</v>
      </c>
      <c r="C10" s="5" t="s">
        <v>38</v>
      </c>
      <c r="D10" s="3" t="s">
        <v>1</v>
      </c>
      <c r="E10" s="1">
        <v>3</v>
      </c>
      <c r="F10" s="10">
        <v>17358</v>
      </c>
    </row>
    <row r="11" spans="1:6" ht="50" customHeight="1">
      <c r="A11" s="3" t="s">
        <v>39</v>
      </c>
      <c r="B11" s="4" t="s">
        <v>33</v>
      </c>
      <c r="C11" s="5" t="s">
        <v>40</v>
      </c>
      <c r="D11" s="3" t="s">
        <v>1</v>
      </c>
      <c r="E11" s="1">
        <v>7</v>
      </c>
      <c r="F11" s="10">
        <v>41692</v>
      </c>
    </row>
    <row r="12" spans="1:6" ht="50" customHeight="1">
      <c r="A12" s="3" t="s">
        <v>41</v>
      </c>
      <c r="B12" s="4" t="s">
        <v>33</v>
      </c>
      <c r="C12" s="5" t="s">
        <v>42</v>
      </c>
      <c r="D12" s="3" t="s">
        <v>1</v>
      </c>
      <c r="E12" s="1">
        <v>6</v>
      </c>
      <c r="F12" s="10">
        <v>55776</v>
      </c>
    </row>
    <row r="13" spans="1:6" ht="50" customHeight="1">
      <c r="A13" s="3" t="s">
        <v>43</v>
      </c>
      <c r="B13" s="4" t="s">
        <v>33</v>
      </c>
      <c r="C13" s="5" t="s">
        <v>44</v>
      </c>
      <c r="D13" s="3" t="s">
        <v>1</v>
      </c>
      <c r="E13" s="1">
        <v>13</v>
      </c>
      <c r="F13" s="10">
        <v>150566</v>
      </c>
    </row>
    <row r="14" spans="1:6" ht="50" customHeight="1">
      <c r="A14" s="3" t="s">
        <v>82</v>
      </c>
      <c r="B14" s="4" t="s">
        <v>80</v>
      </c>
      <c r="C14" s="5" t="s">
        <v>83</v>
      </c>
      <c r="D14" s="3" t="s">
        <v>1</v>
      </c>
      <c r="E14" s="1">
        <v>2</v>
      </c>
      <c r="F14" s="10">
        <v>24840</v>
      </c>
    </row>
    <row r="15" spans="1:6" ht="50" customHeight="1">
      <c r="A15" s="3" t="s">
        <v>84</v>
      </c>
      <c r="B15" s="4" t="s">
        <v>80</v>
      </c>
      <c r="C15" s="5" t="s">
        <v>85</v>
      </c>
      <c r="D15" s="3" t="s">
        <v>1</v>
      </c>
      <c r="E15" s="1">
        <v>2</v>
      </c>
      <c r="F15" s="10">
        <v>4770</v>
      </c>
    </row>
    <row r="16" spans="1:6" ht="50" customHeight="1">
      <c r="A16" s="3" t="s">
        <v>86</v>
      </c>
      <c r="B16" s="4" t="s">
        <v>80</v>
      </c>
      <c r="C16" s="5" t="s">
        <v>87</v>
      </c>
      <c r="D16" s="3" t="s">
        <v>1</v>
      </c>
      <c r="E16" s="1">
        <v>10</v>
      </c>
      <c r="F16" s="10">
        <v>34200</v>
      </c>
    </row>
    <row r="17" spans="1:6" ht="50" customHeight="1">
      <c r="A17" s="3" t="s">
        <v>88</v>
      </c>
      <c r="B17" s="4" t="s">
        <v>80</v>
      </c>
      <c r="C17" s="5" t="s">
        <v>89</v>
      </c>
      <c r="D17" s="3" t="s">
        <v>1</v>
      </c>
      <c r="E17" s="1">
        <v>1</v>
      </c>
      <c r="F17" s="10">
        <v>2385</v>
      </c>
    </row>
    <row r="18" spans="1:6" ht="50" customHeight="1">
      <c r="A18" s="3" t="s">
        <v>90</v>
      </c>
      <c r="B18" s="4" t="s">
        <v>80</v>
      </c>
      <c r="C18" s="5" t="s">
        <v>91</v>
      </c>
      <c r="D18" s="3" t="s">
        <v>1</v>
      </c>
      <c r="E18" s="1">
        <v>1</v>
      </c>
      <c r="F18" s="10">
        <v>8820</v>
      </c>
    </row>
    <row r="19" spans="1:6" ht="50" customHeight="1">
      <c r="A19" s="3" t="s">
        <v>92</v>
      </c>
      <c r="B19" s="4" t="s">
        <v>93</v>
      </c>
      <c r="C19" s="5" t="s">
        <v>94</v>
      </c>
      <c r="D19" s="3" t="s">
        <v>3</v>
      </c>
      <c r="E19" s="1">
        <v>90</v>
      </c>
      <c r="F19" s="10">
        <v>6840</v>
      </c>
    </row>
    <row r="20" spans="1:6" ht="50" customHeight="1">
      <c r="A20" s="3" t="s">
        <v>95</v>
      </c>
      <c r="B20" s="4" t="s">
        <v>93</v>
      </c>
      <c r="C20" s="5" t="s">
        <v>96</v>
      </c>
      <c r="D20" s="3" t="s">
        <v>1</v>
      </c>
      <c r="E20" s="1">
        <v>1</v>
      </c>
      <c r="F20" s="10">
        <v>31320</v>
      </c>
    </row>
    <row r="21" spans="1:6" ht="50" customHeight="1">
      <c r="A21" s="3" t="s">
        <v>108</v>
      </c>
      <c r="B21" s="4" t="s">
        <v>109</v>
      </c>
      <c r="C21" s="5" t="s">
        <v>110</v>
      </c>
      <c r="D21" s="3" t="s">
        <v>1</v>
      </c>
      <c r="E21" s="1">
        <v>1</v>
      </c>
      <c r="F21" s="10">
        <v>76302</v>
      </c>
    </row>
    <row r="22" spans="1:6" ht="50" customHeight="1">
      <c r="A22" s="3" t="s">
        <v>120</v>
      </c>
      <c r="B22" s="4" t="s">
        <v>118</v>
      </c>
      <c r="C22" s="5" t="s">
        <v>121</v>
      </c>
      <c r="D22" s="3" t="s">
        <v>1</v>
      </c>
      <c r="E22" s="1">
        <v>14</v>
      </c>
      <c r="F22" s="10">
        <v>108360</v>
      </c>
    </row>
    <row r="23" spans="1:6" ht="50" customHeight="1">
      <c r="A23" s="3" t="s">
        <v>125</v>
      </c>
      <c r="B23" s="4" t="s">
        <v>126</v>
      </c>
      <c r="C23" s="5" t="s">
        <v>127</v>
      </c>
      <c r="D23" s="3" t="s">
        <v>4</v>
      </c>
      <c r="E23" s="1">
        <v>7</v>
      </c>
      <c r="F23" s="10">
        <v>13923</v>
      </c>
    </row>
    <row r="24" spans="1:6" ht="50" customHeight="1">
      <c r="A24" s="3" t="s">
        <v>131</v>
      </c>
      <c r="B24" s="4" t="s">
        <v>80</v>
      </c>
      <c r="C24" s="5" t="s">
        <v>132</v>
      </c>
      <c r="D24" s="3" t="s">
        <v>1</v>
      </c>
      <c r="E24" s="1">
        <v>18</v>
      </c>
      <c r="F24" s="10">
        <v>22680</v>
      </c>
    </row>
    <row r="25" spans="1:6" ht="50" customHeight="1">
      <c r="A25" s="3" t="s">
        <v>133</v>
      </c>
      <c r="B25" s="4" t="s">
        <v>80</v>
      </c>
      <c r="C25" s="5" t="s">
        <v>134</v>
      </c>
      <c r="D25" s="3" t="s">
        <v>1</v>
      </c>
      <c r="E25" s="1">
        <v>2</v>
      </c>
      <c r="F25" s="10">
        <v>18000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4"/>
  <sheetViews>
    <sheetView topLeftCell="C1" zoomScale="78" zoomScaleNormal="78" workbookViewId="0">
      <pane xSplit="1" ySplit="2" topLeftCell="D3" activePane="bottomRight" state="frozen"/>
      <selection activeCell="C1" sqref="C1"/>
      <selection pane="topRight" activeCell="D1" sqref="D1"/>
      <selection pane="bottomLeft" activeCell="C3" sqref="C3"/>
      <selection pane="bottomRight" activeCell="G6" sqref="G6"/>
    </sheetView>
  </sheetViews>
  <sheetFormatPr baseColWidth="10" defaultColWidth="8.83203125" defaultRowHeight="15"/>
  <cols>
    <col min="3" max="3" width="37.33203125" customWidth="1"/>
    <col min="6" max="6" width="15.6640625" style="2" customWidth="1"/>
    <col min="7" max="7" width="15.83203125" style="2" customWidth="1"/>
  </cols>
  <sheetData>
    <row r="2" spans="1:7">
      <c r="A2" s="12" t="s">
        <v>0</v>
      </c>
      <c r="B2" s="13"/>
      <c r="C2" s="13"/>
      <c r="D2" s="13"/>
      <c r="E2" s="13"/>
      <c r="F2" s="7" t="s">
        <v>164</v>
      </c>
      <c r="G2" s="7" t="s">
        <v>168</v>
      </c>
    </row>
    <row r="3" spans="1:7" ht="50" customHeight="1">
      <c r="A3" s="3" t="s">
        <v>79</v>
      </c>
      <c r="B3" s="4" t="s">
        <v>80</v>
      </c>
      <c r="C3" s="5" t="s">
        <v>81</v>
      </c>
      <c r="D3" s="3" t="s">
        <v>1</v>
      </c>
      <c r="E3" s="1">
        <v>2</v>
      </c>
      <c r="F3" s="7">
        <f>15990*2*1.17*1.08</f>
        <v>40409.928</v>
      </c>
      <c r="G3" s="10">
        <v>23800</v>
      </c>
    </row>
    <row r="4" spans="1:7" ht="50" customHeight="1">
      <c r="A4" s="3" t="s">
        <v>97</v>
      </c>
      <c r="B4" s="4" t="s">
        <v>98</v>
      </c>
      <c r="C4" s="5" t="s">
        <v>99</v>
      </c>
      <c r="D4" s="3" t="s">
        <v>1</v>
      </c>
      <c r="E4" s="1">
        <v>2</v>
      </c>
      <c r="F4" s="7">
        <f>320*2*1.17*1.08</f>
        <v>808.70399999999995</v>
      </c>
      <c r="G4" s="10">
        <v>200</v>
      </c>
    </row>
    <row r="5" spans="1:7" ht="50" customHeight="1">
      <c r="A5" s="3" t="s">
        <v>100</v>
      </c>
      <c r="B5" s="4" t="s">
        <v>98</v>
      </c>
      <c r="C5" s="5" t="s">
        <v>101</v>
      </c>
      <c r="D5" s="3" t="s">
        <v>1</v>
      </c>
      <c r="E5" s="1">
        <v>2</v>
      </c>
      <c r="F5" s="7">
        <f>1090*2*1.17*1.08</f>
        <v>2754.6480000000001</v>
      </c>
      <c r="G5" s="10">
        <v>2000</v>
      </c>
    </row>
    <row r="6" spans="1:7" ht="50" customHeight="1">
      <c r="A6" s="3" t="s">
        <v>102</v>
      </c>
      <c r="B6" s="4" t="s">
        <v>103</v>
      </c>
      <c r="C6" s="5" t="s">
        <v>104</v>
      </c>
      <c r="D6" s="3" t="s">
        <v>1</v>
      </c>
      <c r="E6" s="1">
        <v>1</v>
      </c>
      <c r="F6" s="7">
        <f>1.17*1545*1.08</f>
        <v>1952.2619999999999</v>
      </c>
      <c r="G6" s="10">
        <v>1200</v>
      </c>
    </row>
    <row r="7" spans="1:7" ht="50" customHeight="1">
      <c r="A7" s="3" t="s">
        <v>105</v>
      </c>
      <c r="B7" s="4" t="s">
        <v>106</v>
      </c>
      <c r="C7" s="5" t="s">
        <v>107</v>
      </c>
      <c r="D7" s="3" t="s">
        <v>1</v>
      </c>
      <c r="E7" s="1">
        <v>1</v>
      </c>
      <c r="F7" s="7">
        <f>1.17*300*1.08</f>
        <v>379.08000000000004</v>
      </c>
      <c r="G7" s="10">
        <v>350</v>
      </c>
    </row>
    <row r="8" spans="1:7" ht="50" customHeight="1">
      <c r="A8" s="3" t="s">
        <v>111</v>
      </c>
      <c r="B8" s="4" t="s">
        <v>112</v>
      </c>
      <c r="C8" s="5" t="s">
        <v>113</v>
      </c>
      <c r="D8" s="3" t="s">
        <v>1</v>
      </c>
      <c r="E8" s="1">
        <v>3</v>
      </c>
      <c r="F8" s="7">
        <f>970*3*1.17*1.08</f>
        <v>3677.076</v>
      </c>
      <c r="G8" s="10">
        <v>6000</v>
      </c>
    </row>
    <row r="9" spans="1:7" ht="50" customHeight="1">
      <c r="A9" s="3" t="s">
        <v>114</v>
      </c>
      <c r="B9" s="4" t="s">
        <v>115</v>
      </c>
      <c r="C9" s="5" t="s">
        <v>116</v>
      </c>
      <c r="D9" s="3" t="s">
        <v>1</v>
      </c>
      <c r="E9" s="1">
        <v>3</v>
      </c>
      <c r="F9" s="7">
        <f>3140*3*1.17*1.08</f>
        <v>11903.112000000001</v>
      </c>
      <c r="G9" s="10">
        <v>3600</v>
      </c>
    </row>
    <row r="10" spans="1:7" ht="50" customHeight="1">
      <c r="A10" s="3" t="s">
        <v>117</v>
      </c>
      <c r="B10" s="4" t="s">
        <v>118</v>
      </c>
      <c r="C10" s="5" t="s">
        <v>119</v>
      </c>
      <c r="D10" s="3" t="s">
        <v>1</v>
      </c>
      <c r="E10" s="1">
        <v>2</v>
      </c>
      <c r="F10" s="7">
        <f>16150*2*1.17*1.08</f>
        <v>40814.280000000006</v>
      </c>
      <c r="G10" s="10">
        <v>18000</v>
      </c>
    </row>
    <row r="11" spans="1:7" ht="50" customHeight="1">
      <c r="A11" s="3" t="s">
        <v>135</v>
      </c>
      <c r="B11" s="4" t="s">
        <v>80</v>
      </c>
      <c r="C11" s="5" t="s">
        <v>136</v>
      </c>
      <c r="D11" s="3" t="s">
        <v>1</v>
      </c>
      <c r="E11" s="1">
        <v>2</v>
      </c>
      <c r="F11" s="7">
        <f>3250*2*1.17*1.08</f>
        <v>8213.4</v>
      </c>
      <c r="G11" s="10">
        <v>19800</v>
      </c>
    </row>
    <row r="12" spans="1:7" ht="50" customHeight="1">
      <c r="A12" s="3" t="s">
        <v>137</v>
      </c>
      <c r="B12" s="4" t="s">
        <v>80</v>
      </c>
      <c r="C12" s="5" t="s">
        <v>138</v>
      </c>
      <c r="D12" s="3" t="s">
        <v>1</v>
      </c>
      <c r="E12" s="1">
        <v>2</v>
      </c>
      <c r="F12" s="7">
        <f>6490*2*1.17*1.08</f>
        <v>16401.527999999998</v>
      </c>
      <c r="G12" s="10">
        <v>27000</v>
      </c>
    </row>
    <row r="13" spans="1:7" ht="50" customHeight="1">
      <c r="A13" s="3" t="s">
        <v>139</v>
      </c>
      <c r="B13" s="4" t="s">
        <v>80</v>
      </c>
      <c r="C13" s="5" t="s">
        <v>140</v>
      </c>
      <c r="D13" s="3" t="s">
        <v>1</v>
      </c>
      <c r="E13" s="1">
        <v>2</v>
      </c>
      <c r="F13" s="7">
        <f>4200*2*1.17*1.08</f>
        <v>10614.240000000002</v>
      </c>
      <c r="G13" s="10">
        <v>9400</v>
      </c>
    </row>
    <row r="14" spans="1:7" ht="50" customHeight="1">
      <c r="A14" s="3" t="s">
        <v>141</v>
      </c>
      <c r="B14" s="4" t="s">
        <v>80</v>
      </c>
      <c r="C14" s="5" t="s">
        <v>142</v>
      </c>
      <c r="D14" s="3" t="s">
        <v>1</v>
      </c>
      <c r="E14" s="1">
        <v>3</v>
      </c>
      <c r="F14" s="7">
        <f>18690*3*1.17*1.08</f>
        <v>70850.051999999996</v>
      </c>
      <c r="G14" s="10">
        <v>57000</v>
      </c>
    </row>
    <row r="15" spans="1:7" ht="50" customHeight="1">
      <c r="A15" s="3" t="s">
        <v>143</v>
      </c>
      <c r="B15" s="4" t="s">
        <v>80</v>
      </c>
      <c r="C15" s="5" t="s">
        <v>144</v>
      </c>
      <c r="D15" s="3" t="s">
        <v>1</v>
      </c>
      <c r="E15" s="1">
        <v>3</v>
      </c>
      <c r="F15" s="7">
        <f>15690*3*1.17*1.08</f>
        <v>59477.651999999995</v>
      </c>
      <c r="G15" s="10">
        <v>45000</v>
      </c>
    </row>
    <row r="16" spans="1:7" ht="50" customHeight="1">
      <c r="A16" s="3" t="s">
        <v>145</v>
      </c>
      <c r="B16" s="4" t="s">
        <v>80</v>
      </c>
      <c r="C16" s="5" t="s">
        <v>146</v>
      </c>
      <c r="D16" s="3" t="s">
        <v>1</v>
      </c>
      <c r="E16" s="1">
        <v>3</v>
      </c>
      <c r="F16" s="7">
        <f>14490*3*1.17*1.08</f>
        <v>54928.691999999995</v>
      </c>
      <c r="G16" s="10">
        <v>45600</v>
      </c>
    </row>
    <row r="17" spans="1:7" ht="50" customHeight="1">
      <c r="A17" s="3" t="s">
        <v>147</v>
      </c>
      <c r="B17" s="4" t="s">
        <v>80</v>
      </c>
      <c r="C17" s="5" t="s">
        <v>148</v>
      </c>
      <c r="D17" s="3" t="s">
        <v>1</v>
      </c>
      <c r="E17" s="1">
        <v>1</v>
      </c>
      <c r="F17" s="7">
        <f>10990*1.17*1.08</f>
        <v>13886.964</v>
      </c>
      <c r="G17" s="10">
        <v>17000</v>
      </c>
    </row>
    <row r="18" spans="1:7" ht="50" customHeight="1">
      <c r="A18" s="3" t="s">
        <v>149</v>
      </c>
      <c r="B18" s="4" t="s">
        <v>80</v>
      </c>
      <c r="C18" s="5" t="s">
        <v>150</v>
      </c>
      <c r="D18" s="3" t="s">
        <v>1</v>
      </c>
      <c r="E18" s="1">
        <v>2</v>
      </c>
      <c r="F18" s="7">
        <f>2790*2*1.17*1.08</f>
        <v>7050.8879999999999</v>
      </c>
      <c r="G18" s="10">
        <v>8000</v>
      </c>
    </row>
    <row r="19" spans="1:7" ht="50" customHeight="1">
      <c r="A19" s="3" t="s">
        <v>151</v>
      </c>
      <c r="B19" s="4" t="s">
        <v>80</v>
      </c>
      <c r="C19" s="5" t="s">
        <v>152</v>
      </c>
      <c r="D19" s="3" t="s">
        <v>1</v>
      </c>
      <c r="E19" s="1">
        <v>1</v>
      </c>
      <c r="F19" s="7">
        <f>16990*1.17*1.08</f>
        <v>21468.564000000002</v>
      </c>
      <c r="G19" s="10">
        <v>30000</v>
      </c>
    </row>
    <row r="20" spans="1:7" ht="50" customHeight="1">
      <c r="A20" s="3" t="s">
        <v>153</v>
      </c>
      <c r="B20" s="4" t="s">
        <v>80</v>
      </c>
      <c r="C20" s="5" t="s">
        <v>154</v>
      </c>
      <c r="D20" s="3" t="s">
        <v>1</v>
      </c>
      <c r="E20" s="1">
        <v>1</v>
      </c>
      <c r="F20" s="7">
        <f>20499*1.17*1.08</f>
        <v>25902.536400000001</v>
      </c>
      <c r="G20" s="10">
        <v>19000</v>
      </c>
    </row>
    <row r="21" spans="1:7" ht="50" customHeight="1">
      <c r="A21" s="3" t="s">
        <v>155</v>
      </c>
      <c r="B21" s="4" t="s">
        <v>80</v>
      </c>
      <c r="C21" s="5" t="s">
        <v>156</v>
      </c>
      <c r="D21" s="3" t="s">
        <v>1</v>
      </c>
      <c r="E21" s="1">
        <v>2</v>
      </c>
      <c r="F21" s="7">
        <f>7990*2*1.17*1.08</f>
        <v>20192.328000000001</v>
      </c>
      <c r="G21" s="10">
        <v>24600</v>
      </c>
    </row>
    <row r="22" spans="1:7" ht="50" customHeight="1">
      <c r="A22" s="3" t="s">
        <v>157</v>
      </c>
      <c r="B22" s="4" t="s">
        <v>80</v>
      </c>
      <c r="C22" s="5" t="s">
        <v>158</v>
      </c>
      <c r="D22" s="3" t="s">
        <v>1</v>
      </c>
      <c r="E22" s="1">
        <v>1</v>
      </c>
      <c r="F22" s="7">
        <f>15990*1.17*1.08</f>
        <v>20204.964</v>
      </c>
      <c r="G22" s="10">
        <v>14200</v>
      </c>
    </row>
    <row r="23" spans="1:7" ht="50" customHeight="1">
      <c r="A23" s="3" t="s">
        <v>159</v>
      </c>
      <c r="B23" s="4" t="s">
        <v>80</v>
      </c>
      <c r="C23" s="5" t="s">
        <v>160</v>
      </c>
      <c r="D23" s="3" t="s">
        <v>1</v>
      </c>
      <c r="E23" s="1">
        <v>18</v>
      </c>
      <c r="F23" s="7">
        <f>900*18*1.17*1.08</f>
        <v>20470.32</v>
      </c>
      <c r="G23" s="10">
        <v>21600</v>
      </c>
    </row>
    <row r="24" spans="1:7">
      <c r="F24" s="7">
        <f>SUM(F3:F23)</f>
        <v>452361.2183999999</v>
      </c>
      <c r="G24" s="7">
        <f>SUM(G3:G23)</f>
        <v>393350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9"/>
  <sheetViews>
    <sheetView topLeftCell="C1" zoomScale="78" zoomScaleNormal="78" workbookViewId="0">
      <pane xSplit="1" ySplit="2" topLeftCell="D3" activePane="bottomRight" state="frozen"/>
      <selection activeCell="C1" sqref="C1"/>
      <selection pane="topRight" activeCell="D1" sqref="D1"/>
      <selection pane="bottomLeft" activeCell="C3" sqref="C3"/>
      <selection pane="bottomRight" activeCell="F1" sqref="F1:F1048576"/>
    </sheetView>
  </sheetViews>
  <sheetFormatPr baseColWidth="10" defaultColWidth="8.83203125" defaultRowHeight="15"/>
  <cols>
    <col min="3" max="3" width="37.33203125" customWidth="1"/>
    <col min="6" max="6" width="17.5" style="2" customWidth="1"/>
  </cols>
  <sheetData>
    <row r="2" spans="1:6">
      <c r="A2" s="12" t="s">
        <v>0</v>
      </c>
      <c r="B2" s="13"/>
      <c r="C2" s="13"/>
      <c r="D2" s="13"/>
      <c r="E2" s="13"/>
      <c r="F2" s="7" t="s">
        <v>169</v>
      </c>
    </row>
    <row r="3" spans="1:6" ht="50" customHeight="1">
      <c r="A3" s="3" t="s">
        <v>45</v>
      </c>
      <c r="B3" s="4" t="s">
        <v>46</v>
      </c>
      <c r="C3" s="5" t="s">
        <v>47</v>
      </c>
      <c r="D3" s="3" t="s">
        <v>1</v>
      </c>
      <c r="E3" s="1">
        <v>2</v>
      </c>
      <c r="F3" s="10">
        <v>11200</v>
      </c>
    </row>
    <row r="4" spans="1:6" ht="50" customHeight="1">
      <c r="A4" s="3" t="s">
        <v>48</v>
      </c>
      <c r="B4" s="4" t="s">
        <v>49</v>
      </c>
      <c r="C4" s="5" t="s">
        <v>50</v>
      </c>
      <c r="D4" s="3" t="s">
        <v>1</v>
      </c>
      <c r="E4" s="1">
        <v>31</v>
      </c>
      <c r="F4" s="10">
        <v>166160</v>
      </c>
    </row>
    <row r="5" spans="1:6" ht="50" customHeight="1">
      <c r="A5" s="3" t="s">
        <v>51</v>
      </c>
      <c r="B5" s="4" t="s">
        <v>46</v>
      </c>
      <c r="C5" s="5" t="s">
        <v>52</v>
      </c>
      <c r="D5" s="3" t="s">
        <v>1</v>
      </c>
      <c r="E5" s="1">
        <v>31</v>
      </c>
      <c r="F5" s="10">
        <v>80600</v>
      </c>
    </row>
    <row r="6" spans="1:6" ht="50" customHeight="1">
      <c r="A6" s="3" t="s">
        <v>56</v>
      </c>
      <c r="B6" s="4" t="s">
        <v>46</v>
      </c>
      <c r="C6" s="5" t="s">
        <v>57</v>
      </c>
      <c r="D6" s="3" t="s">
        <v>1</v>
      </c>
      <c r="E6" s="1">
        <v>2</v>
      </c>
      <c r="F6" s="10">
        <v>18000</v>
      </c>
    </row>
    <row r="7" spans="1:6" ht="50" customHeight="1">
      <c r="A7" s="3" t="s">
        <v>58</v>
      </c>
      <c r="B7" s="4" t="s">
        <v>46</v>
      </c>
      <c r="C7" s="5" t="s">
        <v>59</v>
      </c>
      <c r="D7" s="3" t="s">
        <v>1</v>
      </c>
      <c r="E7" s="1">
        <v>1</v>
      </c>
      <c r="F7" s="10">
        <v>8900</v>
      </c>
    </row>
    <row r="8" spans="1:6" ht="50" customHeight="1">
      <c r="A8" s="3" t="s">
        <v>60</v>
      </c>
      <c r="B8" s="4" t="s">
        <v>46</v>
      </c>
      <c r="C8" s="5" t="s">
        <v>61</v>
      </c>
      <c r="D8" s="3" t="s">
        <v>1</v>
      </c>
      <c r="E8" s="1">
        <v>1</v>
      </c>
      <c r="F8" s="10">
        <v>5960</v>
      </c>
    </row>
    <row r="9" spans="1:6" ht="50" customHeight="1">
      <c r="A9" s="3" t="s">
        <v>72</v>
      </c>
      <c r="B9" s="4" t="s">
        <v>46</v>
      </c>
      <c r="C9" s="5" t="s">
        <v>73</v>
      </c>
      <c r="D9" s="3" t="s">
        <v>1</v>
      </c>
      <c r="E9" s="1">
        <v>1</v>
      </c>
      <c r="F9" s="10">
        <v>2240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2"/>
  <sheetViews>
    <sheetView topLeftCell="C1" zoomScale="78" zoomScaleNormal="78" workbookViewId="0">
      <pane xSplit="1" ySplit="2" topLeftCell="D9" activePane="bottomRight" state="frozen"/>
      <selection activeCell="C1" sqref="C1"/>
      <selection pane="topRight" activeCell="D1" sqref="D1"/>
      <selection pane="bottomLeft" activeCell="C3" sqref="C3"/>
      <selection pane="bottomRight" activeCell="D14" sqref="D14"/>
    </sheetView>
  </sheetViews>
  <sheetFormatPr baseColWidth="10" defaultColWidth="8.83203125" defaultRowHeight="15"/>
  <cols>
    <col min="3" max="3" width="37.33203125" customWidth="1"/>
    <col min="6" max="6" width="15.6640625" style="2" customWidth="1"/>
  </cols>
  <sheetData>
    <row r="2" spans="1:6">
      <c r="A2" s="12" t="s">
        <v>0</v>
      </c>
      <c r="B2" s="13"/>
      <c r="C2" s="13"/>
      <c r="D2" s="13"/>
      <c r="E2" s="13"/>
      <c r="F2" s="7" t="s">
        <v>164</v>
      </c>
    </row>
    <row r="3" spans="1:6" ht="36" customHeight="1">
      <c r="A3" s="3" t="s">
        <v>8</v>
      </c>
      <c r="B3" s="4" t="s">
        <v>6</v>
      </c>
      <c r="C3" s="5" t="s">
        <v>9</v>
      </c>
      <c r="D3" s="3" t="s">
        <v>1</v>
      </c>
      <c r="E3" s="1">
        <v>3</v>
      </c>
      <c r="F3" s="11">
        <f>1046*3*1.17*1.08</f>
        <v>3965.1767999999997</v>
      </c>
    </row>
    <row r="4" spans="1:6" ht="50" customHeight="1">
      <c r="A4" s="3" t="s">
        <v>12</v>
      </c>
      <c r="B4" s="4" t="s">
        <v>13</v>
      </c>
      <c r="C4" s="5" t="s">
        <v>14</v>
      </c>
      <c r="D4" s="3" t="s">
        <v>1</v>
      </c>
      <c r="E4" s="1">
        <v>1</v>
      </c>
      <c r="F4" s="11">
        <f>30000*1.17*1.08</f>
        <v>37908</v>
      </c>
    </row>
    <row r="5" spans="1:6" ht="50" customHeight="1">
      <c r="A5" s="3" t="s">
        <v>19</v>
      </c>
      <c r="B5" s="4" t="s">
        <v>20</v>
      </c>
      <c r="C5" s="5" t="s">
        <v>21</v>
      </c>
      <c r="D5" s="3" t="s">
        <v>1</v>
      </c>
      <c r="E5" s="1">
        <v>2</v>
      </c>
      <c r="F5" s="11">
        <f>25500*2*1.17*1.08</f>
        <v>64443.600000000006</v>
      </c>
    </row>
    <row r="6" spans="1:6" ht="50" customHeight="1">
      <c r="A6" s="3" t="s">
        <v>22</v>
      </c>
      <c r="B6" s="4" t="s">
        <v>23</v>
      </c>
      <c r="C6" s="5" t="s">
        <v>24</v>
      </c>
      <c r="D6" s="3" t="s">
        <v>2</v>
      </c>
      <c r="E6" s="6" t="s">
        <v>25</v>
      </c>
      <c r="F6" s="11">
        <f>1100*136*1.17*1.08</f>
        <v>189034.56000000003</v>
      </c>
    </row>
    <row r="7" spans="1:6" ht="50" customHeight="1">
      <c r="A7" s="3" t="s">
        <v>29</v>
      </c>
      <c r="B7" s="4" t="s">
        <v>30</v>
      </c>
      <c r="C7" s="5" t="s">
        <v>31</v>
      </c>
      <c r="D7" s="3" t="s">
        <v>3</v>
      </c>
      <c r="E7" s="1">
        <v>10</v>
      </c>
      <c r="F7" s="11">
        <f>1.17*14000*1.08</f>
        <v>17690.399999999998</v>
      </c>
    </row>
    <row r="8" spans="1:6" ht="50" customHeight="1">
      <c r="A8" s="3" t="s">
        <v>53</v>
      </c>
      <c r="B8" s="4" t="s">
        <v>54</v>
      </c>
      <c r="C8" s="5" t="s">
        <v>55</v>
      </c>
      <c r="D8" s="3" t="s">
        <v>1</v>
      </c>
      <c r="E8" s="1">
        <v>2</v>
      </c>
      <c r="F8" s="11">
        <f>4880*2*1.17*1.08</f>
        <v>12332.735999999999</v>
      </c>
    </row>
    <row r="9" spans="1:6" ht="50" customHeight="1">
      <c r="A9" s="3" t="s">
        <v>62</v>
      </c>
      <c r="B9" s="4" t="s">
        <v>63</v>
      </c>
      <c r="C9" s="5" t="s">
        <v>64</v>
      </c>
      <c r="D9" s="3" t="s">
        <v>1</v>
      </c>
      <c r="E9" s="1">
        <v>1</v>
      </c>
      <c r="F9" s="11">
        <f>2100*1.17*1.08</f>
        <v>2653.5600000000004</v>
      </c>
    </row>
    <row r="10" spans="1:6" ht="50" customHeight="1">
      <c r="A10" s="3" t="s">
        <v>65</v>
      </c>
      <c r="B10" s="4" t="s">
        <v>66</v>
      </c>
      <c r="C10" s="5" t="s">
        <v>67</v>
      </c>
      <c r="D10" s="3" t="s">
        <v>1</v>
      </c>
      <c r="E10" s="1">
        <v>1</v>
      </c>
      <c r="F10" s="11">
        <f>15200*1.17*1.08</f>
        <v>19206.72</v>
      </c>
    </row>
    <row r="11" spans="1:6" ht="50" customHeight="1">
      <c r="A11" s="3" t="s">
        <v>68</v>
      </c>
      <c r="B11" s="4" t="s">
        <v>27</v>
      </c>
      <c r="C11" s="5" t="s">
        <v>69</v>
      </c>
      <c r="D11" s="3" t="s">
        <v>1</v>
      </c>
      <c r="E11" s="1">
        <v>2</v>
      </c>
      <c r="F11" s="11">
        <f>16320*2*1.17*1.08</f>
        <v>41243.903999999995</v>
      </c>
    </row>
    <row r="12" spans="1:6" ht="50" customHeight="1">
      <c r="A12" s="3" t="s">
        <v>70</v>
      </c>
      <c r="B12" s="4" t="s">
        <v>6</v>
      </c>
      <c r="C12" s="5" t="s">
        <v>71</v>
      </c>
      <c r="D12" s="3" t="s">
        <v>1</v>
      </c>
      <c r="E12" s="1">
        <v>10</v>
      </c>
      <c r="F12" s="11">
        <f>1870*10*1.17*1.08</f>
        <v>23629.320000000003</v>
      </c>
    </row>
    <row r="13" spans="1:6" ht="50" customHeight="1">
      <c r="A13" s="3" t="s">
        <v>74</v>
      </c>
      <c r="B13" s="4" t="s">
        <v>75</v>
      </c>
      <c r="C13" s="5" t="s">
        <v>76</v>
      </c>
      <c r="D13" s="3" t="s">
        <v>3</v>
      </c>
      <c r="E13" s="1">
        <v>13</v>
      </c>
      <c r="F13" s="11">
        <f>1600*13*1.17*1.08</f>
        <v>26282.880000000001</v>
      </c>
    </row>
    <row r="14" spans="1:6" ht="50" customHeight="1">
      <c r="A14" s="3" t="s">
        <v>77</v>
      </c>
      <c r="B14" s="4" t="s">
        <v>75</v>
      </c>
      <c r="C14" s="5" t="s">
        <v>78</v>
      </c>
      <c r="D14" s="3" t="s">
        <v>3</v>
      </c>
      <c r="E14" s="1">
        <v>66</v>
      </c>
      <c r="F14" s="11">
        <f>1400*66*1.17*1.08</f>
        <v>116756.64000000001</v>
      </c>
    </row>
    <row r="15" spans="1:6" ht="83.25" customHeight="1">
      <c r="A15" s="3" t="s">
        <v>122</v>
      </c>
      <c r="B15" s="4" t="s">
        <v>123</v>
      </c>
      <c r="C15" s="5" t="s">
        <v>124</v>
      </c>
      <c r="D15" s="3" t="s">
        <v>1</v>
      </c>
      <c r="E15" s="1">
        <v>10</v>
      </c>
      <c r="F15" s="11">
        <f>21900*10*1.17*1.08</f>
        <v>276728.39999999997</v>
      </c>
    </row>
    <row r="16" spans="1:6" ht="50" customHeight="1">
      <c r="A16" s="3" t="s">
        <v>128</v>
      </c>
      <c r="B16" s="4" t="s">
        <v>129</v>
      </c>
      <c r="C16" s="5" t="s">
        <v>130</v>
      </c>
      <c r="D16" s="3" t="s">
        <v>1</v>
      </c>
      <c r="E16" s="1">
        <v>1</v>
      </c>
      <c r="F16" s="11">
        <f>1.17*81000*1.08</f>
        <v>102351.6</v>
      </c>
    </row>
    <row r="17" spans="1:6" ht="50" customHeight="1">
      <c r="A17" s="3" t="s">
        <v>161</v>
      </c>
      <c r="B17" s="4" t="s">
        <v>162</v>
      </c>
      <c r="C17" s="5" t="s">
        <v>163</v>
      </c>
      <c r="D17" s="3" t="s">
        <v>1</v>
      </c>
      <c r="E17" s="1">
        <v>1</v>
      </c>
      <c r="F17" s="11">
        <f>5850*1.17*1.08</f>
        <v>7392.06</v>
      </c>
    </row>
    <row r="18" spans="1:6">
      <c r="F18" s="7">
        <f>SUM(F3:F17)</f>
        <v>941619.55680000002</v>
      </c>
    </row>
    <row r="21" spans="1:6">
      <c r="C21" s="8" t="s">
        <v>166</v>
      </c>
      <c r="D21" s="8"/>
      <c r="E21" s="8"/>
      <c r="F21" s="9"/>
    </row>
    <row r="22" spans="1:6">
      <c r="C22" t="s">
        <v>167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Уно-Спорт</vt:lpstr>
      <vt:lpstr>Спорт-доставка</vt:lpstr>
      <vt:lpstr>Железная мебель</vt:lpstr>
      <vt:lpstr>Остатки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souzstroy</dc:creator>
  <cp:lastModifiedBy>Microsoft Office User</cp:lastModifiedBy>
  <cp:lastPrinted>2019-11-21T09:17:04Z</cp:lastPrinted>
  <dcterms:created xsi:type="dcterms:W3CDTF">2019-11-08T10:53:24Z</dcterms:created>
  <dcterms:modified xsi:type="dcterms:W3CDTF">2019-11-21T10:07:27Z</dcterms:modified>
</cp:coreProperties>
</file>