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3206"/>
  <workbookPr filterPrivacy="1" autoCompressPictures="0"/>
  <bookViews>
    <workbookView xWindow="0" yWindow="0" windowWidth="25600" windowHeight="13600"/>
  </bookViews>
  <sheets>
    <sheet name="Лист1" sheetId="1" r:id="rId1"/>
    <sheet name="Лист2" sheetId="2" r:id="rId2"/>
  </sheets>
  <calcPr calcId="140001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</extLst>
</workbook>
</file>

<file path=xl/calcChain.xml><?xml version="1.0" encoding="utf-8"?>
<calcChain xmlns="http://schemas.openxmlformats.org/spreadsheetml/2006/main">
  <c r="D5" i="1" l="1"/>
  <c r="D7" i="1"/>
  <c r="D6" i="1"/>
  <c r="D24" i="1"/>
  <c r="L8" i="2"/>
  <c r="L2" i="2"/>
  <c r="D23" i="1"/>
  <c r="D14" i="1"/>
  <c r="D13" i="1"/>
  <c r="D12" i="1"/>
  <c r="D18" i="1"/>
  <c r="D17" i="1"/>
  <c r="D16" i="1"/>
  <c r="D8" i="1"/>
  <c r="C6" i="2"/>
  <c r="D6" i="2"/>
  <c r="E6" i="2"/>
  <c r="F6" i="2"/>
  <c r="G6" i="2"/>
  <c r="H6" i="2"/>
  <c r="I6" i="2"/>
  <c r="J6" i="2"/>
  <c r="K6" i="2"/>
  <c r="L6" i="2"/>
  <c r="B6" i="2"/>
  <c r="D4" i="2"/>
  <c r="H4" i="2"/>
  <c r="I4" i="2"/>
  <c r="C3" i="2"/>
  <c r="B4" i="2"/>
  <c r="K4" i="2"/>
  <c r="K5" i="2"/>
  <c r="J4" i="2"/>
  <c r="H2" i="2"/>
  <c r="I2" i="2"/>
  <c r="H3" i="2"/>
  <c r="I3" i="2"/>
  <c r="B3" i="2"/>
  <c r="K3" i="2"/>
  <c r="I5" i="2"/>
  <c r="D10" i="1"/>
  <c r="J5" i="2"/>
  <c r="D28" i="1"/>
  <c r="D27" i="1"/>
  <c r="D22" i="1"/>
  <c r="D21" i="1"/>
  <c r="K2" i="2"/>
  <c r="D25" i="1"/>
  <c r="C2" i="2"/>
  <c r="G2" i="2"/>
  <c r="D2" i="2"/>
  <c r="J2" i="2"/>
  <c r="F2" i="2"/>
  <c r="B2" i="2"/>
</calcChain>
</file>

<file path=xl/sharedStrings.xml><?xml version="1.0" encoding="utf-8"?>
<sst xmlns="http://schemas.openxmlformats.org/spreadsheetml/2006/main" count="73" uniqueCount="52">
  <si>
    <t>Подготовка кирпичных стен под отделку (штукатурка, грунтовка)</t>
  </si>
  <si>
    <t>м2</t>
  </si>
  <si>
    <t>Окраска стен</t>
  </si>
  <si>
    <t>гл фас</t>
  </si>
  <si>
    <t>вост фас</t>
  </si>
  <si>
    <t>сев фас</t>
  </si>
  <si>
    <t>зап фас</t>
  </si>
  <si>
    <t>двери остекл</t>
  </si>
  <si>
    <t>двери глух</t>
  </si>
  <si>
    <t>стены штукатурка</t>
  </si>
  <si>
    <t>стены дерево</t>
  </si>
  <si>
    <t>окна остекл</t>
  </si>
  <si>
    <t>окна наличник</t>
  </si>
  <si>
    <t>двери наличник</t>
  </si>
  <si>
    <t>окна ставни</t>
  </si>
  <si>
    <t>цоколь</t>
  </si>
  <si>
    <t>Отделка цоколя</t>
  </si>
  <si>
    <t>Окна</t>
  </si>
  <si>
    <t>Оконные блоки</t>
  </si>
  <si>
    <t>Наличники на окна</t>
  </si>
  <si>
    <t>Ставни деревянные</t>
  </si>
  <si>
    <t>Устойство лестниц</t>
  </si>
  <si>
    <t>шт</t>
  </si>
  <si>
    <t>п.м.</t>
  </si>
  <si>
    <t>Фасады</t>
  </si>
  <si>
    <t>стены рейки 
пм</t>
  </si>
  <si>
    <t>Отделка деревянными панелями, планкен</t>
  </si>
  <si>
    <t>Элементы декора/кронштейны, деревянный брус 100х100</t>
  </si>
  <si>
    <t>Деревянный каркас, брус 150х100</t>
  </si>
  <si>
    <t>Деревянный каркас, брус 250х100</t>
  </si>
  <si>
    <t>Ограждение из деревянных брусьев (h = 0,95)</t>
  </si>
  <si>
    <t xml:space="preserve">Кровля </t>
  </si>
  <si>
    <t>Черепица</t>
  </si>
  <si>
    <t>Металлическая решетка для вентиляции</t>
  </si>
  <si>
    <t>стены краска</t>
  </si>
  <si>
    <t>Двери</t>
  </si>
  <si>
    <t>Наличники на двери</t>
  </si>
  <si>
    <t>объемы</t>
  </si>
  <si>
    <t>количество</t>
  </si>
  <si>
    <t>Дверь с остеклением двупольная</t>
  </si>
  <si>
    <t xml:space="preserve">Дверь глухая </t>
  </si>
  <si>
    <t>Устройство отмостки</t>
  </si>
  <si>
    <t>отмостка</t>
  </si>
  <si>
    <t>Дорожные покрытия</t>
  </si>
  <si>
    <t>Веранда</t>
  </si>
  <si>
    <t>Покрытие стилобата веранды</t>
  </si>
  <si>
    <t>Отделка цоколя21,9</t>
  </si>
  <si>
    <t>ИТОГО</t>
  </si>
  <si>
    <t>ТРАНСПОРТНЫЕ РАСХОДЫ</t>
  </si>
  <si>
    <t>ВСЕГО БЕЗ НДС (УСН)</t>
  </si>
  <si>
    <t xml:space="preserve">"Зеленая кровля" </t>
  </si>
  <si>
    <t xml:space="preserve">Ведомость объемов работ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</si>
</sst>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64" fontId="3" fillId="0" borderId="1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164" fontId="3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3"/>
  <sheetViews>
    <sheetView tabSelected="1" workbookViewId="0">
      <selection activeCell="B5" sqref="B5"/>
    </sheetView>
  </sheetViews>
  <sheetFormatPr baseColWidth="10" defaultColWidth="8.83203125" defaultRowHeight="13" x14ac:dyDescent="0"/>
  <cols>
    <col min="1" max="1" width="8.83203125" style="1"/>
    <col min="2" max="2" width="47.1640625" style="9" bestFit="1" customWidth="1"/>
    <col min="3" max="4" width="8.83203125" style="9"/>
    <col min="5" max="5" width="9.33203125" style="1" bestFit="1" customWidth="1"/>
    <col min="6" max="6" width="8.83203125" style="4"/>
    <col min="7" max="16384" width="8.83203125" style="1"/>
  </cols>
  <sheetData>
    <row r="2" spans="2:6">
      <c r="B2" s="5" t="s">
        <v>51</v>
      </c>
      <c r="C2" s="6"/>
      <c r="D2" s="6"/>
      <c r="E2" s="2"/>
      <c r="F2" s="3"/>
    </row>
    <row r="3" spans="2:6">
      <c r="B3" s="5"/>
      <c r="C3" s="6"/>
      <c r="D3" s="6"/>
      <c r="E3" s="2"/>
      <c r="F3" s="3"/>
    </row>
    <row r="4" spans="2:6">
      <c r="B4" s="5" t="s">
        <v>24</v>
      </c>
      <c r="C4" s="6" t="s">
        <v>37</v>
      </c>
      <c r="D4" s="6"/>
      <c r="E4" s="2" t="s">
        <v>38</v>
      </c>
      <c r="F4" s="3"/>
    </row>
    <row r="5" spans="2:6">
      <c r="B5" s="7" t="s">
        <v>0</v>
      </c>
      <c r="C5" s="8" t="s">
        <v>1</v>
      </c>
      <c r="D5" s="6">
        <f>Лист2!H6</f>
        <v>474.3</v>
      </c>
      <c r="E5" s="2"/>
      <c r="F5" s="3"/>
    </row>
    <row r="6" spans="2:6">
      <c r="B6" s="6" t="s">
        <v>2</v>
      </c>
      <c r="C6" s="8" t="s">
        <v>1</v>
      </c>
      <c r="D6" s="6">
        <f>D5+D7</f>
        <v>627.6</v>
      </c>
      <c r="E6" s="2"/>
      <c r="F6" s="3"/>
    </row>
    <row r="7" spans="2:6">
      <c r="B7" s="6" t="s">
        <v>26</v>
      </c>
      <c r="C7" s="8" t="s">
        <v>1</v>
      </c>
      <c r="D7" s="6">
        <f>Лист2!J6</f>
        <v>153.30000000000001</v>
      </c>
      <c r="E7" s="2"/>
      <c r="F7" s="3"/>
    </row>
    <row r="8" spans="2:6">
      <c r="B8" s="6" t="s">
        <v>27</v>
      </c>
      <c r="C8" s="8" t="s">
        <v>23</v>
      </c>
      <c r="D8" s="6">
        <f>Лист2!K6</f>
        <v>265.60000000000002</v>
      </c>
      <c r="E8" s="2"/>
      <c r="F8" s="3"/>
    </row>
    <row r="9" spans="2:6">
      <c r="B9" s="6" t="s">
        <v>46</v>
      </c>
      <c r="C9" s="8" t="s">
        <v>1</v>
      </c>
      <c r="D9" s="10">
        <v>50</v>
      </c>
      <c r="E9" s="2"/>
      <c r="F9" s="3"/>
    </row>
    <row r="10" spans="2:6">
      <c r="B10" s="6" t="s">
        <v>33</v>
      </c>
      <c r="C10" s="8" t="s">
        <v>1</v>
      </c>
      <c r="D10" s="10">
        <f>5.4+2.2*2+0.6*2</f>
        <v>11</v>
      </c>
      <c r="E10" s="2"/>
      <c r="F10" s="3"/>
    </row>
    <row r="11" spans="2:6">
      <c r="B11" s="5" t="s">
        <v>35</v>
      </c>
      <c r="C11" s="8"/>
      <c r="D11" s="10"/>
      <c r="E11" s="2"/>
      <c r="F11" s="3"/>
    </row>
    <row r="12" spans="2:6">
      <c r="B12" s="6" t="s">
        <v>39</v>
      </c>
      <c r="C12" s="8" t="s">
        <v>1</v>
      </c>
      <c r="D12" s="10">
        <f>Лист2!E6</f>
        <v>3.2</v>
      </c>
      <c r="E12" s="2" t="s">
        <v>22</v>
      </c>
      <c r="F12" s="3">
        <v>1</v>
      </c>
    </row>
    <row r="13" spans="2:6">
      <c r="B13" s="6" t="s">
        <v>40</v>
      </c>
      <c r="C13" s="8" t="s">
        <v>1</v>
      </c>
      <c r="D13" s="10">
        <f>Лист2!F6</f>
        <v>4.2</v>
      </c>
      <c r="E13" s="2" t="s">
        <v>22</v>
      </c>
      <c r="F13" s="3">
        <v>2</v>
      </c>
    </row>
    <row r="14" spans="2:6">
      <c r="B14" s="6" t="s">
        <v>36</v>
      </c>
      <c r="C14" s="8" t="s">
        <v>1</v>
      </c>
      <c r="D14" s="10">
        <f>Лист2!G6</f>
        <v>0.89999999999999991</v>
      </c>
      <c r="E14" s="2"/>
      <c r="F14" s="3"/>
    </row>
    <row r="15" spans="2:6">
      <c r="B15" s="5" t="s">
        <v>17</v>
      </c>
      <c r="C15" s="6"/>
      <c r="D15" s="6"/>
      <c r="E15" s="2"/>
      <c r="F15" s="3"/>
    </row>
    <row r="16" spans="2:6">
      <c r="B16" s="6" t="s">
        <v>18</v>
      </c>
      <c r="C16" s="8" t="s">
        <v>1</v>
      </c>
      <c r="D16" s="6">
        <f>Лист2!B6</f>
        <v>71.5</v>
      </c>
      <c r="E16" s="2" t="s">
        <v>22</v>
      </c>
      <c r="F16" s="3">
        <v>27</v>
      </c>
    </row>
    <row r="17" spans="2:6">
      <c r="B17" s="6" t="s">
        <v>19</v>
      </c>
      <c r="C17" s="8" t="s">
        <v>1</v>
      </c>
      <c r="D17" s="6">
        <f>Лист2!D6</f>
        <v>7.7</v>
      </c>
      <c r="E17" s="2"/>
      <c r="F17" s="3"/>
    </row>
    <row r="18" spans="2:6">
      <c r="B18" s="6" t="s">
        <v>20</v>
      </c>
      <c r="C18" s="8" t="s">
        <v>1</v>
      </c>
      <c r="D18" s="6">
        <f>Лист2!C6</f>
        <v>39.799999999999997</v>
      </c>
      <c r="E18" s="2"/>
      <c r="F18" s="3"/>
    </row>
    <row r="19" spans="2:6">
      <c r="B19" s="5" t="s">
        <v>44</v>
      </c>
      <c r="C19" s="6"/>
      <c r="D19" s="6"/>
      <c r="E19" s="2"/>
      <c r="F19" s="3"/>
    </row>
    <row r="20" spans="2:6">
      <c r="B20" s="6" t="s">
        <v>21</v>
      </c>
      <c r="C20" s="2"/>
      <c r="D20" s="21">
        <v>3</v>
      </c>
      <c r="E20" s="8" t="s">
        <v>22</v>
      </c>
      <c r="F20" s="6">
        <v>3</v>
      </c>
    </row>
    <row r="21" spans="2:6">
      <c r="B21" s="6" t="s">
        <v>28</v>
      </c>
      <c r="C21" s="8" t="s">
        <v>23</v>
      </c>
      <c r="D21" s="6">
        <f>2.7*8+3.5*2+1.6*2+4.4*4</f>
        <v>49.400000000000006</v>
      </c>
      <c r="E21" s="2"/>
      <c r="F21" s="3"/>
    </row>
    <row r="22" spans="2:6">
      <c r="B22" s="6" t="s">
        <v>29</v>
      </c>
      <c r="C22" s="8" t="s">
        <v>23</v>
      </c>
      <c r="D22" s="6">
        <f>17.6+2.7*8+3.3*12+11.6*8+7.6*2</f>
        <v>186.79999999999998</v>
      </c>
      <c r="E22" s="2"/>
      <c r="F22" s="3"/>
    </row>
    <row r="23" spans="2:6">
      <c r="B23" s="6" t="s">
        <v>45</v>
      </c>
      <c r="C23" s="8" t="s">
        <v>1</v>
      </c>
      <c r="D23" s="10">
        <f>52+5.7</f>
        <v>57.7</v>
      </c>
      <c r="E23" s="2"/>
      <c r="F23" s="3"/>
    </row>
    <row r="24" spans="2:6">
      <c r="B24" s="6" t="s">
        <v>16</v>
      </c>
      <c r="C24" s="8" t="s">
        <v>1</v>
      </c>
      <c r="D24" s="10">
        <f>Лист2!L8</f>
        <v>9.6999999999999993</v>
      </c>
      <c r="E24" s="2"/>
      <c r="F24" s="3"/>
    </row>
    <row r="25" spans="2:6">
      <c r="B25" s="6" t="s">
        <v>30</v>
      </c>
      <c r="C25" s="8" t="s">
        <v>23</v>
      </c>
      <c r="D25" s="6">
        <f>4.1+10.7+4.1</f>
        <v>18.899999999999999</v>
      </c>
      <c r="E25" s="2"/>
      <c r="F25" s="3"/>
    </row>
    <row r="26" spans="2:6">
      <c r="B26" s="5" t="s">
        <v>31</v>
      </c>
      <c r="C26" s="6"/>
      <c r="D26" s="6"/>
      <c r="E26" s="2"/>
      <c r="F26" s="3"/>
    </row>
    <row r="27" spans="2:6">
      <c r="B27" s="6" t="s">
        <v>32</v>
      </c>
      <c r="C27" s="8" t="s">
        <v>1</v>
      </c>
      <c r="D27" s="6">
        <f>(19.5*4/2)*2+(24*4.5)*4/2+16</f>
        <v>310</v>
      </c>
      <c r="E27" s="2"/>
      <c r="F27" s="3"/>
    </row>
    <row r="28" spans="2:6">
      <c r="B28" s="6" t="s">
        <v>50</v>
      </c>
      <c r="C28" s="8" t="s">
        <v>1</v>
      </c>
      <c r="D28" s="6">
        <f>4.5*2+7.6*2+11.6*4.5</f>
        <v>76.399999999999991</v>
      </c>
      <c r="E28" s="2"/>
      <c r="F28" s="3"/>
    </row>
    <row r="29" spans="2:6">
      <c r="B29" s="5" t="s">
        <v>43</v>
      </c>
      <c r="C29" s="6"/>
      <c r="D29" s="6"/>
      <c r="E29" s="2"/>
      <c r="F29" s="3"/>
    </row>
    <row r="30" spans="2:6">
      <c r="B30" s="6" t="s">
        <v>41</v>
      </c>
      <c r="C30" s="8" t="s">
        <v>1</v>
      </c>
      <c r="D30" s="10">
        <v>368</v>
      </c>
      <c r="E30" s="2"/>
      <c r="F30" s="3"/>
    </row>
    <row r="31" spans="2:6">
      <c r="B31" s="15" t="s">
        <v>47</v>
      </c>
      <c r="C31" s="15"/>
      <c r="D31" s="15"/>
      <c r="E31" s="16"/>
      <c r="F31" s="17"/>
    </row>
    <row r="32" spans="2:6">
      <c r="B32" s="18" t="s">
        <v>48</v>
      </c>
      <c r="C32" s="18"/>
      <c r="D32" s="18"/>
      <c r="E32" s="19"/>
      <c r="F32" s="20"/>
    </row>
    <row r="33" spans="2:6">
      <c r="B33" s="18" t="s">
        <v>49</v>
      </c>
      <c r="C33" s="18"/>
      <c r="D33" s="18"/>
      <c r="E33" s="19"/>
      <c r="F33" s="20"/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K6" sqref="K6"/>
    </sheetView>
  </sheetViews>
  <sheetFormatPr baseColWidth="10" defaultColWidth="8.83203125" defaultRowHeight="13" x14ac:dyDescent="0"/>
  <cols>
    <col min="1" max="1" width="8.83203125" style="1"/>
    <col min="2" max="3" width="11.5" style="9" customWidth="1"/>
    <col min="4" max="4" width="13.33203125" style="9" customWidth="1"/>
    <col min="5" max="5" width="12.33203125" style="9" customWidth="1"/>
    <col min="6" max="6" width="11.6640625" style="9" customWidth="1"/>
    <col min="7" max="7" width="12.83203125" style="9" bestFit="1" customWidth="1"/>
    <col min="8" max="9" width="15" style="9" customWidth="1"/>
    <col min="10" max="11" width="12" style="4" customWidth="1"/>
    <col min="12" max="12" width="8.83203125" style="4"/>
    <col min="13" max="16384" width="8.83203125" style="1"/>
  </cols>
  <sheetData>
    <row r="1" spans="1:12" ht="26">
      <c r="B1" s="9" t="s">
        <v>11</v>
      </c>
      <c r="C1" s="9" t="s">
        <v>14</v>
      </c>
      <c r="D1" s="9" t="s">
        <v>12</v>
      </c>
      <c r="E1" s="9" t="s">
        <v>7</v>
      </c>
      <c r="F1" s="9" t="s">
        <v>8</v>
      </c>
      <c r="G1" s="9" t="s">
        <v>13</v>
      </c>
      <c r="H1" s="9" t="s">
        <v>9</v>
      </c>
      <c r="I1" s="9" t="s">
        <v>34</v>
      </c>
      <c r="J1" s="9" t="s">
        <v>10</v>
      </c>
      <c r="K1" s="11" t="s">
        <v>25</v>
      </c>
      <c r="L1" s="9" t="s">
        <v>15</v>
      </c>
    </row>
    <row r="2" spans="1:12">
      <c r="A2" s="2" t="s">
        <v>3</v>
      </c>
      <c r="B2" s="6">
        <f>1.8*4+0.4*4+2.3*2+2.7*2</f>
        <v>18.8</v>
      </c>
      <c r="C2" s="6">
        <f>2.7*2+0.6*4+3.1*2+2.1*4</f>
        <v>22.4</v>
      </c>
      <c r="D2" s="6">
        <f>0.3*4+0.35*2+0.15*4+0.4*2</f>
        <v>3.3</v>
      </c>
      <c r="E2" s="6">
        <v>3.2</v>
      </c>
      <c r="F2" s="6">
        <f>1.8+2.4</f>
        <v>4.2</v>
      </c>
      <c r="G2" s="6">
        <f>0.3*3</f>
        <v>0.89999999999999991</v>
      </c>
      <c r="H2" s="10">
        <f>156.2-B2-E2-F2</f>
        <v>130</v>
      </c>
      <c r="I2" s="10">
        <f>H2-J2</f>
        <v>80.099999999999994</v>
      </c>
      <c r="J2" s="3">
        <f>12*2+25.9</f>
        <v>49.9</v>
      </c>
      <c r="K2" s="3">
        <f>6.6*9+6+3+2.6*5+3*3+1.2*3</f>
        <v>94</v>
      </c>
      <c r="L2" s="10">
        <f>(4+10.8+1.8)*0.33</f>
        <v>5.4780000000000006</v>
      </c>
    </row>
    <row r="3" spans="1:12">
      <c r="A3" s="2" t="s">
        <v>4</v>
      </c>
      <c r="B3" s="6">
        <f>6+9.4+6.4*2</f>
        <v>28.200000000000003</v>
      </c>
      <c r="C3" s="6">
        <f>5.2*2+3.5*2</f>
        <v>17.399999999999999</v>
      </c>
      <c r="D3" s="6">
        <v>2</v>
      </c>
      <c r="E3" s="6"/>
      <c r="F3" s="6"/>
      <c r="G3" s="6"/>
      <c r="H3" s="6">
        <f>122-SUM(B3)</f>
        <v>93.8</v>
      </c>
      <c r="I3" s="10">
        <f>H3-J3</f>
        <v>78.8</v>
      </c>
      <c r="J3" s="3">
        <v>15</v>
      </c>
      <c r="K3" s="3">
        <f>6.6*8</f>
        <v>52.8</v>
      </c>
      <c r="L3" s="3">
        <v>5</v>
      </c>
    </row>
    <row r="4" spans="1:12">
      <c r="A4" s="2" t="s">
        <v>5</v>
      </c>
      <c r="B4" s="6">
        <f>1.8+3.2*2+3.3*3+3.2*2</f>
        <v>24.5</v>
      </c>
      <c r="C4" s="2"/>
      <c r="D4" s="6">
        <f>0.4*6</f>
        <v>2.4000000000000004</v>
      </c>
      <c r="E4" s="6"/>
      <c r="F4" s="6"/>
      <c r="G4" s="6"/>
      <c r="H4" s="6">
        <f>152-B4</f>
        <v>127.5</v>
      </c>
      <c r="I4" s="10">
        <f>H4-J4</f>
        <v>97.9</v>
      </c>
      <c r="J4" s="6">
        <f>14.8*2</f>
        <v>29.6</v>
      </c>
      <c r="K4" s="12">
        <f>6.6*10</f>
        <v>66</v>
      </c>
      <c r="L4" s="3">
        <v>5.9</v>
      </c>
    </row>
    <row r="5" spans="1:12">
      <c r="A5" s="2" t="s">
        <v>6</v>
      </c>
      <c r="B5" s="6"/>
      <c r="C5" s="6"/>
      <c r="D5" s="6"/>
      <c r="E5" s="6"/>
      <c r="F5" s="6"/>
      <c r="G5" s="6"/>
      <c r="H5" s="10">
        <v>123</v>
      </c>
      <c r="I5" s="10">
        <f>H5-J5</f>
        <v>64.2</v>
      </c>
      <c r="J5" s="3">
        <f>14.7*4</f>
        <v>58.8</v>
      </c>
      <c r="K5" s="3">
        <f>6.6*8</f>
        <v>52.8</v>
      </c>
      <c r="L5" s="3">
        <v>5.5</v>
      </c>
    </row>
    <row r="6" spans="1:12">
      <c r="B6" s="13">
        <f>SUM(B2:B5)</f>
        <v>71.5</v>
      </c>
      <c r="C6" s="13">
        <f t="shared" ref="C6:L6" si="0">SUM(C2:C5)</f>
        <v>39.799999999999997</v>
      </c>
      <c r="D6" s="13">
        <f t="shared" si="0"/>
        <v>7.7</v>
      </c>
      <c r="E6" s="13">
        <f t="shared" si="0"/>
        <v>3.2</v>
      </c>
      <c r="F6" s="13">
        <f t="shared" si="0"/>
        <v>4.2</v>
      </c>
      <c r="G6" s="13">
        <f t="shared" si="0"/>
        <v>0.89999999999999991</v>
      </c>
      <c r="H6" s="13">
        <f t="shared" si="0"/>
        <v>474.3</v>
      </c>
      <c r="I6" s="13">
        <f t="shared" si="0"/>
        <v>320.99999999999994</v>
      </c>
      <c r="J6" s="13">
        <f t="shared" si="0"/>
        <v>153.30000000000001</v>
      </c>
      <c r="K6" s="13">
        <f t="shared" si="0"/>
        <v>265.60000000000002</v>
      </c>
      <c r="L6" s="14">
        <f t="shared" si="0"/>
        <v>21.878</v>
      </c>
    </row>
    <row r="8" spans="1:12">
      <c r="A8" s="1" t="s">
        <v>42</v>
      </c>
      <c r="B8" s="9">
        <v>368</v>
      </c>
      <c r="L8" s="4">
        <f>(4.1+11.1+4.2)*0.5</f>
        <v>9.6999999999999993</v>
      </c>
    </row>
  </sheetData>
  <pageMargins left="0.7" right="0.7" top="0.75" bottom="0.75" header="0.3" footer="0.3"/>
  <ignoredErrors>
    <ignoredError sqref="K4" formula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2019-03-25T12:31:06Z</dcterms:modified>
</cp:coreProperties>
</file>