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570"/>
  </bookViews>
  <sheets>
    <sheet name="Лист1" sheetId="1" r:id="rId1"/>
  </sheets>
  <definedNames>
    <definedName name="_xlnm._FilterDatabase" localSheetId="0" hidden="1">Лист1!$A$4:$T$61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9" i="1"/>
  <c r="J68"/>
  <c r="J67"/>
  <c r="J66"/>
  <c r="J65"/>
  <c r="J64"/>
  <c r="J63"/>
  <c r="J62"/>
  <c r="J61"/>
  <c r="J60"/>
  <c r="M60" s="1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M69" l="1"/>
  <c r="M68"/>
  <c r="M67"/>
  <c r="M66"/>
  <c r="M65" l="1"/>
  <c r="M64" l="1"/>
  <c r="M63"/>
  <c r="M62" l="1"/>
  <c r="L61" l="1"/>
  <c r="M61"/>
  <c r="L6"/>
  <c r="L5"/>
  <c r="L4"/>
  <c r="L11"/>
  <c r="M11" s="1"/>
  <c r="L13"/>
  <c r="M13" s="1"/>
  <c r="M59" l="1"/>
  <c r="L58" l="1"/>
  <c r="M58" s="1"/>
  <c r="M56"/>
  <c r="M57"/>
  <c r="M46"/>
  <c r="M47"/>
  <c r="M48"/>
  <c r="M49"/>
  <c r="M50"/>
  <c r="M51"/>
  <c r="M52"/>
  <c r="M53"/>
  <c r="M54"/>
  <c r="M55"/>
  <c r="M38"/>
  <c r="M39"/>
  <c r="M40"/>
  <c r="M41"/>
  <c r="M42"/>
  <c r="M43"/>
  <c r="M44"/>
  <c r="M45"/>
  <c r="M29"/>
  <c r="M30"/>
  <c r="M31"/>
  <c r="M32"/>
  <c r="M33"/>
  <c r="M34"/>
  <c r="M35"/>
  <c r="M36"/>
  <c r="M37"/>
  <c r="M9"/>
  <c r="M8"/>
  <c r="O5"/>
  <c r="P5" s="1"/>
  <c r="O6"/>
  <c r="P6" s="1"/>
  <c r="O7"/>
  <c r="P7" s="1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4"/>
  <c r="P4" s="1"/>
  <c r="M7"/>
  <c r="M10"/>
  <c r="M12"/>
  <c r="M14"/>
  <c r="M15"/>
  <c r="M16"/>
  <c r="M17"/>
  <c r="M18"/>
  <c r="M19"/>
  <c r="M20"/>
  <c r="M21"/>
  <c r="M22"/>
  <c r="M23"/>
  <c r="M24"/>
  <c r="M25"/>
  <c r="M26"/>
  <c r="M27"/>
  <c r="M28"/>
  <c r="M6"/>
  <c r="M5"/>
  <c r="M4"/>
  <c r="M70" s="1"/>
</calcChain>
</file>

<file path=xl/sharedStrings.xml><?xml version="1.0" encoding="utf-8"?>
<sst xmlns="http://schemas.openxmlformats.org/spreadsheetml/2006/main" count="129" uniqueCount="97">
  <si>
    <t>Наименование</t>
  </si>
  <si>
    <t>Номер оттенка</t>
  </si>
  <si>
    <t>Разбавитель</t>
  </si>
  <si>
    <t xml:space="preserve">Интервал перекрытия при 20°С (min - max) </t>
  </si>
  <si>
    <t xml:space="preserve">Удельный вес кг/л </t>
  </si>
  <si>
    <t>Сухой ост. (%)</t>
  </si>
  <si>
    <t>Толщ. сух. пл. (мкм)</t>
  </si>
  <si>
    <t>Процент потерь</t>
  </si>
  <si>
    <t>Цена 1л,  евро</t>
  </si>
  <si>
    <t>Расход л/слой</t>
  </si>
  <si>
    <t>Сумма,           руб.</t>
  </si>
  <si>
    <t>HEMPADUR ZINC 17360</t>
  </si>
  <si>
    <t>08450 (5%)</t>
  </si>
  <si>
    <t>2ч - нет</t>
  </si>
  <si>
    <t>HEMPADUR MASTIC 45880</t>
  </si>
  <si>
    <t>7ч - нет</t>
  </si>
  <si>
    <t>HEMPATHANE TOPCOAT 55210</t>
  </si>
  <si>
    <t>10000       (RAL 9003)</t>
  </si>
  <si>
    <t>08080 (5%)</t>
  </si>
  <si>
    <t>8ч - нет</t>
  </si>
  <si>
    <t>цена 1л, рубли</t>
  </si>
  <si>
    <t>Расход л/м2</t>
  </si>
  <si>
    <t>Цена рубль/м2</t>
  </si>
  <si>
    <t>Сумма,           евро</t>
  </si>
  <si>
    <t>ЦЕНА ЕВРО</t>
  </si>
  <si>
    <t>AmerlocK 400C</t>
  </si>
  <si>
    <t>Barrier</t>
  </si>
  <si>
    <t>Dimetcote 9</t>
  </si>
  <si>
    <t>Hardtop AS</t>
  </si>
  <si>
    <t>Hempadur 15030/15130</t>
  </si>
  <si>
    <t>Hempadur 15590</t>
  </si>
  <si>
    <t>Hempadur 85671</t>
  </si>
  <si>
    <t>Hempadur MSGF5870</t>
  </si>
  <si>
    <t>HEMPEL'S GALVOSIL 15700</t>
  </si>
  <si>
    <t>HEMPEL'S SILICONE ALUMINIUM 56910</t>
  </si>
  <si>
    <t>Inerta 270</t>
  </si>
  <si>
    <t>Inerta Mastik Miox</t>
  </si>
  <si>
    <t>Jotamastic 87</t>
  </si>
  <si>
    <t>Primastik  UN</t>
  </si>
  <si>
    <t>Primastik Off White</t>
  </si>
  <si>
    <t>Tankguard Storage</t>
  </si>
  <si>
    <t>Teknodur 0050</t>
  </si>
  <si>
    <t>Teknoplast Primer 7</t>
  </si>
  <si>
    <t>Teknozink 80SE</t>
  </si>
  <si>
    <t>Акрус-лонг</t>
  </si>
  <si>
    <t>Акрус-полиур</t>
  </si>
  <si>
    <t>Акрус-прайм</t>
  </si>
  <si>
    <t>Акрус-эпокс</t>
  </si>
  <si>
    <t>Акрус-эпокс С</t>
  </si>
  <si>
    <t>Акрус-эпоцинк</t>
  </si>
  <si>
    <t>Амеркот 236</t>
  </si>
  <si>
    <t>Амеркот 450 S</t>
  </si>
  <si>
    <t>Армокот F-100</t>
  </si>
  <si>
    <t>Армокот-Термо</t>
  </si>
  <si>
    <t>Грунт "ЦИНОТАН"</t>
  </si>
  <si>
    <t>"Ферротан"</t>
  </si>
  <si>
    <t>Грунтовка Транскор</t>
  </si>
  <si>
    <t>Грунтовка ФЛ-03к</t>
  </si>
  <si>
    <t>ГФ-021</t>
  </si>
  <si>
    <t>Материал РАМ</t>
  </si>
  <si>
    <t>Политон-УР</t>
  </si>
  <si>
    <t>Растворитель Р-4</t>
  </si>
  <si>
    <t>Текноцинк SS</t>
  </si>
  <si>
    <t>ОберткаТЕРМА-МХ" (1 рулон-25м2)</t>
  </si>
  <si>
    <t>Эмаль "Урпейнт"</t>
  </si>
  <si>
    <t>Эмаль КО-868</t>
  </si>
  <si>
    <t>Эмаль НЦ-132</t>
  </si>
  <si>
    <t>Эмаль ПФ-115</t>
  </si>
  <si>
    <t>Ветошь обтирочная</t>
  </si>
  <si>
    <t>Антикоррозийная композиция ЦВЭС</t>
  </si>
  <si>
    <t>Грунтовка ХС-010</t>
  </si>
  <si>
    <t>Композиция "Алюмотан"</t>
  </si>
  <si>
    <t>Лак ФЛК-2</t>
  </si>
  <si>
    <t>Эмаль Temadur 90</t>
  </si>
  <si>
    <t>кг.</t>
  </si>
  <si>
    <t>Песок</t>
  </si>
  <si>
    <t>кг</t>
  </si>
  <si>
    <t>Hempinol 10220</t>
  </si>
  <si>
    <t>м2</t>
  </si>
  <si>
    <t>Interseal 670HS</t>
  </si>
  <si>
    <t>л*</t>
  </si>
  <si>
    <t>Hempadur 87540</t>
  </si>
  <si>
    <t>ЦЕНЫ БЕЗ НДС</t>
  </si>
  <si>
    <t>фактический в цехе</t>
  </si>
  <si>
    <t>TEMACOAT GPL-S Primer</t>
  </si>
  <si>
    <t>БТ-177</t>
  </si>
  <si>
    <t>ХС-059</t>
  </si>
  <si>
    <t>л</t>
  </si>
  <si>
    <t xml:space="preserve">Масло К-17 </t>
  </si>
  <si>
    <t>Битумно-резиновая мастика МБР-65</t>
  </si>
  <si>
    <t>мм</t>
  </si>
  <si>
    <t>Метакор-01 УНО</t>
  </si>
  <si>
    <t>РОКОР-793 ТРИО</t>
  </si>
  <si>
    <t>селектон-793 ГСМ</t>
  </si>
  <si>
    <t>Изолэп-mastik</t>
  </si>
  <si>
    <t>Толщ. сух. пл. факт</t>
  </si>
  <si>
    <t>"Донрад-Газ" рад.-сшитая мастич. Лента 5мм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</si>
</sst>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0" fillId="2" borderId="0" xfId="0" applyFill="1" applyAlignment="1">
      <alignment horizontal="left"/>
    </xf>
    <xf numFmtId="49" fontId="2" fillId="0" borderId="0" xfId="0" applyNumberFormat="1" applyFont="1"/>
    <xf numFmtId="49" fontId="0" fillId="0" borderId="0" xfId="0" applyNumberFormat="1"/>
    <xf numFmtId="0" fontId="3" fillId="0" borderId="0" xfId="0" applyFont="1"/>
    <xf numFmtId="0" fontId="1" fillId="0" borderId="0" xfId="0" applyFont="1" applyFill="1"/>
    <xf numFmtId="0" fontId="0" fillId="0" borderId="0" xfId="0" applyFill="1"/>
    <xf numFmtId="0" fontId="4" fillId="0" borderId="0" xfId="0" applyFont="1"/>
    <xf numFmtId="16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3"/>
  <sheetViews>
    <sheetView tabSelected="1" zoomScale="150" zoomScaleNormal="150" workbookViewId="0">
      <selection activeCell="K79" sqref="K79"/>
    </sheetView>
  </sheetViews>
  <sheetFormatPr defaultRowHeight="15"/>
  <cols>
    <col min="1" max="1" width="39" bestFit="1" customWidth="1"/>
    <col min="2" max="2" width="19.85546875" hidden="1" customWidth="1"/>
    <col min="3" max="3" width="16" hidden="1" customWidth="1"/>
    <col min="4" max="4" width="0" hidden="1" customWidth="1"/>
    <col min="5" max="5" width="18.28515625" hidden="1" customWidth="1"/>
    <col min="6" max="6" width="15.5703125" hidden="1" customWidth="1"/>
    <col min="7" max="7" width="17.28515625" customWidth="1"/>
    <col min="8" max="8" width="12.5703125" customWidth="1"/>
    <col min="9" max="9" width="15.28515625" hidden="1" customWidth="1"/>
    <col min="10" max="10" width="14" customWidth="1"/>
    <col min="11" max="11" width="13.28515625" customWidth="1"/>
    <col min="12" max="12" width="14.42578125" customWidth="1"/>
    <col min="13" max="13" width="14.140625" customWidth="1"/>
    <col min="14" max="14" width="13.42578125" hidden="1" customWidth="1"/>
    <col min="15" max="15" width="18.42578125" hidden="1" customWidth="1"/>
    <col min="16" max="16" width="18.5703125" hidden="1" customWidth="1"/>
  </cols>
  <sheetData>
    <row r="1" spans="1:16">
      <c r="A1" s="7" t="s">
        <v>82</v>
      </c>
      <c r="J1" s="8"/>
      <c r="K1" s="9"/>
      <c r="L1" s="3" t="s">
        <v>24</v>
      </c>
      <c r="M1" s="4">
        <v>68.45</v>
      </c>
      <c r="O1" s="3" t="s">
        <v>24</v>
      </c>
      <c r="P1" s="4">
        <v>67.98</v>
      </c>
    </row>
    <row r="2" spans="1:16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95</v>
      </c>
      <c r="H2" t="s">
        <v>6</v>
      </c>
      <c r="I2" t="s">
        <v>7</v>
      </c>
      <c r="J2" t="s">
        <v>21</v>
      </c>
      <c r="K2" t="s">
        <v>8</v>
      </c>
      <c r="L2" t="s">
        <v>20</v>
      </c>
      <c r="M2" t="s">
        <v>22</v>
      </c>
      <c r="N2" t="s">
        <v>9</v>
      </c>
      <c r="O2" t="s">
        <v>23</v>
      </c>
      <c r="P2" t="s">
        <v>10</v>
      </c>
    </row>
    <row r="3" spans="1:16">
      <c r="J3" s="10" t="s">
        <v>83</v>
      </c>
    </row>
    <row r="4" spans="1:16">
      <c r="A4" t="s">
        <v>11</v>
      </c>
      <c r="B4">
        <v>19830</v>
      </c>
      <c r="C4" t="s">
        <v>12</v>
      </c>
      <c r="D4" t="s">
        <v>13</v>
      </c>
      <c r="E4">
        <v>2.7</v>
      </c>
      <c r="F4">
        <v>65</v>
      </c>
      <c r="H4">
        <v>40</v>
      </c>
      <c r="I4">
        <v>20</v>
      </c>
      <c r="J4" s="1">
        <f>0.17*G4/H4</f>
        <v>0</v>
      </c>
      <c r="K4">
        <v>19.88</v>
      </c>
      <c r="L4" s="2">
        <f>K4*P1/1.18</f>
        <v>1145.2901694915254</v>
      </c>
      <c r="M4" s="2">
        <f t="shared" ref="M4:M10" si="0">J4*L4</f>
        <v>0</v>
      </c>
      <c r="N4" s="1">
        <v>7.69230769230769E-2</v>
      </c>
      <c r="O4" s="1">
        <f t="shared" ref="O4:O28" si="1">J4*K4</f>
        <v>0</v>
      </c>
      <c r="P4" s="1">
        <f>O4*P1</f>
        <v>0</v>
      </c>
    </row>
    <row r="5" spans="1:16">
      <c r="A5" t="s">
        <v>14</v>
      </c>
      <c r="B5">
        <v>12170</v>
      </c>
      <c r="C5" t="s">
        <v>12</v>
      </c>
      <c r="D5" t="s">
        <v>15</v>
      </c>
      <c r="E5">
        <v>1.5</v>
      </c>
      <c r="F5">
        <v>80</v>
      </c>
      <c r="H5">
        <v>150</v>
      </c>
      <c r="I5">
        <v>20</v>
      </c>
      <c r="J5" s="1">
        <f>0.35*G5/H5</f>
        <v>0</v>
      </c>
      <c r="K5">
        <v>8.7100000000000009</v>
      </c>
      <c r="L5" s="2">
        <f>K5*P1/1.18</f>
        <v>501.78457627118649</v>
      </c>
      <c r="M5" s="2">
        <f t="shared" si="0"/>
        <v>0</v>
      </c>
      <c r="N5" s="1">
        <v>0.234375</v>
      </c>
      <c r="O5" s="1">
        <f t="shared" si="1"/>
        <v>0</v>
      </c>
      <c r="P5" s="1">
        <f>O5*P1</f>
        <v>0</v>
      </c>
    </row>
    <row r="6" spans="1:16">
      <c r="A6" t="s">
        <v>16</v>
      </c>
      <c r="B6" t="s">
        <v>17</v>
      </c>
      <c r="C6" t="s">
        <v>18</v>
      </c>
      <c r="D6" t="s">
        <v>19</v>
      </c>
      <c r="E6">
        <v>1.2</v>
      </c>
      <c r="F6">
        <v>51</v>
      </c>
      <c r="H6">
        <v>50</v>
      </c>
      <c r="I6">
        <v>20</v>
      </c>
      <c r="J6" s="1">
        <f>0.2*G6/H6</f>
        <v>0</v>
      </c>
      <c r="K6">
        <v>10.51</v>
      </c>
      <c r="L6" s="2">
        <f>K6*P1/1.18</f>
        <v>605.48288135593225</v>
      </c>
      <c r="M6" s="2">
        <f t="shared" si="0"/>
        <v>0</v>
      </c>
      <c r="N6" s="1">
        <v>0.12254901960784299</v>
      </c>
      <c r="O6" s="1">
        <f t="shared" si="1"/>
        <v>0</v>
      </c>
      <c r="P6" s="1">
        <f>O6*P1</f>
        <v>0</v>
      </c>
    </row>
    <row r="7" spans="1:16">
      <c r="A7" s="5" t="s">
        <v>25</v>
      </c>
      <c r="H7">
        <v>125</v>
      </c>
      <c r="J7" s="1">
        <f>0.273*G7/H7</f>
        <v>0</v>
      </c>
      <c r="L7" s="2">
        <v>698.8</v>
      </c>
      <c r="M7" s="2">
        <f t="shared" si="0"/>
        <v>0</v>
      </c>
      <c r="N7" s="1"/>
      <c r="O7" s="1">
        <f t="shared" si="1"/>
        <v>0</v>
      </c>
      <c r="P7" s="1">
        <f>O7*P1</f>
        <v>0</v>
      </c>
    </row>
    <row r="8" spans="1:16">
      <c r="A8" s="5" t="s">
        <v>26</v>
      </c>
      <c r="H8">
        <v>75</v>
      </c>
      <c r="J8" s="1">
        <f>0.156*G8/H8</f>
        <v>0</v>
      </c>
      <c r="L8" s="2">
        <v>1584.7</v>
      </c>
      <c r="M8" s="2">
        <f t="shared" si="0"/>
        <v>0</v>
      </c>
      <c r="N8" s="1"/>
      <c r="O8" s="1">
        <f t="shared" si="1"/>
        <v>0</v>
      </c>
      <c r="P8" s="1"/>
    </row>
    <row r="9" spans="1:16">
      <c r="A9" s="5" t="s">
        <v>27</v>
      </c>
      <c r="H9">
        <v>75</v>
      </c>
      <c r="J9" s="1">
        <f>0.195*G9/H9</f>
        <v>0</v>
      </c>
      <c r="L9" s="2">
        <v>1146.7</v>
      </c>
      <c r="M9" s="2">
        <f t="shared" si="0"/>
        <v>0</v>
      </c>
      <c r="N9" s="1"/>
      <c r="O9" s="1">
        <f t="shared" si="1"/>
        <v>0</v>
      </c>
      <c r="P9" s="1"/>
    </row>
    <row r="10" spans="1:16">
      <c r="A10" s="5" t="s">
        <v>28</v>
      </c>
      <c r="H10">
        <v>50</v>
      </c>
      <c r="J10" s="1">
        <f>0.13*G10/H10</f>
        <v>0</v>
      </c>
      <c r="L10" s="2">
        <v>938.6</v>
      </c>
      <c r="M10" s="2">
        <f t="shared" si="0"/>
        <v>0</v>
      </c>
      <c r="N10" s="1"/>
      <c r="O10" s="1">
        <f t="shared" si="1"/>
        <v>0</v>
      </c>
      <c r="P10" s="1"/>
    </row>
    <row r="11" spans="1:16">
      <c r="A11" s="5" t="s">
        <v>29</v>
      </c>
      <c r="H11">
        <v>125</v>
      </c>
      <c r="J11" s="1">
        <f>0.351*G11/H11</f>
        <v>0</v>
      </c>
      <c r="K11">
        <v>8</v>
      </c>
      <c r="L11" s="2">
        <f>K11*M1/1.18</f>
        <v>464.06779661016952</v>
      </c>
      <c r="M11" s="2">
        <f>J11*L11</f>
        <v>0</v>
      </c>
      <c r="N11" s="1"/>
      <c r="O11" s="1">
        <f t="shared" si="1"/>
        <v>0</v>
      </c>
      <c r="P11" s="1"/>
    </row>
    <row r="12" spans="1:16">
      <c r="A12" s="5" t="s">
        <v>30</v>
      </c>
      <c r="H12">
        <v>40</v>
      </c>
      <c r="J12" s="1">
        <f>0.17*G12/H12</f>
        <v>0</v>
      </c>
      <c r="L12" s="2">
        <v>803.3</v>
      </c>
      <c r="M12" s="2">
        <f>J12*L12</f>
        <v>0</v>
      </c>
      <c r="N12" s="1"/>
      <c r="O12" s="1">
        <f t="shared" si="1"/>
        <v>0</v>
      </c>
      <c r="P12" s="1"/>
    </row>
    <row r="13" spans="1:16">
      <c r="A13" s="5" t="s">
        <v>31</v>
      </c>
      <c r="H13">
        <v>300</v>
      </c>
      <c r="J13" s="1">
        <f>0.4*G13/H13</f>
        <v>0</v>
      </c>
      <c r="K13">
        <v>12</v>
      </c>
      <c r="L13" s="2">
        <f>K13*M1/1.18</f>
        <v>696.10169491525437</v>
      </c>
      <c r="M13" s="2">
        <f>J13*L13</f>
        <v>0</v>
      </c>
      <c r="N13" s="1"/>
      <c r="O13" s="1">
        <f t="shared" si="1"/>
        <v>0</v>
      </c>
      <c r="P13" s="1"/>
    </row>
    <row r="14" spans="1:16">
      <c r="A14" s="5" t="s">
        <v>32</v>
      </c>
      <c r="H14">
        <v>350</v>
      </c>
      <c r="J14" s="1">
        <f>0.6*G14/H14</f>
        <v>0</v>
      </c>
      <c r="L14" s="2">
        <v>1066.45</v>
      </c>
      <c r="M14" s="2">
        <f t="shared" ref="M14:M59" si="2">J14*L14</f>
        <v>0</v>
      </c>
      <c r="N14" s="1"/>
      <c r="O14" s="1">
        <f t="shared" si="1"/>
        <v>0</v>
      </c>
      <c r="P14" s="1"/>
    </row>
    <row r="15" spans="1:16">
      <c r="A15" s="5" t="s">
        <v>33</v>
      </c>
      <c r="H15">
        <v>50</v>
      </c>
      <c r="J15" s="1">
        <f>0.1*G15/H15</f>
        <v>0</v>
      </c>
      <c r="L15" s="1">
        <v>1161.5999755859375</v>
      </c>
      <c r="M15" s="2">
        <f t="shared" si="2"/>
        <v>0</v>
      </c>
      <c r="N15" s="1"/>
      <c r="O15" s="1">
        <f t="shared" si="1"/>
        <v>0</v>
      </c>
      <c r="P15" s="1"/>
    </row>
    <row r="16" spans="1:16">
      <c r="A16" s="5" t="s">
        <v>34</v>
      </c>
      <c r="H16">
        <v>25</v>
      </c>
      <c r="J16" s="1">
        <f>0.15*G16/H16</f>
        <v>0</v>
      </c>
      <c r="L16" s="1">
        <v>1102.800048828125</v>
      </c>
      <c r="M16" s="2">
        <f t="shared" si="2"/>
        <v>0</v>
      </c>
      <c r="N16" s="1"/>
      <c r="O16" s="1">
        <f t="shared" si="1"/>
        <v>0</v>
      </c>
      <c r="P16" s="1"/>
    </row>
    <row r="17" spans="1:19">
      <c r="A17" s="5" t="s">
        <v>35</v>
      </c>
      <c r="H17">
        <v>300</v>
      </c>
      <c r="J17" s="1">
        <f>0.52*G17/H17</f>
        <v>0</v>
      </c>
      <c r="L17" s="1">
        <v>760.29998779296875</v>
      </c>
      <c r="M17" s="2">
        <f t="shared" si="2"/>
        <v>0</v>
      </c>
      <c r="N17" s="1"/>
      <c r="O17" s="1">
        <f t="shared" si="1"/>
        <v>0</v>
      </c>
      <c r="P17" s="1"/>
    </row>
    <row r="18" spans="1:19">
      <c r="A18" s="5" t="s">
        <v>36</v>
      </c>
      <c r="H18">
        <v>100</v>
      </c>
      <c r="J18" s="1">
        <f>0.195000007748604*G18/H18</f>
        <v>0</v>
      </c>
      <c r="L18" s="1">
        <v>655.79998779296875</v>
      </c>
      <c r="M18" s="2">
        <f t="shared" si="2"/>
        <v>0</v>
      </c>
      <c r="N18" s="1"/>
      <c r="O18" s="1">
        <f t="shared" si="1"/>
        <v>0</v>
      </c>
      <c r="P18" s="1"/>
    </row>
    <row r="19" spans="1:19">
      <c r="A19" s="5" t="s">
        <v>37</v>
      </c>
      <c r="H19">
        <v>400</v>
      </c>
      <c r="J19" s="1">
        <f>0.5*G19/H19</f>
        <v>0</v>
      </c>
      <c r="L19" s="1">
        <v>852.4000244140625</v>
      </c>
      <c r="M19" s="2">
        <f t="shared" si="2"/>
        <v>0</v>
      </c>
      <c r="N19" s="1"/>
      <c r="O19" s="1">
        <f t="shared" si="1"/>
        <v>0</v>
      </c>
      <c r="P19" s="1"/>
    </row>
    <row r="20" spans="1:19">
      <c r="A20" s="5" t="s">
        <v>38</v>
      </c>
      <c r="H20">
        <v>125</v>
      </c>
      <c r="J20" s="1">
        <f>0.17*G20/H20</f>
        <v>0</v>
      </c>
      <c r="L20" s="1">
        <v>744.5</v>
      </c>
      <c r="M20" s="2">
        <f t="shared" si="2"/>
        <v>0</v>
      </c>
      <c r="N20" s="1"/>
      <c r="O20" s="1">
        <f t="shared" si="1"/>
        <v>0</v>
      </c>
      <c r="P20" s="1"/>
    </row>
    <row r="21" spans="1:19">
      <c r="A21" s="5" t="s">
        <v>39</v>
      </c>
      <c r="H21">
        <v>100</v>
      </c>
      <c r="J21" s="1">
        <f>0.17*G21/H21</f>
        <v>0</v>
      </c>
      <c r="L21" s="1">
        <v>733.29998779296875</v>
      </c>
      <c r="M21" s="2">
        <f t="shared" si="2"/>
        <v>0</v>
      </c>
      <c r="N21" s="1"/>
      <c r="O21" s="1">
        <f t="shared" si="1"/>
        <v>0</v>
      </c>
      <c r="P21" s="1"/>
    </row>
    <row r="22" spans="1:19">
      <c r="A22" s="5" t="s">
        <v>40</v>
      </c>
      <c r="H22">
        <v>150</v>
      </c>
      <c r="J22" s="1">
        <f>0.4*G22/H22</f>
        <v>0</v>
      </c>
      <c r="L22" s="1">
        <v>886</v>
      </c>
      <c r="M22" s="2">
        <f t="shared" si="2"/>
        <v>0</v>
      </c>
      <c r="N22" s="1"/>
      <c r="O22" s="1">
        <f t="shared" si="1"/>
        <v>0</v>
      </c>
      <c r="P22" s="1"/>
    </row>
    <row r="23" spans="1:19">
      <c r="A23" s="5" t="s">
        <v>41</v>
      </c>
      <c r="H23">
        <v>60</v>
      </c>
      <c r="J23" s="1">
        <f>0.363999992609024*G23/H23</f>
        <v>0</v>
      </c>
      <c r="L23" s="1">
        <v>817.70001220703125</v>
      </c>
      <c r="M23" s="2">
        <f t="shared" si="2"/>
        <v>0</v>
      </c>
      <c r="N23" s="1"/>
      <c r="O23" s="1">
        <f t="shared" si="1"/>
        <v>0</v>
      </c>
      <c r="P23" s="1"/>
    </row>
    <row r="24" spans="1:19">
      <c r="A24" s="5" t="s">
        <v>42</v>
      </c>
      <c r="H24">
        <v>150</v>
      </c>
      <c r="J24" s="1">
        <f>0.28*G24/H24</f>
        <v>0</v>
      </c>
      <c r="L24" s="1">
        <v>561.20001220703125</v>
      </c>
      <c r="M24" s="2">
        <f t="shared" si="2"/>
        <v>0</v>
      </c>
      <c r="N24" s="1"/>
      <c r="O24" s="1">
        <f t="shared" si="1"/>
        <v>0</v>
      </c>
      <c r="P24" s="1"/>
    </row>
    <row r="25" spans="1:19">
      <c r="A25" s="5" t="s">
        <v>43</v>
      </c>
      <c r="H25">
        <v>60</v>
      </c>
      <c r="J25" s="1">
        <f>0.15*G25/H25</f>
        <v>0</v>
      </c>
      <c r="L25" s="1">
        <v>1254.199951171875</v>
      </c>
      <c r="M25" s="2">
        <f t="shared" si="2"/>
        <v>0</v>
      </c>
      <c r="N25" s="1"/>
      <c r="O25" s="1">
        <f t="shared" si="1"/>
        <v>0</v>
      </c>
      <c r="P25" s="1"/>
    </row>
    <row r="26" spans="1:19">
      <c r="A26" s="5" t="s">
        <v>44</v>
      </c>
      <c r="H26">
        <v>200</v>
      </c>
      <c r="J26" s="1">
        <f>0.45*G26/H26</f>
        <v>0</v>
      </c>
      <c r="L26" s="1">
        <v>509.79998779296875</v>
      </c>
      <c r="M26" s="2">
        <f t="shared" si="2"/>
        <v>0</v>
      </c>
      <c r="N26" s="1"/>
      <c r="O26" s="1">
        <f t="shared" si="1"/>
        <v>0</v>
      </c>
      <c r="P26" s="1"/>
      <c r="Q26" s="1" t="s">
        <v>74</v>
      </c>
      <c r="S26" s="2"/>
    </row>
    <row r="27" spans="1:19">
      <c r="A27" s="5" t="s">
        <v>45</v>
      </c>
      <c r="H27">
        <v>60</v>
      </c>
      <c r="J27" s="1">
        <f>0.2*G27/H27</f>
        <v>0</v>
      </c>
      <c r="L27" s="1">
        <v>544</v>
      </c>
      <c r="M27" s="2">
        <f t="shared" si="2"/>
        <v>0</v>
      </c>
      <c r="O27" s="1">
        <f t="shared" si="1"/>
        <v>0</v>
      </c>
      <c r="Q27" s="1" t="s">
        <v>74</v>
      </c>
      <c r="S27" s="2"/>
    </row>
    <row r="28" spans="1:19">
      <c r="A28" s="5" t="s">
        <v>46</v>
      </c>
      <c r="H28">
        <v>200</v>
      </c>
      <c r="J28" s="1">
        <f>0.45*G28/H28</f>
        <v>0</v>
      </c>
      <c r="L28" s="1">
        <v>463.39999389648437</v>
      </c>
      <c r="M28" s="2">
        <f t="shared" si="2"/>
        <v>0</v>
      </c>
      <c r="O28" s="1">
        <f t="shared" si="1"/>
        <v>0</v>
      </c>
      <c r="Q28" s="1" t="s">
        <v>74</v>
      </c>
      <c r="S28" s="2"/>
    </row>
    <row r="29" spans="1:19">
      <c r="A29" s="5" t="s">
        <v>47</v>
      </c>
      <c r="H29">
        <v>80</v>
      </c>
      <c r="J29" s="1">
        <f>0.8*G29/H29</f>
        <v>0</v>
      </c>
      <c r="L29" s="1">
        <v>452</v>
      </c>
      <c r="M29" s="2">
        <f t="shared" si="2"/>
        <v>0</v>
      </c>
      <c r="Q29" s="1" t="s">
        <v>74</v>
      </c>
    </row>
    <row r="30" spans="1:19">
      <c r="A30" s="5" t="s">
        <v>48</v>
      </c>
      <c r="H30">
        <v>100</v>
      </c>
      <c r="J30" s="1">
        <f>0.35*G30/H30</f>
        <v>0</v>
      </c>
      <c r="L30" s="1">
        <v>465</v>
      </c>
      <c r="M30" s="2">
        <f t="shared" si="2"/>
        <v>0</v>
      </c>
      <c r="Q30" s="1" t="s">
        <v>74</v>
      </c>
    </row>
    <row r="31" spans="1:19">
      <c r="A31" s="5" t="s">
        <v>49</v>
      </c>
      <c r="H31">
        <v>80</v>
      </c>
      <c r="J31" s="1">
        <f>0.36*G31/H31</f>
        <v>0</v>
      </c>
      <c r="L31" s="1">
        <v>546.20001220703125</v>
      </c>
      <c r="M31" s="2">
        <f t="shared" si="2"/>
        <v>0</v>
      </c>
      <c r="Q31" s="1" t="s">
        <v>74</v>
      </c>
    </row>
    <row r="32" spans="1:19">
      <c r="A32" s="5" t="s">
        <v>50</v>
      </c>
      <c r="H32">
        <v>300</v>
      </c>
      <c r="J32" s="1">
        <f>0.4*G32/H32</f>
        <v>0</v>
      </c>
      <c r="L32" s="1">
        <v>698</v>
      </c>
      <c r="M32" s="2">
        <f t="shared" si="2"/>
        <v>0</v>
      </c>
    </row>
    <row r="33" spans="1:20">
      <c r="A33" s="5" t="s">
        <v>51</v>
      </c>
      <c r="H33">
        <v>50</v>
      </c>
      <c r="J33" s="1">
        <f>0.13*G33/H33</f>
        <v>0</v>
      </c>
      <c r="L33" s="1">
        <v>698.9000244140625</v>
      </c>
      <c r="M33" s="2">
        <f t="shared" si="2"/>
        <v>0</v>
      </c>
    </row>
    <row r="34" spans="1:20">
      <c r="A34" s="5" t="s">
        <v>55</v>
      </c>
      <c r="H34">
        <v>80</v>
      </c>
      <c r="J34" s="1">
        <f>0.3*G34/H34</f>
        <v>0</v>
      </c>
      <c r="L34" s="1">
        <v>351.29998779296875</v>
      </c>
      <c r="M34" s="2">
        <f t="shared" si="2"/>
        <v>0</v>
      </c>
      <c r="Q34" s="1" t="s">
        <v>74</v>
      </c>
    </row>
    <row r="35" spans="1:20">
      <c r="A35" s="5" t="s">
        <v>52</v>
      </c>
      <c r="H35">
        <v>150</v>
      </c>
      <c r="J35" s="1">
        <f>0.45*G35/H35</f>
        <v>0</v>
      </c>
      <c r="L35" s="1">
        <v>243.89999389648437</v>
      </c>
      <c r="M35" s="2">
        <f t="shared" si="2"/>
        <v>0</v>
      </c>
      <c r="Q35" s="1" t="s">
        <v>74</v>
      </c>
    </row>
    <row r="36" spans="1:20">
      <c r="A36" s="5" t="s">
        <v>53</v>
      </c>
      <c r="H36">
        <v>100</v>
      </c>
      <c r="J36" s="1">
        <f>0.4*G36/H36</f>
        <v>0</v>
      </c>
      <c r="L36" s="1">
        <v>406.20001220703125</v>
      </c>
      <c r="M36" s="2">
        <f t="shared" si="2"/>
        <v>0</v>
      </c>
      <c r="Q36" s="1" t="s">
        <v>74</v>
      </c>
    </row>
    <row r="37" spans="1:20">
      <c r="A37" s="5" t="s">
        <v>54</v>
      </c>
      <c r="H37">
        <v>60</v>
      </c>
      <c r="J37" s="1">
        <f>0.5*G37/H37</f>
        <v>0</v>
      </c>
      <c r="L37" s="1">
        <v>417.20001220703125</v>
      </c>
      <c r="M37" s="2">
        <f t="shared" si="2"/>
        <v>0</v>
      </c>
      <c r="Q37" s="1" t="s">
        <v>74</v>
      </c>
    </row>
    <row r="38" spans="1:20">
      <c r="A38" s="5" t="s">
        <v>56</v>
      </c>
      <c r="H38">
        <v>1</v>
      </c>
      <c r="J38" s="1">
        <f>0.129999995231628*G38/H38</f>
        <v>0</v>
      </c>
      <c r="L38" s="1">
        <v>307.39999389648437</v>
      </c>
      <c r="M38" s="2">
        <f t="shared" si="2"/>
        <v>0</v>
      </c>
      <c r="Q38" s="1" t="s">
        <v>74</v>
      </c>
    </row>
    <row r="39" spans="1:20">
      <c r="A39" s="5" t="s">
        <v>57</v>
      </c>
      <c r="H39">
        <v>35</v>
      </c>
      <c r="J39" s="1">
        <f>0.129999995231628*G39/H39</f>
        <v>0</v>
      </c>
      <c r="L39" s="1">
        <v>82.5</v>
      </c>
      <c r="M39" s="2">
        <f t="shared" si="2"/>
        <v>0</v>
      </c>
      <c r="Q39" s="1" t="s">
        <v>74</v>
      </c>
      <c r="T39" s="2"/>
    </row>
    <row r="40" spans="1:20">
      <c r="A40" s="5" t="s">
        <v>58</v>
      </c>
      <c r="H40">
        <v>40</v>
      </c>
      <c r="J40" s="1">
        <f>0.2*G40/H40</f>
        <v>0</v>
      </c>
      <c r="L40" s="1">
        <v>53.5</v>
      </c>
      <c r="M40" s="2">
        <f t="shared" si="2"/>
        <v>0</v>
      </c>
      <c r="Q40" s="1" t="s">
        <v>74</v>
      </c>
      <c r="S40" s="1"/>
    </row>
    <row r="41" spans="1:20">
      <c r="A41" s="5" t="s">
        <v>59</v>
      </c>
      <c r="H41">
        <v>1</v>
      </c>
      <c r="J41" s="1">
        <f>1*G41/H41</f>
        <v>0</v>
      </c>
      <c r="L41" s="1">
        <v>265.79998779296875</v>
      </c>
      <c r="M41" s="2">
        <f t="shared" si="2"/>
        <v>0</v>
      </c>
      <c r="Q41" s="1" t="s">
        <v>78</v>
      </c>
    </row>
    <row r="42" spans="1:20">
      <c r="A42" s="5" t="s">
        <v>63</v>
      </c>
      <c r="H42">
        <v>1</v>
      </c>
      <c r="J42" s="1">
        <f>1*G42/H42</f>
        <v>0</v>
      </c>
      <c r="L42" s="1">
        <v>237</v>
      </c>
      <c r="M42" s="2">
        <f t="shared" si="2"/>
        <v>0</v>
      </c>
      <c r="Q42" s="1" t="s">
        <v>78</v>
      </c>
    </row>
    <row r="43" spans="1:20">
      <c r="A43" s="5" t="s">
        <v>60</v>
      </c>
      <c r="H43">
        <v>50</v>
      </c>
      <c r="J43" s="1">
        <f>0.18*G43/H43</f>
        <v>0</v>
      </c>
      <c r="L43" s="1">
        <v>465</v>
      </c>
      <c r="M43" s="2">
        <f t="shared" si="2"/>
        <v>0</v>
      </c>
      <c r="Q43" s="1" t="s">
        <v>74</v>
      </c>
    </row>
    <row r="44" spans="1:20">
      <c r="A44" s="5" t="s">
        <v>61</v>
      </c>
      <c r="H44">
        <v>1</v>
      </c>
      <c r="J44" s="1">
        <f>0.100000001490116*G44/H44</f>
        <v>0</v>
      </c>
      <c r="L44" s="1">
        <v>65.099998474121094</v>
      </c>
      <c r="M44" s="2">
        <f t="shared" si="2"/>
        <v>0</v>
      </c>
      <c r="Q44" s="1" t="s">
        <v>74</v>
      </c>
    </row>
    <row r="45" spans="1:20">
      <c r="A45" s="5" t="s">
        <v>62</v>
      </c>
      <c r="H45">
        <v>80</v>
      </c>
      <c r="J45" s="1">
        <f>0.2*G45/H45</f>
        <v>0</v>
      </c>
      <c r="L45" s="1">
        <v>1230.5699462890625</v>
      </c>
      <c r="M45" s="2">
        <f t="shared" si="2"/>
        <v>0</v>
      </c>
      <c r="Q45" s="1"/>
    </row>
    <row r="46" spans="1:20">
      <c r="A46" s="5" t="s">
        <v>64</v>
      </c>
      <c r="H46">
        <v>120</v>
      </c>
      <c r="J46" s="1">
        <f>0.259999990463257*G46/H46</f>
        <v>0</v>
      </c>
      <c r="L46" s="1">
        <v>248</v>
      </c>
      <c r="M46" s="2">
        <f t="shared" si="2"/>
        <v>0</v>
      </c>
      <c r="Q46" s="1" t="s">
        <v>74</v>
      </c>
    </row>
    <row r="47" spans="1:20">
      <c r="A47" s="5" t="s">
        <v>65</v>
      </c>
      <c r="H47">
        <v>60</v>
      </c>
      <c r="J47" s="1">
        <f>0.259999990463257*G47/H47</f>
        <v>0</v>
      </c>
      <c r="L47" s="1">
        <v>155.5</v>
      </c>
      <c r="M47" s="2">
        <f t="shared" si="2"/>
        <v>0</v>
      </c>
      <c r="Q47" s="1" t="s">
        <v>74</v>
      </c>
    </row>
    <row r="48" spans="1:20">
      <c r="A48" s="5" t="s">
        <v>66</v>
      </c>
      <c r="H48">
        <v>23</v>
      </c>
      <c r="J48" s="1">
        <f>0.12*G48/H48</f>
        <v>0</v>
      </c>
      <c r="L48" s="1">
        <v>110</v>
      </c>
      <c r="M48" s="2">
        <f t="shared" si="2"/>
        <v>0</v>
      </c>
      <c r="Q48" s="1" t="s">
        <v>74</v>
      </c>
    </row>
    <row r="49" spans="1:17">
      <c r="A49" s="5" t="s">
        <v>67</v>
      </c>
      <c r="H49">
        <v>23</v>
      </c>
      <c r="J49" s="1">
        <f>0.259999990463257*G49/H49</f>
        <v>0</v>
      </c>
      <c r="L49" s="1">
        <v>91.5</v>
      </c>
      <c r="M49" s="2">
        <f t="shared" si="2"/>
        <v>0</v>
      </c>
      <c r="Q49" s="1" t="s">
        <v>74</v>
      </c>
    </row>
    <row r="50" spans="1:17">
      <c r="A50" s="5" t="s">
        <v>68</v>
      </c>
      <c r="H50">
        <v>1</v>
      </c>
      <c r="J50" s="1">
        <f>0.100000001490116*G50/H50</f>
        <v>0</v>
      </c>
      <c r="L50" s="1">
        <v>45.799999237060547</v>
      </c>
      <c r="M50" s="2">
        <f t="shared" si="2"/>
        <v>0</v>
      </c>
      <c r="Q50" s="1" t="s">
        <v>74</v>
      </c>
    </row>
    <row r="51" spans="1:17">
      <c r="A51" s="5" t="s">
        <v>69</v>
      </c>
      <c r="H51">
        <v>30</v>
      </c>
      <c r="J51" s="1">
        <f>0.2*G51/H51</f>
        <v>0</v>
      </c>
      <c r="L51" s="1">
        <v>385</v>
      </c>
      <c r="M51" s="2">
        <f t="shared" si="2"/>
        <v>0</v>
      </c>
      <c r="Q51" s="1" t="s">
        <v>74</v>
      </c>
    </row>
    <row r="52" spans="1:17">
      <c r="A52" s="5" t="s">
        <v>70</v>
      </c>
      <c r="H52">
        <v>20</v>
      </c>
      <c r="J52" s="1">
        <f>0.12*G52/H52</f>
        <v>0</v>
      </c>
      <c r="L52" s="1">
        <v>114.30000305175781</v>
      </c>
      <c r="M52" s="2">
        <f t="shared" si="2"/>
        <v>0</v>
      </c>
      <c r="Q52" s="1" t="s">
        <v>74</v>
      </c>
    </row>
    <row r="53" spans="1:17">
      <c r="A53" s="5" t="s">
        <v>71</v>
      </c>
      <c r="H53">
        <v>60</v>
      </c>
      <c r="J53" s="1">
        <f>0.15*G53/H53</f>
        <v>0</v>
      </c>
      <c r="L53" s="1">
        <v>335.72000122070312</v>
      </c>
      <c r="M53" s="2">
        <f t="shared" si="2"/>
        <v>0</v>
      </c>
      <c r="Q53" s="1" t="s">
        <v>74</v>
      </c>
    </row>
    <row r="54" spans="1:17">
      <c r="A54" s="5" t="s">
        <v>72</v>
      </c>
      <c r="H54">
        <v>360</v>
      </c>
      <c r="J54" s="1">
        <f>0.454999983310699*G54/H54</f>
        <v>0</v>
      </c>
      <c r="L54" s="1">
        <v>5653.39990234375</v>
      </c>
      <c r="M54" s="2">
        <f t="shared" si="2"/>
        <v>0</v>
      </c>
      <c r="Q54" s="1" t="s">
        <v>74</v>
      </c>
    </row>
    <row r="55" spans="1:17">
      <c r="A55" s="5" t="s">
        <v>73</v>
      </c>
      <c r="H55">
        <v>40</v>
      </c>
      <c r="J55" s="1">
        <f>0.15*G55/H55</f>
        <v>0</v>
      </c>
      <c r="L55" s="1">
        <v>465</v>
      </c>
      <c r="M55" s="2">
        <f t="shared" si="2"/>
        <v>0</v>
      </c>
    </row>
    <row r="56" spans="1:17">
      <c r="A56" s="6" t="s">
        <v>75</v>
      </c>
      <c r="H56">
        <v>1</v>
      </c>
      <c r="J56" s="1">
        <f>20*G56/H56</f>
        <v>0</v>
      </c>
      <c r="L56" s="1">
        <v>1</v>
      </c>
      <c r="M56" s="2">
        <f t="shared" si="2"/>
        <v>0</v>
      </c>
      <c r="Q56" s="1" t="s">
        <v>76</v>
      </c>
    </row>
    <row r="57" spans="1:17">
      <c r="A57" s="5" t="s">
        <v>88</v>
      </c>
      <c r="H57">
        <v>1</v>
      </c>
      <c r="J57" s="1">
        <f>0.390000015497208*G57/H57</f>
        <v>0</v>
      </c>
      <c r="L57" s="1">
        <v>87.900001525878906</v>
      </c>
      <c r="M57" s="2">
        <f t="shared" si="2"/>
        <v>0</v>
      </c>
    </row>
    <row r="58" spans="1:17">
      <c r="A58" s="5" t="s">
        <v>77</v>
      </c>
      <c r="H58">
        <v>175</v>
      </c>
      <c r="J58" s="1">
        <f>0.333*G58/H58</f>
        <v>0</v>
      </c>
      <c r="K58">
        <v>18</v>
      </c>
      <c r="L58">
        <f>K58*M1</f>
        <v>1232.1000000000001</v>
      </c>
      <c r="M58" s="2">
        <f t="shared" si="2"/>
        <v>0</v>
      </c>
    </row>
    <row r="59" spans="1:17">
      <c r="A59" s="5" t="s">
        <v>79</v>
      </c>
      <c r="H59">
        <v>125</v>
      </c>
      <c r="J59" s="1">
        <f>0.153*G59/H59</f>
        <v>0</v>
      </c>
      <c r="L59" s="1">
        <v>600</v>
      </c>
      <c r="M59" s="2">
        <f t="shared" si="2"/>
        <v>0</v>
      </c>
      <c r="Q59" t="s">
        <v>80</v>
      </c>
    </row>
    <row r="60" spans="1:17">
      <c r="A60" s="5" t="s">
        <v>96</v>
      </c>
      <c r="H60" s="3">
        <v>1</v>
      </c>
      <c r="J60">
        <f>G60*H60</f>
        <v>0</v>
      </c>
      <c r="M60">
        <f>1200*J60</f>
        <v>0</v>
      </c>
      <c r="Q60" t="s">
        <v>78</v>
      </c>
    </row>
    <row r="61" spans="1:17">
      <c r="A61" s="5" t="s">
        <v>81</v>
      </c>
      <c r="H61">
        <v>625</v>
      </c>
      <c r="J61" s="1">
        <f>0.625*G61/H61</f>
        <v>0</v>
      </c>
      <c r="K61">
        <v>15.8</v>
      </c>
      <c r="L61" s="1">
        <f>K61*M1/1.18</f>
        <v>916.53389830508479</v>
      </c>
      <c r="M61" s="2">
        <f t="shared" ref="M61:M69" si="3">J61*L61</f>
        <v>0</v>
      </c>
    </row>
    <row r="62" spans="1:17">
      <c r="A62" s="5" t="s">
        <v>84</v>
      </c>
      <c r="H62">
        <v>100</v>
      </c>
      <c r="J62" s="1">
        <f>0.18*G62/H62</f>
        <v>0</v>
      </c>
      <c r="L62">
        <v>520</v>
      </c>
      <c r="M62" s="2">
        <f t="shared" si="3"/>
        <v>0</v>
      </c>
    </row>
    <row r="63" spans="1:17">
      <c r="A63" s="5" t="s">
        <v>85</v>
      </c>
      <c r="H63">
        <v>25</v>
      </c>
      <c r="J63" s="1">
        <f>0.13*G63/H63</f>
        <v>0</v>
      </c>
      <c r="L63">
        <v>94</v>
      </c>
      <c r="M63" s="2">
        <f t="shared" si="3"/>
        <v>0</v>
      </c>
      <c r="Q63" t="s">
        <v>76</v>
      </c>
    </row>
    <row r="64" spans="1:17">
      <c r="A64" s="5" t="s">
        <v>86</v>
      </c>
      <c r="H64">
        <v>25</v>
      </c>
      <c r="J64" s="1">
        <f>0.1*G64/H64</f>
        <v>0</v>
      </c>
      <c r="L64">
        <v>150</v>
      </c>
      <c r="M64" s="2">
        <f t="shared" si="3"/>
        <v>0</v>
      </c>
      <c r="Q64" t="s">
        <v>87</v>
      </c>
    </row>
    <row r="65" spans="1:17">
      <c r="A65" s="5" t="s">
        <v>89</v>
      </c>
      <c r="H65">
        <v>1.5</v>
      </c>
      <c r="J65" s="1">
        <f>1.5*G65/H65</f>
        <v>0</v>
      </c>
      <c r="L65">
        <v>45</v>
      </c>
      <c r="M65" s="2">
        <f t="shared" si="3"/>
        <v>0</v>
      </c>
      <c r="Q65" t="s">
        <v>90</v>
      </c>
    </row>
    <row r="66" spans="1:17">
      <c r="A66" t="s">
        <v>91</v>
      </c>
      <c r="H66">
        <v>35</v>
      </c>
      <c r="J66" s="1">
        <f>0.21*G66/H66</f>
        <v>0</v>
      </c>
      <c r="L66">
        <v>1200</v>
      </c>
      <c r="M66" s="2">
        <f t="shared" si="3"/>
        <v>0</v>
      </c>
      <c r="Q66" t="s">
        <v>76</v>
      </c>
    </row>
    <row r="67" spans="1:17">
      <c r="A67" t="s">
        <v>92</v>
      </c>
      <c r="H67">
        <v>55</v>
      </c>
      <c r="J67" s="1">
        <f>0.1*G67/H67</f>
        <v>0</v>
      </c>
      <c r="L67">
        <v>1190</v>
      </c>
      <c r="M67" s="2">
        <f t="shared" si="3"/>
        <v>0</v>
      </c>
      <c r="Q67" t="s">
        <v>76</v>
      </c>
    </row>
    <row r="68" spans="1:17">
      <c r="A68" t="s">
        <v>93</v>
      </c>
      <c r="H68">
        <v>350</v>
      </c>
      <c r="J68" s="1">
        <f>0.35*G68/H68</f>
        <v>0</v>
      </c>
      <c r="L68">
        <v>1200</v>
      </c>
      <c r="M68" s="2">
        <f t="shared" si="3"/>
        <v>0</v>
      </c>
      <c r="Q68" t="s">
        <v>76</v>
      </c>
    </row>
    <row r="69" spans="1:17" ht="15.75" thickBot="1">
      <c r="A69" t="s">
        <v>94</v>
      </c>
      <c r="H69">
        <v>130</v>
      </c>
      <c r="J69" s="1">
        <f>0.26*G69/H69</f>
        <v>0</v>
      </c>
      <c r="L69">
        <v>580</v>
      </c>
      <c r="M69" s="2">
        <f t="shared" si="3"/>
        <v>0</v>
      </c>
      <c r="Q69" t="s">
        <v>76</v>
      </c>
    </row>
    <row r="70" spans="1:17" ht="15.75" thickBot="1">
      <c r="M70" s="11">
        <f>SUM(M4:M69)</f>
        <v>0</v>
      </c>
    </row>
    <row r="72" spans="1:17">
      <c r="K72" s="2"/>
    </row>
    <row r="73" spans="1:17">
      <c r="K73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Василий Сыркин</dc:creator>
  <cp:lastModifiedBy>Заенчковский Иван</cp:lastModifiedBy>
  <cp:lastPrinted>2017-10-04T11:38:56Z</cp:lastPrinted>
  <dcterms:created xsi:type="dcterms:W3CDTF">2017-10-04T05:43:01Z</dcterms:created>
  <dcterms:modified xsi:type="dcterms:W3CDTF">2017-10-13T11:17:11Z</dcterms:modified>
</cp:coreProperties>
</file>