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Desktop-40h3a3n\сетевая папка\ПТО\ОБЪЕКТЫ подписанные\Новороссийск Распределительный газопровод\ЗАЯВКИ\"/>
    </mc:Choice>
  </mc:AlternateContent>
  <xr:revisionPtr revIDLastSave="0" documentId="13_ncr:1_{1B013982-6C55-4A40-8B58-A6FE1E173A4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фундмент, ограждение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8" i="1" l="1"/>
  <c r="C39" i="1"/>
  <c r="D29" i="1"/>
  <c r="D27" i="1"/>
  <c r="C38" i="1"/>
  <c r="C37" i="1"/>
  <c r="C36" i="1"/>
  <c r="C35" i="1"/>
  <c r="C34" i="1"/>
  <c r="C33" i="1"/>
  <c r="D32" i="1"/>
  <c r="D31" i="1"/>
  <c r="D30" i="1"/>
  <c r="D39" i="1" l="1"/>
  <c r="D38" i="1"/>
  <c r="D37" i="1"/>
  <c r="D36" i="1"/>
  <c r="D35" i="1"/>
  <c r="D34" i="1"/>
  <c r="D33" i="1"/>
  <c r="C10" i="1" l="1"/>
  <c r="D10" i="1" s="1"/>
  <c r="D20" i="1"/>
  <c r="D19" i="1"/>
  <c r="C15" i="1"/>
  <c r="D15" i="1" s="1"/>
  <c r="C14" i="1"/>
  <c r="D14" i="1" s="1"/>
  <c r="C25" i="1"/>
  <c r="D18" i="1"/>
  <c r="C18" i="1"/>
  <c r="C24" i="1"/>
  <c r="C17" i="1"/>
  <c r="D17" i="1" s="1"/>
  <c r="C23" i="1"/>
  <c r="C16" i="1"/>
  <c r="D16" i="1" s="1"/>
  <c r="D12" i="1"/>
  <c r="D11" i="1"/>
  <c r="D9" i="1"/>
  <c r="C22" i="1"/>
  <c r="C13" i="1"/>
  <c r="D13" i="1" s="1"/>
</calcChain>
</file>

<file path=xl/sharedStrings.xml><?xml version="1.0" encoding="utf-8"?>
<sst xmlns="http://schemas.openxmlformats.org/spreadsheetml/2006/main" count="70" uniqueCount="49">
  <si>
    <t>№ п/п</t>
  </si>
  <si>
    <t>Наименование</t>
  </si>
  <si>
    <t>Примечание</t>
  </si>
  <si>
    <t>Кол-во</t>
  </si>
  <si>
    <t>шт</t>
  </si>
  <si>
    <t>м</t>
  </si>
  <si>
    <r>
      <rPr>
        <b/>
        <sz val="11"/>
        <color theme="1"/>
        <rFont val="Calibri"/>
        <family val="2"/>
        <charset val="204"/>
        <scheme val="minor"/>
      </rPr>
      <t>Объект:</t>
    </r>
    <r>
      <rPr>
        <sz val="11"/>
        <color theme="1"/>
        <rFont val="Calibri"/>
        <family val="2"/>
        <scheme val="minor"/>
      </rPr>
      <t xml:space="preserve"> «Распределительный газопровод жилого района ул.Осоавиахима от ул.Владивостокской до ул.Лавандовой (пер.Дачный, ул.Дачная, ул.1-я Дачная, пер.Советов, ул.Вишневая, пер.Безымянный, ул.Баграмяна) в г.Новороссийске. I этап»</t>
    </r>
  </si>
  <si>
    <t>ГОСТ 8639-82</t>
  </si>
  <si>
    <t>ГОСТ 8509-93</t>
  </si>
  <si>
    <t>Труба квадратная 70х3 L=1300 мм</t>
  </si>
  <si>
    <t>Уголок равнополочный 80х6  L=1650 мм</t>
  </si>
  <si>
    <t xml:space="preserve">Уголок равнополочный 80х6  L=810 мм </t>
  </si>
  <si>
    <t>Уголок равнополочный 50х4  L=1720 мм</t>
  </si>
  <si>
    <t>ГОСТ 5336-80</t>
  </si>
  <si>
    <t>Уголок равнополочный 50х4  L=50 мм</t>
  </si>
  <si>
    <t>ГОСТ 8509-93*</t>
  </si>
  <si>
    <t>Уголок равнополочный 50х4  L=1500 мм</t>
  </si>
  <si>
    <t>Уголок равнополочный 50х4  L=1200 мм</t>
  </si>
  <si>
    <t>Уголок равнополочный 50х4  L=720 мм</t>
  </si>
  <si>
    <t>Уголок равнополочный 50х4  L=860 мм</t>
  </si>
  <si>
    <t>Сетка 2-50-3,0 1720х1550</t>
  </si>
  <si>
    <t>Сетка 2-50-3,0 1500х1200</t>
  </si>
  <si>
    <t>Сетка 2-50-3,0 1500х720</t>
  </si>
  <si>
    <t>Сетка 2-50-3,0 1500х860</t>
  </si>
  <si>
    <t>Уголок равнополочный 30х4  L=1500 мм</t>
  </si>
  <si>
    <t>Арматура диам.8мм А240 (А-1) L=190 мм</t>
  </si>
  <si>
    <t>ГОСТ 5781-82</t>
  </si>
  <si>
    <t>Труба 80х80х4 L=2300 мм</t>
  </si>
  <si>
    <t>ГОСТ 30245-2003</t>
  </si>
  <si>
    <t>Лист 6х100х100</t>
  </si>
  <si>
    <t>ГОСТ 103-76*</t>
  </si>
  <si>
    <t>Фундамент, ограждение ШРП</t>
  </si>
  <si>
    <t xml:space="preserve">Заявка № 3 </t>
  </si>
  <si>
    <t>Опоры</t>
  </si>
  <si>
    <t>ГОСТ 10705-80</t>
  </si>
  <si>
    <t>Уголок 75х6, L=990 мм</t>
  </si>
  <si>
    <t>Труба 159х6, L=2250 мм</t>
  </si>
  <si>
    <t>Уголок 75х6, L=335 мм</t>
  </si>
  <si>
    <t>Уголок 75х6, L=300 мм</t>
  </si>
  <si>
    <t>Уголок 50х5, L=1000 мм</t>
  </si>
  <si>
    <t>ГОСТ 8240-89</t>
  </si>
  <si>
    <t>Уголок 50х5, L=650 мм</t>
  </si>
  <si>
    <t>Уголок 50х5, L=400 мм</t>
  </si>
  <si>
    <t>Полоса 250х10   L=400 мм</t>
  </si>
  <si>
    <t>ГОСТ 82-70*</t>
  </si>
  <si>
    <t>Труба 159х6, L=2950 мм</t>
  </si>
  <si>
    <t>Труба 159х6, L=3250 мм</t>
  </si>
  <si>
    <t>Труба 159х6, L=3750 мм</t>
  </si>
  <si>
    <t>Труба 159х6, L=4450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</si>
</sst>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0"/>
  <sheetViews>
    <sheetView tabSelected="1" workbookViewId="0">
      <selection activeCell="B48" sqref="B48"/>
    </sheetView>
  </sheetViews>
  <sheetFormatPr defaultRowHeight="15" x14ac:dyDescent="0.25"/>
  <cols>
    <col min="1" max="1" width="9.140625" style="4"/>
    <col min="2" max="2" width="40" style="2" customWidth="1"/>
    <col min="3" max="3" width="9.140625" style="4"/>
    <col min="4" max="4" width="9.140625" style="8"/>
    <col min="5" max="5" width="23.7109375" style="2" customWidth="1"/>
    <col min="6" max="16384" width="9.140625" style="2"/>
  </cols>
  <sheetData>
    <row r="2" spans="1:5" ht="15.75" x14ac:dyDescent="0.25">
      <c r="A2" s="11" t="s">
        <v>32</v>
      </c>
      <c r="B2" s="11"/>
      <c r="C2" s="11"/>
      <c r="D2" s="11"/>
      <c r="E2" s="11"/>
    </row>
    <row r="3" spans="1:5" ht="45.75" customHeight="1" x14ac:dyDescent="0.25">
      <c r="A3" s="12" t="s">
        <v>6</v>
      </c>
      <c r="B3" s="13"/>
      <c r="C3" s="13"/>
      <c r="D3" s="13"/>
      <c r="E3" s="13"/>
    </row>
    <row r="5" spans="1:5" x14ac:dyDescent="0.25">
      <c r="B5" s="10"/>
    </row>
    <row r="6" spans="1:5" x14ac:dyDescent="0.25">
      <c r="A6" s="16" t="s">
        <v>0</v>
      </c>
      <c r="B6" s="16" t="s">
        <v>1</v>
      </c>
      <c r="C6" s="14" t="s">
        <v>3</v>
      </c>
      <c r="D6" s="15"/>
      <c r="E6" s="16" t="s">
        <v>2</v>
      </c>
    </row>
    <row r="7" spans="1:5" x14ac:dyDescent="0.25">
      <c r="A7" s="17"/>
      <c r="B7" s="17"/>
      <c r="C7" s="5" t="s">
        <v>4</v>
      </c>
      <c r="D7" s="5" t="s">
        <v>5</v>
      </c>
      <c r="E7" s="17"/>
    </row>
    <row r="8" spans="1:5" x14ac:dyDescent="0.25">
      <c r="A8" s="9"/>
      <c r="B8" s="10" t="s">
        <v>31</v>
      </c>
      <c r="C8" s="5"/>
      <c r="D8" s="5"/>
      <c r="E8" s="9"/>
    </row>
    <row r="9" spans="1:5" s="6" customFormat="1" x14ac:dyDescent="0.25">
      <c r="A9" s="3">
        <v>1</v>
      </c>
      <c r="B9" s="1" t="s">
        <v>9</v>
      </c>
      <c r="C9" s="3">
        <v>4</v>
      </c>
      <c r="D9" s="3">
        <f>1.3*C9</f>
        <v>5.2</v>
      </c>
      <c r="E9" s="1" t="s">
        <v>7</v>
      </c>
    </row>
    <row r="10" spans="1:5" s="6" customFormat="1" x14ac:dyDescent="0.25">
      <c r="A10" s="3">
        <v>2</v>
      </c>
      <c r="B10" s="1" t="s">
        <v>27</v>
      </c>
      <c r="C10" s="3">
        <f>1*11</f>
        <v>11</v>
      </c>
      <c r="D10" s="3">
        <f>C10*2.3</f>
        <v>25.299999999999997</v>
      </c>
      <c r="E10" s="1" t="s">
        <v>28</v>
      </c>
    </row>
    <row r="11" spans="1:5" x14ac:dyDescent="0.25">
      <c r="A11" s="3">
        <v>3</v>
      </c>
      <c r="B11" s="1" t="s">
        <v>10</v>
      </c>
      <c r="C11" s="3">
        <v>2</v>
      </c>
      <c r="D11" s="3">
        <f>C11*1.65</f>
        <v>3.3</v>
      </c>
      <c r="E11" s="1" t="s">
        <v>8</v>
      </c>
    </row>
    <row r="12" spans="1:5" x14ac:dyDescent="0.25">
      <c r="A12" s="3">
        <v>4</v>
      </c>
      <c r="B12" s="1" t="s">
        <v>11</v>
      </c>
      <c r="C12" s="3">
        <v>2</v>
      </c>
      <c r="D12" s="3">
        <f>C12*0.81</f>
        <v>1.62</v>
      </c>
      <c r="E12" s="1" t="s">
        <v>8</v>
      </c>
    </row>
    <row r="13" spans="1:5" x14ac:dyDescent="0.25">
      <c r="A13" s="3">
        <v>5</v>
      </c>
      <c r="B13" s="1" t="s">
        <v>12</v>
      </c>
      <c r="C13" s="3">
        <f>2*5</f>
        <v>10</v>
      </c>
      <c r="D13" s="3">
        <f>C13*1.72</f>
        <v>17.2</v>
      </c>
      <c r="E13" s="1" t="s">
        <v>8</v>
      </c>
    </row>
    <row r="14" spans="1:5" x14ac:dyDescent="0.25">
      <c r="A14" s="3">
        <v>6</v>
      </c>
      <c r="B14" s="1" t="s">
        <v>14</v>
      </c>
      <c r="C14" s="3">
        <f>5*16+8*4+8*1+2</f>
        <v>122</v>
      </c>
      <c r="D14" s="3">
        <f>C14*0.05</f>
        <v>6.1000000000000005</v>
      </c>
      <c r="E14" s="1" t="s">
        <v>15</v>
      </c>
    </row>
    <row r="15" spans="1:5" x14ac:dyDescent="0.25">
      <c r="A15" s="3">
        <v>7</v>
      </c>
      <c r="B15" s="1" t="s">
        <v>16</v>
      </c>
      <c r="C15" s="3">
        <f>5*2+2*4+2*1+2</f>
        <v>22</v>
      </c>
      <c r="D15" s="3">
        <f>C15*1.5</f>
        <v>33</v>
      </c>
      <c r="E15" s="1" t="s">
        <v>15</v>
      </c>
    </row>
    <row r="16" spans="1:5" x14ac:dyDescent="0.25">
      <c r="A16" s="3">
        <v>8</v>
      </c>
      <c r="B16" s="1" t="s">
        <v>17</v>
      </c>
      <c r="C16" s="3">
        <f>2*4</f>
        <v>8</v>
      </c>
      <c r="D16" s="3">
        <f>C16*1.2</f>
        <v>9.6</v>
      </c>
      <c r="E16" s="1" t="s">
        <v>8</v>
      </c>
    </row>
    <row r="17" spans="1:5" x14ac:dyDescent="0.25">
      <c r="A17" s="3">
        <v>9</v>
      </c>
      <c r="B17" s="1" t="s">
        <v>18</v>
      </c>
      <c r="C17" s="3">
        <f>2*1</f>
        <v>2</v>
      </c>
      <c r="D17" s="3">
        <f>C17*0.72</f>
        <v>1.44</v>
      </c>
      <c r="E17" s="1" t="s">
        <v>8</v>
      </c>
    </row>
    <row r="18" spans="1:5" x14ac:dyDescent="0.25">
      <c r="A18" s="3">
        <v>10</v>
      </c>
      <c r="B18" s="1" t="s">
        <v>19</v>
      </c>
      <c r="C18" s="3">
        <f>2</f>
        <v>2</v>
      </c>
      <c r="D18" s="3">
        <f>2*0.86</f>
        <v>1.72</v>
      </c>
      <c r="E18" s="1" t="s">
        <v>15</v>
      </c>
    </row>
    <row r="19" spans="1:5" x14ac:dyDescent="0.25">
      <c r="A19" s="3">
        <v>11</v>
      </c>
      <c r="B19" s="1" t="s">
        <v>24</v>
      </c>
      <c r="C19" s="3">
        <v>1</v>
      </c>
      <c r="D19" s="3">
        <f>C19*1.5</f>
        <v>1.5</v>
      </c>
      <c r="E19" s="1" t="s">
        <v>15</v>
      </c>
    </row>
    <row r="20" spans="1:5" x14ac:dyDescent="0.25">
      <c r="A20" s="3">
        <v>12</v>
      </c>
      <c r="B20" s="1" t="s">
        <v>25</v>
      </c>
      <c r="C20" s="3">
        <v>2</v>
      </c>
      <c r="D20" s="3">
        <f>C20*0.19</f>
        <v>0.38</v>
      </c>
      <c r="E20" s="1" t="s">
        <v>26</v>
      </c>
    </row>
    <row r="21" spans="1:5" x14ac:dyDescent="0.25">
      <c r="A21" s="3">
        <v>13</v>
      </c>
      <c r="B21" s="1" t="s">
        <v>29</v>
      </c>
      <c r="C21" s="3">
        <v>2</v>
      </c>
      <c r="D21" s="3"/>
      <c r="E21" s="1" t="s">
        <v>30</v>
      </c>
    </row>
    <row r="22" spans="1:5" x14ac:dyDescent="0.25">
      <c r="A22" s="3">
        <v>14</v>
      </c>
      <c r="B22" s="1" t="s">
        <v>20</v>
      </c>
      <c r="C22" s="3">
        <f>1*5</f>
        <v>5</v>
      </c>
      <c r="D22" s="3"/>
      <c r="E22" s="1" t="s">
        <v>13</v>
      </c>
    </row>
    <row r="23" spans="1:5" x14ac:dyDescent="0.25">
      <c r="A23" s="3">
        <v>15</v>
      </c>
      <c r="B23" s="1" t="s">
        <v>21</v>
      </c>
      <c r="C23" s="3">
        <f>4*1</f>
        <v>4</v>
      </c>
      <c r="D23" s="3"/>
      <c r="E23" s="1" t="s">
        <v>13</v>
      </c>
    </row>
    <row r="24" spans="1:5" x14ac:dyDescent="0.25">
      <c r="A24" s="3">
        <v>16</v>
      </c>
      <c r="B24" s="1" t="s">
        <v>22</v>
      </c>
      <c r="C24" s="3">
        <f>1*1</f>
        <v>1</v>
      </c>
      <c r="D24" s="3"/>
      <c r="E24" s="1" t="s">
        <v>13</v>
      </c>
    </row>
    <row r="25" spans="1:5" x14ac:dyDescent="0.25">
      <c r="A25" s="3">
        <v>17</v>
      </c>
      <c r="B25" s="1" t="s">
        <v>23</v>
      </c>
      <c r="C25" s="3">
        <f>1*1</f>
        <v>1</v>
      </c>
      <c r="D25" s="3"/>
      <c r="E25" s="1" t="s">
        <v>13</v>
      </c>
    </row>
    <row r="26" spans="1:5" x14ac:dyDescent="0.25">
      <c r="A26" s="3"/>
      <c r="B26" s="7" t="s">
        <v>33</v>
      </c>
      <c r="C26" s="3"/>
      <c r="D26" s="3"/>
      <c r="E26" s="1"/>
    </row>
    <row r="27" spans="1:5" x14ac:dyDescent="0.25">
      <c r="A27" s="3">
        <v>18</v>
      </c>
      <c r="B27" s="1" t="s">
        <v>36</v>
      </c>
      <c r="C27" s="3">
        <v>1</v>
      </c>
      <c r="D27" s="3">
        <f>C27*2.25</f>
        <v>2.25</v>
      </c>
      <c r="E27" s="1" t="s">
        <v>34</v>
      </c>
    </row>
    <row r="28" spans="1:5" x14ac:dyDescent="0.25">
      <c r="A28" s="3">
        <v>19</v>
      </c>
      <c r="B28" s="1" t="s">
        <v>36</v>
      </c>
      <c r="C28" s="3">
        <v>8</v>
      </c>
      <c r="D28" s="3">
        <f>C28*2.55</f>
        <v>20.399999999999999</v>
      </c>
      <c r="E28" s="1" t="s">
        <v>34</v>
      </c>
    </row>
    <row r="29" spans="1:5" x14ac:dyDescent="0.25">
      <c r="A29" s="3">
        <v>20</v>
      </c>
      <c r="B29" s="1" t="s">
        <v>45</v>
      </c>
      <c r="C29" s="3">
        <v>12</v>
      </c>
      <c r="D29" s="3">
        <f>12*2.95</f>
        <v>35.400000000000006</v>
      </c>
      <c r="E29" s="1" t="s">
        <v>34</v>
      </c>
    </row>
    <row r="30" spans="1:5" x14ac:dyDescent="0.25">
      <c r="A30" s="3">
        <v>21</v>
      </c>
      <c r="B30" s="1" t="s">
        <v>46</v>
      </c>
      <c r="C30" s="3">
        <v>13</v>
      </c>
      <c r="D30" s="3">
        <f>12*3.25</f>
        <v>39</v>
      </c>
      <c r="E30" s="1" t="s">
        <v>34</v>
      </c>
    </row>
    <row r="31" spans="1:5" x14ac:dyDescent="0.25">
      <c r="A31" s="3">
        <v>22</v>
      </c>
      <c r="B31" s="1" t="s">
        <v>47</v>
      </c>
      <c r="C31" s="3">
        <v>23</v>
      </c>
      <c r="D31" s="3">
        <f>12*3.75</f>
        <v>45</v>
      </c>
      <c r="E31" s="1" t="s">
        <v>34</v>
      </c>
    </row>
    <row r="32" spans="1:5" x14ac:dyDescent="0.25">
      <c r="A32" s="3">
        <v>23</v>
      </c>
      <c r="B32" s="1" t="s">
        <v>48</v>
      </c>
      <c r="C32" s="3">
        <v>2</v>
      </c>
      <c r="D32" s="3">
        <f>12*4.45</f>
        <v>53.400000000000006</v>
      </c>
      <c r="E32" s="1" t="s">
        <v>34</v>
      </c>
    </row>
    <row r="33" spans="1:5" x14ac:dyDescent="0.25">
      <c r="A33" s="3">
        <v>24</v>
      </c>
      <c r="B33" s="1" t="s">
        <v>35</v>
      </c>
      <c r="C33" s="3">
        <f>1+8+12+13+23+2</f>
        <v>59</v>
      </c>
      <c r="D33" s="3">
        <f>C33*0.99</f>
        <v>58.41</v>
      </c>
      <c r="E33" s="1" t="s">
        <v>8</v>
      </c>
    </row>
    <row r="34" spans="1:5" x14ac:dyDescent="0.25">
      <c r="A34" s="3">
        <v>25</v>
      </c>
      <c r="B34" s="1" t="s">
        <v>37</v>
      </c>
      <c r="C34" s="3">
        <f>1+8+12+13+23+2</f>
        <v>59</v>
      </c>
      <c r="D34" s="3">
        <f>C34*0.335</f>
        <v>19.765000000000001</v>
      </c>
      <c r="E34" s="1" t="s">
        <v>8</v>
      </c>
    </row>
    <row r="35" spans="1:5" x14ac:dyDescent="0.25">
      <c r="A35" s="3">
        <v>26</v>
      </c>
      <c r="B35" s="1" t="s">
        <v>38</v>
      </c>
      <c r="C35" s="3">
        <f>1+8+12+13+23+2</f>
        <v>59</v>
      </c>
      <c r="D35" s="3">
        <f>C35*0.3</f>
        <v>17.7</v>
      </c>
      <c r="E35" s="1" t="s">
        <v>8</v>
      </c>
    </row>
    <row r="36" spans="1:5" x14ac:dyDescent="0.25">
      <c r="A36" s="3">
        <v>27</v>
      </c>
      <c r="B36" s="1" t="s">
        <v>39</v>
      </c>
      <c r="C36" s="3">
        <f>2+2*8+12*2+2*13+2*23+2*2</f>
        <v>118</v>
      </c>
      <c r="D36" s="3">
        <f>C36*1</f>
        <v>118</v>
      </c>
      <c r="E36" s="1" t="s">
        <v>40</v>
      </c>
    </row>
    <row r="37" spans="1:5" x14ac:dyDescent="0.25">
      <c r="A37" s="3">
        <v>28</v>
      </c>
      <c r="B37" s="1" t="s">
        <v>41</v>
      </c>
      <c r="C37" s="3">
        <f>2+2*8+2*12+2*13+2*23+2*2</f>
        <v>118</v>
      </c>
      <c r="D37" s="3">
        <f>C37*0.65</f>
        <v>76.7</v>
      </c>
      <c r="E37" s="1" t="s">
        <v>40</v>
      </c>
    </row>
    <row r="38" spans="1:5" x14ac:dyDescent="0.25">
      <c r="A38" s="3">
        <v>29</v>
      </c>
      <c r="B38" s="1" t="s">
        <v>42</v>
      </c>
      <c r="C38" s="3">
        <f>2+2*8+2*12+2*13+2*23+2*2</f>
        <v>118</v>
      </c>
      <c r="D38" s="3">
        <f>1.5*C38</f>
        <v>177</v>
      </c>
      <c r="E38" s="1" t="s">
        <v>40</v>
      </c>
    </row>
    <row r="39" spans="1:5" x14ac:dyDescent="0.25">
      <c r="A39" s="3">
        <v>30</v>
      </c>
      <c r="B39" s="1" t="s">
        <v>43</v>
      </c>
      <c r="C39" s="3">
        <f>1+8+12+13+23</f>
        <v>57</v>
      </c>
      <c r="D39" s="3">
        <f>C39*0.4</f>
        <v>22.8</v>
      </c>
      <c r="E39" s="1" t="s">
        <v>44</v>
      </c>
    </row>
    <row r="40" spans="1:5" x14ac:dyDescent="0.25">
      <c r="A40" s="3"/>
      <c r="B40" s="1"/>
      <c r="C40" s="3"/>
      <c r="D40" s="3"/>
      <c r="E40" s="1"/>
    </row>
  </sheetData>
  <mergeCells count="6">
    <mergeCell ref="A2:E2"/>
    <mergeCell ref="A3:E3"/>
    <mergeCell ref="C6:D6"/>
    <mergeCell ref="A6:A7"/>
    <mergeCell ref="B6:B7"/>
    <mergeCell ref="E6:E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F4FF-219D-41AF-83F9-559CD58B9D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фундмент, ограждение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2019-09-09T11:41:42Z</dcterms:modified>
</cp:coreProperties>
</file>