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 filterPrivacy="1"/>
  <xr:revisionPtr revIDLastSave="0" documentId="13_ncr:1_{310E87E1-EF8E-4184-A8EE-2EA239AC9881}" xr6:coauthVersionLast="47" xr6:coauthVersionMax="47" xr10:uidLastSave="{00000000-0000-0000-0000-000000000000}"/>
  <bookViews>
    <workbookView xWindow="23880" yWindow="-120" windowWidth="24240" windowHeight="13140" firstSheet="2" activeTab="2" xr2:uid="{00000000-000D-0000-FFFF-FFFF00000000}"/>
  </bookViews>
  <sheets>
    <sheet name="РН" sheetId="1" state="hidden" r:id="rId1"/>
    <sheet name="РН кол" sheetId="3" state="hidden" r:id="rId2"/>
    <sheet name="заявка для рассылки" sheetId="6" r:id="rId3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B38" i="6" l="1"/>
  <c r="AB39" i="6"/>
  <c r="AB40" i="6"/>
  <c r="AB41" i="6"/>
  <c r="AB42" i="6"/>
  <c r="AB43" i="6"/>
  <c r="AB44" i="6"/>
  <c r="AB45" i="6"/>
  <c r="AB46" i="6"/>
  <c r="AB47" i="6"/>
  <c r="AB48" i="6"/>
  <c r="AB37" i="6"/>
  <c r="AB7" i="6" l="1"/>
  <c r="AB10" i="6"/>
  <c r="AB11" i="6"/>
  <c r="AB12" i="6"/>
  <c r="AB13" i="6"/>
  <c r="AB14" i="6"/>
  <c r="AB15" i="6"/>
  <c r="AB16" i="6"/>
  <c r="AB6" i="6"/>
  <c r="E7" i="6"/>
  <c r="M7" i="6" s="1"/>
  <c r="E6" i="6"/>
  <c r="M6" i="6" s="1"/>
  <c r="L48" i="6"/>
  <c r="K48" i="6"/>
  <c r="J48" i="6"/>
  <c r="I48" i="6"/>
  <c r="H48" i="6"/>
  <c r="F48" i="6"/>
  <c r="J47" i="6"/>
  <c r="I47" i="6"/>
  <c r="H47" i="6"/>
  <c r="K46" i="6"/>
  <c r="J46" i="6"/>
  <c r="I46" i="6"/>
  <c r="H46" i="6"/>
  <c r="F46" i="6"/>
  <c r="K45" i="6"/>
  <c r="J45" i="6"/>
  <c r="I45" i="6"/>
  <c r="H45" i="6"/>
  <c r="F45" i="6"/>
  <c r="K44" i="6"/>
  <c r="J44" i="6"/>
  <c r="I44" i="6"/>
  <c r="H44" i="6"/>
  <c r="F44" i="6"/>
  <c r="J43" i="6"/>
  <c r="I43" i="6"/>
  <c r="H43" i="6"/>
  <c r="J42" i="6"/>
  <c r="I42" i="6"/>
  <c r="H42" i="6"/>
  <c r="G41" i="6"/>
  <c r="F41" i="6"/>
  <c r="E41" i="6"/>
  <c r="K40" i="6"/>
  <c r="J40" i="6"/>
  <c r="I40" i="6"/>
  <c r="H40" i="6"/>
  <c r="L39" i="6"/>
  <c r="K39" i="6"/>
  <c r="J39" i="6"/>
  <c r="I39" i="6"/>
  <c r="H39" i="6"/>
  <c r="F39" i="6"/>
  <c r="L38" i="6"/>
  <c r="K38" i="6"/>
  <c r="J38" i="6"/>
  <c r="I38" i="6"/>
  <c r="H38" i="6"/>
  <c r="F37" i="6"/>
  <c r="M37" i="6" s="1"/>
  <c r="Y37" i="6" s="1"/>
  <c r="L32" i="6"/>
  <c r="K32" i="6"/>
  <c r="J32" i="6"/>
  <c r="I32" i="6"/>
  <c r="H32" i="6"/>
  <c r="F32" i="6"/>
  <c r="J31" i="6"/>
  <c r="I31" i="6"/>
  <c r="H31" i="6"/>
  <c r="K30" i="6"/>
  <c r="J30" i="6"/>
  <c r="I30" i="6"/>
  <c r="H30" i="6"/>
  <c r="F30" i="6"/>
  <c r="K29" i="6"/>
  <c r="J29" i="6"/>
  <c r="I29" i="6"/>
  <c r="H29" i="6"/>
  <c r="F29" i="6"/>
  <c r="K28" i="6"/>
  <c r="J28" i="6"/>
  <c r="I28" i="6"/>
  <c r="H28" i="6"/>
  <c r="F28" i="6"/>
  <c r="J27" i="6"/>
  <c r="I27" i="6"/>
  <c r="H27" i="6"/>
  <c r="J26" i="6"/>
  <c r="I26" i="6"/>
  <c r="H26" i="6"/>
  <c r="G25" i="6"/>
  <c r="F25" i="6"/>
  <c r="E25" i="6"/>
  <c r="K24" i="6"/>
  <c r="J24" i="6"/>
  <c r="I24" i="6"/>
  <c r="H24" i="6"/>
  <c r="L23" i="6"/>
  <c r="K23" i="6"/>
  <c r="J23" i="6"/>
  <c r="I23" i="6"/>
  <c r="H23" i="6"/>
  <c r="F23" i="6"/>
  <c r="L22" i="6"/>
  <c r="K22" i="6"/>
  <c r="J22" i="6"/>
  <c r="I22" i="6"/>
  <c r="H22" i="6"/>
  <c r="J21" i="6"/>
  <c r="H21" i="6"/>
  <c r="J20" i="6"/>
  <c r="H20" i="6"/>
  <c r="J19" i="6"/>
  <c r="H19" i="6"/>
  <c r="J18" i="6"/>
  <c r="H18" i="6"/>
  <c r="J17" i="6"/>
  <c r="H17" i="6"/>
  <c r="Y11" i="6"/>
  <c r="F11" i="6"/>
  <c r="M11" i="6" s="1"/>
  <c r="G9" i="6"/>
  <c r="F9" i="6"/>
  <c r="G8" i="6"/>
  <c r="F8" i="6"/>
  <c r="M17" i="6" l="1"/>
  <c r="M19" i="6"/>
  <c r="M20" i="6"/>
  <c r="M43" i="6"/>
  <c r="Y43" i="6" s="1"/>
  <c r="M45" i="6"/>
  <c r="Y45" i="6" s="1"/>
  <c r="M42" i="6"/>
  <c r="Y42" i="6" s="1"/>
  <c r="M24" i="6"/>
  <c r="O24" i="6" s="1"/>
  <c r="Y24" i="6" s="1"/>
  <c r="M25" i="6"/>
  <c r="O25" i="6" s="1"/>
  <c r="Y25" i="6" s="1"/>
  <c r="M47" i="6"/>
  <c r="Y47" i="6" s="1"/>
  <c r="M28" i="6"/>
  <c r="O28" i="6" s="1"/>
  <c r="Y28" i="6" s="1"/>
  <c r="M27" i="6"/>
  <c r="O27" i="6" s="1"/>
  <c r="Y27" i="6" s="1"/>
  <c r="M9" i="6"/>
  <c r="M18" i="6"/>
  <c r="M26" i="6"/>
  <c r="O26" i="6" s="1"/>
  <c r="Y26" i="6" s="1"/>
  <c r="M29" i="6"/>
  <c r="O29" i="6" s="1"/>
  <c r="Y29" i="6" s="1"/>
  <c r="M32" i="6"/>
  <c r="O32" i="6" s="1"/>
  <c r="Y32" i="6" s="1"/>
  <c r="M40" i="6"/>
  <c r="Y40" i="6" s="1"/>
  <c r="M41" i="6"/>
  <c r="Y41" i="6" s="1"/>
  <c r="M46" i="6"/>
  <c r="Y46" i="6" s="1"/>
  <c r="M22" i="6"/>
  <c r="O22" i="6" s="1"/>
  <c r="Y22" i="6" s="1"/>
  <c r="M23" i="6"/>
  <c r="O23" i="6" s="1"/>
  <c r="Y23" i="6" s="1"/>
  <c r="M30" i="6"/>
  <c r="O30" i="6" s="1"/>
  <c r="Y30" i="6" s="1"/>
  <c r="M48" i="6"/>
  <c r="Y48" i="6" s="1"/>
  <c r="M8" i="6"/>
  <c r="M21" i="6"/>
  <c r="M31" i="6"/>
  <c r="O31" i="6" s="1"/>
  <c r="Y31" i="6" s="1"/>
  <c r="M38" i="6"/>
  <c r="Y38" i="6" s="1"/>
  <c r="M39" i="6"/>
  <c r="Y39" i="6" s="1"/>
  <c r="M44" i="6"/>
  <c r="Y44" i="6" s="1"/>
  <c r="Y8" i="6" l="1"/>
  <c r="AB8" i="6"/>
  <c r="Y9" i="6"/>
  <c r="AB9" i="6"/>
  <c r="Y20" i="6"/>
  <c r="AB20" i="6"/>
  <c r="Y19" i="6"/>
  <c r="AB19" i="6"/>
  <c r="Y21" i="6"/>
  <c r="AB21" i="6"/>
  <c r="Y18" i="6"/>
  <c r="AB18" i="6"/>
  <c r="Y17" i="6"/>
  <c r="AB17" i="6"/>
  <c r="Y49" i="6"/>
  <c r="Y50" i="6" s="1"/>
  <c r="Y52" i="6" s="1"/>
  <c r="I64" i="1" l="1"/>
  <c r="I62" i="1"/>
  <c r="I61" i="1"/>
  <c r="I60" i="1"/>
  <c r="I59" i="1"/>
  <c r="I57" i="1"/>
  <c r="I56" i="1"/>
  <c r="I55" i="1"/>
  <c r="J64" i="1"/>
  <c r="J62" i="1"/>
  <c r="J56" i="1"/>
  <c r="J55" i="1"/>
  <c r="H64" i="1"/>
  <c r="H62" i="1"/>
  <c r="H61" i="1"/>
  <c r="H60" i="1"/>
  <c r="K60" i="1" s="1"/>
  <c r="M60" i="1" s="1"/>
  <c r="H59" i="1"/>
  <c r="H57" i="1"/>
  <c r="H56" i="1"/>
  <c r="H55" i="1"/>
  <c r="K55" i="1" l="1"/>
  <c r="M55" i="1" s="1"/>
  <c r="K56" i="1"/>
  <c r="M56" i="1" s="1"/>
  <c r="K59" i="1"/>
  <c r="M59" i="1" s="1"/>
  <c r="K64" i="1"/>
  <c r="M64" i="1" s="1"/>
  <c r="G63" i="1"/>
  <c r="G62" i="1"/>
  <c r="K62" i="1" s="1"/>
  <c r="M62" i="1" s="1"/>
  <c r="G61" i="1"/>
  <c r="K61" i="1" s="1"/>
  <c r="M61" i="1" s="1"/>
  <c r="G58" i="1"/>
  <c r="G57" i="1"/>
  <c r="K57" i="1" s="1"/>
  <c r="M57" i="1" s="1"/>
  <c r="G54" i="1"/>
  <c r="K54" i="1" s="1"/>
  <c r="M54" i="1" s="1"/>
  <c r="F63" i="1"/>
  <c r="K63" i="1" s="1"/>
  <c r="M63" i="1" s="1"/>
  <c r="F58" i="1"/>
  <c r="K58" i="1" s="1"/>
  <c r="M58" i="1" s="1"/>
  <c r="J34" i="1"/>
  <c r="J32" i="1"/>
  <c r="J22" i="1"/>
  <c r="J21" i="1"/>
  <c r="I34" i="1" l="1"/>
  <c r="I33" i="1"/>
  <c r="I31" i="1"/>
  <c r="I30" i="1"/>
  <c r="K30" i="1" s="1"/>
  <c r="M30" i="1" s="1"/>
  <c r="I29" i="1"/>
  <c r="K29" i="1" s="1"/>
  <c r="M29" i="1" s="1"/>
  <c r="I28" i="1"/>
  <c r="K28" i="1" s="1"/>
  <c r="M28" i="1" s="1"/>
  <c r="I27" i="1"/>
  <c r="K27" i="1" s="1"/>
  <c r="M27" i="1" s="1"/>
  <c r="I26" i="1"/>
  <c r="I25" i="1"/>
  <c r="I23" i="1"/>
  <c r="I22" i="1"/>
  <c r="I21" i="1"/>
  <c r="H34" i="1"/>
  <c r="K34" i="1" s="1"/>
  <c r="M34" i="1" s="1"/>
  <c r="H33" i="1"/>
  <c r="H32" i="1"/>
  <c r="H31" i="1"/>
  <c r="H26" i="1"/>
  <c r="H25" i="1"/>
  <c r="H23" i="1"/>
  <c r="H22" i="1"/>
  <c r="K22" i="1" s="1"/>
  <c r="M22" i="1" s="1"/>
  <c r="H21" i="1"/>
  <c r="G32" i="1"/>
  <c r="G31" i="1"/>
  <c r="G24" i="1"/>
  <c r="G23" i="1"/>
  <c r="G20" i="1"/>
  <c r="K20" i="1" s="1"/>
  <c r="M20" i="1" s="1"/>
  <c r="G33" i="1"/>
  <c r="F24" i="1"/>
  <c r="F33" i="1"/>
  <c r="G11" i="1"/>
  <c r="K11" i="1" s="1"/>
  <c r="M11" i="1" s="1"/>
  <c r="K21" i="1" l="1"/>
  <c r="M21" i="1" s="1"/>
  <c r="K32" i="1"/>
  <c r="M32" i="1" s="1"/>
  <c r="K25" i="1"/>
  <c r="M25" i="1" s="1"/>
  <c r="K33" i="1"/>
  <c r="M33" i="1" s="1"/>
  <c r="K31" i="1"/>
  <c r="M31" i="1" s="1"/>
  <c r="K23" i="1"/>
  <c r="M23" i="1" s="1"/>
  <c r="K26" i="1"/>
  <c r="M26" i="1" s="1"/>
  <c r="K24" i="1"/>
  <c r="M24" i="1" s="1"/>
  <c r="I53" i="1" l="1"/>
  <c r="I52" i="1"/>
  <c r="I51" i="1"/>
  <c r="I50" i="1"/>
  <c r="H49" i="1"/>
  <c r="H48" i="1"/>
  <c r="H47" i="1"/>
  <c r="H46" i="1"/>
  <c r="G45" i="1"/>
  <c r="G43" i="1"/>
  <c r="G42" i="1"/>
  <c r="G41" i="1"/>
  <c r="F39" i="1"/>
  <c r="F38" i="1"/>
  <c r="I19" i="1"/>
  <c r="K19" i="1" s="1"/>
  <c r="M19" i="1" s="1"/>
  <c r="I18" i="1"/>
  <c r="K18" i="1" s="1"/>
  <c r="M18" i="1" s="1"/>
  <c r="I17" i="1"/>
  <c r="K17" i="1" s="1"/>
  <c r="M17" i="1" s="1"/>
  <c r="I16" i="1"/>
  <c r="K16" i="1" s="1"/>
  <c r="M16" i="1" s="1"/>
  <c r="H15" i="1"/>
  <c r="K15" i="1" s="1"/>
  <c r="M15" i="1" s="1"/>
  <c r="H14" i="1"/>
  <c r="K14" i="1" s="1"/>
  <c r="M14" i="1" s="1"/>
  <c r="H13" i="1"/>
  <c r="K13" i="1" s="1"/>
  <c r="M13" i="1" s="1"/>
  <c r="H12" i="1"/>
  <c r="K12" i="1" s="1"/>
  <c r="M12" i="1" s="1"/>
  <c r="G9" i="1"/>
  <c r="K9" i="1" s="1"/>
  <c r="M9" i="1" s="1"/>
  <c r="G8" i="1"/>
  <c r="K8" i="1" s="1"/>
  <c r="M8" i="1" s="1"/>
  <c r="G7" i="1"/>
  <c r="K7" i="1" s="1"/>
  <c r="M7" i="1" s="1"/>
  <c r="F5" i="1"/>
  <c r="K5" i="1" s="1"/>
  <c r="M5" i="1" s="1"/>
  <c r="F4" i="1"/>
  <c r="K4" i="1" l="1"/>
  <c r="M4" i="1" s="1"/>
  <c r="K53" i="1" l="1"/>
  <c r="M53" i="1" s="1"/>
  <c r="K52" i="1"/>
  <c r="M52" i="1" s="1"/>
  <c r="K51" i="1"/>
  <c r="M51" i="1" s="1"/>
  <c r="K50" i="1"/>
  <c r="M50" i="1" s="1"/>
  <c r="K49" i="1"/>
  <c r="M49" i="1" s="1"/>
  <c r="K48" i="1"/>
  <c r="M48" i="1" s="1"/>
  <c r="K47" i="1"/>
  <c r="M47" i="1" s="1"/>
  <c r="K46" i="1"/>
  <c r="M46" i="1" s="1"/>
  <c r="K45" i="1"/>
  <c r="M45" i="1" s="1"/>
  <c r="K43" i="1"/>
  <c r="M43" i="1" s="1"/>
  <c r="K42" i="1"/>
  <c r="M42" i="1" s="1"/>
  <c r="K41" i="1"/>
  <c r="M41" i="1" s="1"/>
  <c r="K39" i="1"/>
  <c r="M39" i="1" s="1"/>
  <c r="K38" i="1"/>
  <c r="M38" i="1" s="1"/>
</calcChain>
</file>

<file path=xl/sharedStrings.xml><?xml version="1.0" encoding="utf-8"?>
<sst xmlns="http://schemas.openxmlformats.org/spreadsheetml/2006/main" count="483" uniqueCount="115">
  <si>
    <t>БКМ 324 ОТТМ</t>
  </si>
  <si>
    <t>Башмак</t>
  </si>
  <si>
    <t>ООО "Нефтемаш"</t>
  </si>
  <si>
    <t>ЦКОД-М-324 ОТТМ</t>
  </si>
  <si>
    <t>Клапан обратный дроссельный</t>
  </si>
  <si>
    <t>ПРП-Ц-324</t>
  </si>
  <si>
    <t>Пробка продавочная</t>
  </si>
  <si>
    <t>БКМ 245 ОТТМ</t>
  </si>
  <si>
    <t>ЦКОД-У-245 ОТТМ</t>
  </si>
  <si>
    <t>ПРП-Ц-245</t>
  </si>
  <si>
    <t>УЭЦС-245</t>
  </si>
  <si>
    <t>Корзина</t>
  </si>
  <si>
    <t>ЦПЦ 245/295 Тип 555</t>
  </si>
  <si>
    <t>Центраторы</t>
  </si>
  <si>
    <t>АО "АРТ-Оснастка"</t>
  </si>
  <si>
    <t>БКМ-146 ОТТМ</t>
  </si>
  <si>
    <t>ЦКОД-М-146 ОТТМ</t>
  </si>
  <si>
    <t>ПРПЦ 146 верх</t>
  </si>
  <si>
    <t>ЦПЦ 146/220 Тип 555</t>
  </si>
  <si>
    <t>БК БИТАРТ - 178 мм ОТТМ</t>
  </si>
  <si>
    <t xml:space="preserve">ЦКОД БИТАРТ - 178мм ОТТМ </t>
  </si>
  <si>
    <t>ПЦВ-178 мм БИТАРТ</t>
  </si>
  <si>
    <t>Пробки продавочная</t>
  </si>
  <si>
    <t>ЦПЦ 178/220 Тип 555</t>
  </si>
  <si>
    <t>Кондинское м/р</t>
  </si>
  <si>
    <t>Направление</t>
  </si>
  <si>
    <t>кондуктор</t>
  </si>
  <si>
    <t>экс. колонна (ННС)</t>
  </si>
  <si>
    <t>экс. колонна (ГС)</t>
  </si>
  <si>
    <t>Наименование/производитель</t>
  </si>
  <si>
    <t>потребность на одну скважину</t>
  </si>
  <si>
    <t>общая потребность</t>
  </si>
  <si>
    <t>Чапровское м/р</t>
  </si>
  <si>
    <t xml:space="preserve">Направление обл. </t>
  </si>
  <si>
    <t>Кондуктор обл.</t>
  </si>
  <si>
    <t>БКМ-168 БТС</t>
  </si>
  <si>
    <t>ЦКОД-М-168 БТС</t>
  </si>
  <si>
    <t xml:space="preserve">ПРП-Ц-168 верх </t>
  </si>
  <si>
    <t>УЭЦС-168</t>
  </si>
  <si>
    <t>БКМ-178 ОТТМ</t>
  </si>
  <si>
    <t>ЦКОД-У-178 ОТТМ</t>
  </si>
  <si>
    <t>ПРП-Ц-178 верх</t>
  </si>
  <si>
    <t>УЭЦС-178</t>
  </si>
  <si>
    <t>Количество скважин</t>
  </si>
  <si>
    <t xml:space="preserve">Остаток </t>
  </si>
  <si>
    <t>Остаток</t>
  </si>
  <si>
    <t>Потребность к закупу</t>
  </si>
  <si>
    <t>Химический наполнитель</t>
  </si>
  <si>
    <t>Миррико</t>
  </si>
  <si>
    <t>Замедлитель</t>
  </si>
  <si>
    <t>Пластификатор</t>
  </si>
  <si>
    <t>Atren Cem Premium</t>
  </si>
  <si>
    <t>Понизитель фильтрации</t>
  </si>
  <si>
    <t>CaCl2</t>
  </si>
  <si>
    <t>Ускоритель схватывания</t>
  </si>
  <si>
    <t>Соль</t>
  </si>
  <si>
    <t>ПБМА</t>
  </si>
  <si>
    <t>Наполнитель</t>
  </si>
  <si>
    <t>АСПМ-500</t>
  </si>
  <si>
    <t>Микросфера</t>
  </si>
  <si>
    <t>Барит КБ-3</t>
  </si>
  <si>
    <t>Утяжелитель</t>
  </si>
  <si>
    <t>Барит</t>
  </si>
  <si>
    <t>Atren Spacer S</t>
  </si>
  <si>
    <t>Стабилизатор/ раздел. буфер</t>
  </si>
  <si>
    <t>Atren Antifoam C</t>
  </si>
  <si>
    <t>Пеногаситель</t>
  </si>
  <si>
    <t>Atren Spacer WP</t>
  </si>
  <si>
    <t>Химический буфер</t>
  </si>
  <si>
    <t>хвостовик</t>
  </si>
  <si>
    <t>Atren Spacer VR</t>
  </si>
  <si>
    <t>растворитель</t>
  </si>
  <si>
    <t>ПЦТ-I-CC-1</t>
  </si>
  <si>
    <t>ПЦТ-I-50</t>
  </si>
  <si>
    <t>Atren SA</t>
  </si>
  <si>
    <t>ПАВ под РУО</t>
  </si>
  <si>
    <t>цем. мост</t>
  </si>
  <si>
    <t>Потребность с июля по январь включительно</t>
  </si>
  <si>
    <t>Nova Cem Light</t>
  </si>
  <si>
    <t>Новотроицкий</t>
  </si>
  <si>
    <t>Nova Cem TSA</t>
  </si>
  <si>
    <t>Nova Cem HPA</t>
  </si>
  <si>
    <t xml:space="preserve">Atren Antifoam </t>
  </si>
  <si>
    <t>Подготовил:</t>
  </si>
  <si>
    <t>Главный технолог-начальник отдела</t>
  </si>
  <si>
    <t>А.В. Князев</t>
  </si>
  <si>
    <t>ед. изм.</t>
  </si>
  <si>
    <t>шт</t>
  </si>
  <si>
    <t>т</t>
  </si>
  <si>
    <t>NovaCem TSA</t>
  </si>
  <si>
    <t>NovaCem Light</t>
  </si>
  <si>
    <t>NovaCem HPA</t>
  </si>
  <si>
    <t>Atren Fibre</t>
  </si>
  <si>
    <t>Кольматант</t>
  </si>
  <si>
    <t>ЦПЦ 168/216</t>
  </si>
  <si>
    <t>ЦП 178/214,3</t>
  </si>
  <si>
    <t>Nova Cem FLAG</t>
  </si>
  <si>
    <t>Nerspace 100</t>
  </si>
  <si>
    <t>Потребность с 1 января по 30 июня 2022</t>
  </si>
  <si>
    <t>Общая сумма</t>
  </si>
  <si>
    <t>Цена за ед.изм без ндс</t>
  </si>
  <si>
    <t>без ндс</t>
  </si>
  <si>
    <t>с ндс</t>
  </si>
  <si>
    <t>Поставщик</t>
  </si>
  <si>
    <t>Нефтемаш</t>
  </si>
  <si>
    <t>АО НЦЗ</t>
  </si>
  <si>
    <t>СК Барус</t>
  </si>
  <si>
    <t>Ойл-инвест</t>
  </si>
  <si>
    <t>Барит-Урал</t>
  </si>
  <si>
    <t>Пром химия</t>
  </si>
  <si>
    <t>юпм+жагрина</t>
  </si>
  <si>
    <t>ЮПМ</t>
  </si>
  <si>
    <t>Жагрина</t>
  </si>
  <si>
    <t>Итого</t>
  </si>
  <si>
    <t>полимерные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</si>
</sst>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.00[$€-1]_-;\-* #,##0.00[$€-1]_-;_-* &quot;-&quot;??[$€-1]_-"/>
    <numFmt numFmtId="165" formatCode="0.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164" fontId="2" fillId="0" borderId="0"/>
    <xf numFmtId="43" fontId="4" fillId="0" borderId="0" applyFont="0" applyFill="0" applyBorder="0" applyAlignment="0" applyProtection="0"/>
  </cellStyleXfs>
  <cellXfs count="117">
    <xf numFmtId="0" fontId="0" fillId="0" borderId="0" xfId="0"/>
    <xf numFmtId="164" fontId="3" fillId="2" borderId="1" xfId="1" applyFont="1" applyFill="1" applyBorder="1" applyAlignment="1">
      <alignment horizontal="left"/>
    </xf>
    <xf numFmtId="164" fontId="3" fillId="2" borderId="1" xfId="1" applyFont="1" applyFill="1" applyBorder="1"/>
    <xf numFmtId="0" fontId="0" fillId="0" borderId="1" xfId="0" applyBorder="1"/>
    <xf numFmtId="164" fontId="3" fillId="3" borderId="1" xfId="1" applyFont="1" applyFill="1" applyBorder="1" applyAlignment="1">
      <alignment horizontal="left"/>
    </xf>
    <xf numFmtId="164" fontId="3" fillId="3" borderId="1" xfId="1" applyFont="1" applyFill="1" applyBorder="1"/>
    <xf numFmtId="164" fontId="3" fillId="4" borderId="1" xfId="1" applyFont="1" applyFill="1" applyBorder="1" applyAlignment="1">
      <alignment horizontal="left"/>
    </xf>
    <xf numFmtId="164" fontId="3" fillId="4" borderId="1" xfId="1" applyFont="1" applyFill="1" applyBorder="1"/>
    <xf numFmtId="164" fontId="3" fillId="5" borderId="1" xfId="1" applyFont="1" applyFill="1" applyBorder="1" applyAlignment="1">
      <alignment horizontal="left"/>
    </xf>
    <xf numFmtId="164" fontId="3" fillId="5" borderId="1" xfId="1" applyFont="1" applyFill="1" applyBorder="1"/>
    <xf numFmtId="0" fontId="0" fillId="0" borderId="1" xfId="0" applyBorder="1" applyAlignment="1">
      <alignment horizontal="center" vertical="center"/>
    </xf>
    <xf numFmtId="164" fontId="3" fillId="0" borderId="1" xfId="1" applyFont="1" applyFill="1" applyBorder="1"/>
    <xf numFmtId="0" fontId="0" fillId="0" borderId="2" xfId="0" applyFill="1" applyBorder="1"/>
    <xf numFmtId="0" fontId="0" fillId="0" borderId="0" xfId="0" applyBorder="1"/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164" fontId="1" fillId="6" borderId="1" xfId="1" applyFont="1" applyFill="1" applyBorder="1" applyAlignment="1">
      <alignment horizontal="left" wrapText="1"/>
    </xf>
    <xf numFmtId="164" fontId="1" fillId="0" borderId="1" xfId="1" applyFont="1" applyBorder="1"/>
    <xf numFmtId="164" fontId="1" fillId="6" borderId="1" xfId="1" applyFont="1" applyFill="1" applyBorder="1" applyAlignment="1">
      <alignment horizontal="left"/>
    </xf>
    <xf numFmtId="164" fontId="1" fillId="0" borderId="1" xfId="1" applyFont="1" applyBorder="1" applyAlignment="1">
      <alignment horizontal="center"/>
    </xf>
    <xf numFmtId="165" fontId="0" fillId="0" borderId="1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/>
    <xf numFmtId="164" fontId="1" fillId="6" borderId="0" xfId="1" applyFont="1" applyFill="1" applyBorder="1" applyAlignment="1">
      <alignment horizontal="left"/>
    </xf>
    <xf numFmtId="0" fontId="0" fillId="0" borderId="2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2" fontId="0" fillId="7" borderId="1" xfId="0" applyNumberFormat="1" applyFill="1" applyBorder="1" applyAlignment="1">
      <alignment horizontal="center" vertical="center"/>
    </xf>
    <xf numFmtId="1" fontId="0" fillId="7" borderId="1" xfId="0" applyNumberFormat="1" applyFill="1" applyBorder="1" applyAlignment="1">
      <alignment horizontal="center" vertical="center"/>
    </xf>
    <xf numFmtId="165" fontId="0" fillId="7" borderId="1" xfId="0" applyNumberFormat="1" applyFill="1" applyBorder="1" applyAlignment="1">
      <alignment horizontal="center" vertical="center"/>
    </xf>
    <xf numFmtId="0" fontId="5" fillId="0" borderId="0" xfId="0" applyFont="1"/>
    <xf numFmtId="0" fontId="5" fillId="0" borderId="1" xfId="0" applyFont="1" applyBorder="1"/>
    <xf numFmtId="0" fontId="6" fillId="0" borderId="0" xfId="0" applyFont="1"/>
    <xf numFmtId="0" fontId="6" fillId="0" borderId="1" xfId="0" applyFont="1" applyBorder="1" applyAlignment="1">
      <alignment horizontal="center" vertical="center"/>
    </xf>
    <xf numFmtId="0" fontId="6" fillId="0" borderId="1" xfId="0" applyFont="1" applyBorder="1"/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/>
    <xf numFmtId="164" fontId="7" fillId="0" borderId="1" xfId="1" applyFont="1" applyFill="1" applyBorder="1" applyAlignment="1">
      <alignment horizontal="left"/>
    </xf>
    <xf numFmtId="164" fontId="7" fillId="0" borderId="1" xfId="1" applyFont="1" applyFill="1" applyBorder="1"/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64" fontId="5" fillId="0" borderId="1" xfId="1" applyFont="1" applyFill="1" applyBorder="1" applyAlignment="1">
      <alignment horizontal="left" wrapText="1"/>
    </xf>
    <xf numFmtId="164" fontId="5" fillId="0" borderId="1" xfId="1" applyFont="1" applyFill="1" applyBorder="1"/>
    <xf numFmtId="164" fontId="5" fillId="0" borderId="1" xfId="1" applyFont="1" applyBorder="1" applyAlignment="1">
      <alignment horizontal="center"/>
    </xf>
    <xf numFmtId="164" fontId="5" fillId="0" borderId="1" xfId="1" applyFont="1" applyFill="1" applyBorder="1" applyAlignment="1">
      <alignment horizontal="left"/>
    </xf>
    <xf numFmtId="165" fontId="5" fillId="0" borderId="1" xfId="0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/>
    </xf>
    <xf numFmtId="0" fontId="5" fillId="0" borderId="0" xfId="0" applyFont="1" applyBorder="1"/>
    <xf numFmtId="164" fontId="5" fillId="0" borderId="0" xfId="1" applyFont="1" applyFill="1" applyBorder="1" applyAlignment="1">
      <alignment horizontal="left"/>
    </xf>
    <xf numFmtId="43" fontId="5" fillId="0" borderId="0" xfId="2" applyFont="1" applyAlignment="1">
      <alignment horizontal="center"/>
    </xf>
    <xf numFmtId="43" fontId="5" fillId="0" borderId="1" xfId="2" applyFont="1" applyBorder="1" applyAlignment="1">
      <alignment horizontal="center"/>
    </xf>
    <xf numFmtId="43" fontId="5" fillId="8" borderId="1" xfId="2" applyFont="1" applyFill="1" applyBorder="1" applyAlignment="1">
      <alignment horizontal="center"/>
    </xf>
    <xf numFmtId="43" fontId="6" fillId="0" borderId="0" xfId="2" applyFont="1" applyAlignment="1">
      <alignment horizontal="center"/>
    </xf>
    <xf numFmtId="0" fontId="6" fillId="0" borderId="1" xfId="0" applyFont="1" applyBorder="1" applyAlignment="1">
      <alignment horizontal="center"/>
    </xf>
    <xf numFmtId="43" fontId="6" fillId="0" borderId="1" xfId="2" applyFont="1" applyBorder="1" applyAlignment="1">
      <alignment horizontal="center" vertical="center" wrapText="1"/>
    </xf>
    <xf numFmtId="0" fontId="5" fillId="0" borderId="0" xfId="0" applyFont="1" applyFill="1"/>
    <xf numFmtId="43" fontId="5" fillId="0" borderId="0" xfId="2" applyFont="1" applyFill="1" applyAlignment="1">
      <alignment horizontal="center"/>
    </xf>
    <xf numFmtId="43" fontId="6" fillId="0" borderId="0" xfId="2" applyFont="1" applyFill="1" applyAlignment="1">
      <alignment horizontal="center"/>
    </xf>
    <xf numFmtId="0" fontId="8" fillId="5" borderId="1" xfId="0" applyFont="1" applyFill="1" applyBorder="1" applyAlignment="1">
      <alignment vertical="center" wrapText="1"/>
    </xf>
    <xf numFmtId="164" fontId="5" fillId="0" borderId="2" xfId="1" applyFont="1" applyFill="1" applyBorder="1" applyAlignment="1">
      <alignment horizontal="left"/>
    </xf>
    <xf numFmtId="164" fontId="5" fillId="0" borderId="3" xfId="1" applyFont="1" applyFill="1" applyBorder="1"/>
    <xf numFmtId="164" fontId="5" fillId="0" borderId="3" xfId="1" applyFont="1" applyBorder="1" applyAlignment="1">
      <alignment horizontal="center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/>
    <xf numFmtId="43" fontId="5" fillId="0" borderId="3" xfId="2" applyFont="1" applyBorder="1" applyAlignment="1">
      <alignment horizontal="center"/>
    </xf>
    <xf numFmtId="43" fontId="5" fillId="0" borderId="4" xfId="2" applyFont="1" applyBorder="1" applyAlignment="1">
      <alignment horizontal="center"/>
    </xf>
    <xf numFmtId="1" fontId="5" fillId="0" borderId="1" xfId="0" applyNumberFormat="1" applyFont="1" applyFill="1" applyBorder="1" applyAlignment="1">
      <alignment horizontal="center" vertical="center"/>
    </xf>
    <xf numFmtId="165" fontId="5" fillId="0" borderId="1" xfId="0" applyNumberFormat="1" applyFont="1" applyFill="1" applyBorder="1" applyAlignment="1">
      <alignment horizontal="center" vertical="center"/>
    </xf>
    <xf numFmtId="2" fontId="5" fillId="0" borderId="1" xfId="0" applyNumberFormat="1" applyFont="1" applyFill="1" applyBorder="1" applyAlignment="1">
      <alignment horizontal="center" vertical="center"/>
    </xf>
    <xf numFmtId="165" fontId="5" fillId="0" borderId="3" xfId="0" applyNumberFormat="1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Fill="1" applyAlignment="1">
      <alignment horizontal="center"/>
    </xf>
    <xf numFmtId="0" fontId="5" fillId="5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/>
    </xf>
    <xf numFmtId="0" fontId="5" fillId="5" borderId="1" xfId="0" applyFont="1" applyFill="1" applyBorder="1"/>
    <xf numFmtId="43" fontId="5" fillId="5" borderId="1" xfId="2" applyFont="1" applyFill="1" applyBorder="1" applyAlignment="1">
      <alignment horizontal="center"/>
    </xf>
    <xf numFmtId="0" fontId="5" fillId="5" borderId="0" xfId="0" applyFont="1" applyFill="1"/>
    <xf numFmtId="0" fontId="8" fillId="5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5" borderId="2" xfId="0" applyFont="1" applyFill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164" fontId="7" fillId="5" borderId="1" xfId="1" applyFont="1" applyFill="1" applyBorder="1" applyAlignment="1">
      <alignment horizontal="left"/>
    </xf>
    <xf numFmtId="164" fontId="7" fillId="5" borderId="1" xfId="1" applyFont="1" applyFill="1" applyBorder="1"/>
    <xf numFmtId="2" fontId="5" fillId="0" borderId="1" xfId="0" applyNumberFormat="1" applyFont="1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164" fontId="1" fillId="0" borderId="1" xfId="1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43" fontId="6" fillId="0" borderId="1" xfId="2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8" fillId="5" borderId="2" xfId="0" applyFont="1" applyFill="1" applyBorder="1" applyAlignment="1">
      <alignment horizontal="left" vertical="center" wrapText="1"/>
    </xf>
    <xf numFmtId="0" fontId="8" fillId="5" borderId="3" xfId="0" applyFont="1" applyFill="1" applyBorder="1" applyAlignment="1">
      <alignment horizontal="left" vertical="center" wrapText="1"/>
    </xf>
    <xf numFmtId="0" fontId="8" fillId="5" borderId="4" xfId="0" applyFont="1" applyFill="1" applyBorder="1" applyAlignment="1">
      <alignment horizontal="left" vertical="center" wrapText="1"/>
    </xf>
    <xf numFmtId="0" fontId="0" fillId="0" borderId="0" xfId="0" applyBorder="1" applyAlignment="1">
      <alignment horizontal="center"/>
    </xf>
    <xf numFmtId="0" fontId="0" fillId="0" borderId="9" xfId="0" applyBorder="1" applyAlignment="1">
      <alignment horizontal="center"/>
    </xf>
    <xf numFmtId="0" fontId="6" fillId="0" borderId="1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10 11" xfId="1" xr:uid="{00000000-0005-0000-0000-000001000000}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66"/>
  <sheetViews>
    <sheetView workbookViewId="0">
      <selection activeCell="S32" sqref="S32"/>
    </sheetView>
  </sheetViews>
  <sheetFormatPr defaultRowHeight="15" x14ac:dyDescent="0.25"/>
  <cols>
    <col min="1" max="1" width="27.85546875" bestFit="1" customWidth="1"/>
    <col min="2" max="2" width="30.28515625" bestFit="1" customWidth="1"/>
    <col min="4" max="5" width="15.5703125" customWidth="1"/>
    <col min="6" max="6" width="13.42578125" customWidth="1"/>
    <col min="7" max="7" width="10.5703125" customWidth="1"/>
    <col min="8" max="8" width="18.5703125" customWidth="1"/>
    <col min="9" max="10" width="16.7109375" customWidth="1"/>
    <col min="11" max="11" width="19.140625" bestFit="1" customWidth="1"/>
    <col min="12" max="12" width="19.140625" customWidth="1"/>
    <col min="13" max="13" width="20.85546875" bestFit="1" customWidth="1"/>
    <col min="14" max="14" width="19.140625" hidden="1" customWidth="1"/>
    <col min="15" max="15" width="10.85546875" hidden="1" customWidth="1"/>
    <col min="16" max="16" width="18.28515625" hidden="1" customWidth="1"/>
    <col min="17" max="17" width="16.28515625" hidden="1" customWidth="1"/>
    <col min="18" max="18" width="18.42578125" hidden="1" customWidth="1"/>
    <col min="19" max="19" width="15.28515625" bestFit="1" customWidth="1"/>
    <col min="20" max="20" width="18.42578125" bestFit="1" customWidth="1"/>
    <col min="21" max="21" width="16.5703125" bestFit="1" customWidth="1"/>
    <col min="23" max="23" width="13.42578125" bestFit="1" customWidth="1"/>
    <col min="24" max="24" width="10.5703125" bestFit="1" customWidth="1"/>
    <col min="25" max="25" width="18.42578125" bestFit="1" customWidth="1"/>
    <col min="26" max="26" width="18.42578125" customWidth="1"/>
    <col min="27" max="27" width="18.42578125" bestFit="1" customWidth="1"/>
    <col min="28" max="28" width="16.5703125" bestFit="1" customWidth="1"/>
    <col min="29" max="29" width="19.140625" bestFit="1" customWidth="1"/>
    <col min="31" max="31" width="13.42578125" bestFit="1" customWidth="1"/>
    <col min="32" max="32" width="10.5703125" bestFit="1" customWidth="1"/>
    <col min="33" max="33" width="18.42578125" bestFit="1" customWidth="1"/>
    <col min="34" max="34" width="15.28515625" bestFit="1" customWidth="1"/>
    <col min="35" max="35" width="18.42578125" bestFit="1" customWidth="1"/>
    <col min="36" max="36" width="16.5703125" bestFit="1" customWidth="1"/>
  </cols>
  <sheetData>
    <row r="1" spans="1:18" x14ac:dyDescent="0.25">
      <c r="A1" s="94" t="s">
        <v>24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</row>
    <row r="2" spans="1:18" x14ac:dyDescent="0.25">
      <c r="A2" s="99" t="s">
        <v>77</v>
      </c>
      <c r="B2" s="100"/>
      <c r="C2" s="100"/>
      <c r="D2" s="100"/>
      <c r="E2" s="100"/>
      <c r="F2" s="100"/>
      <c r="G2" s="100"/>
      <c r="H2" s="100"/>
      <c r="I2" s="100"/>
      <c r="J2" s="101"/>
      <c r="K2" s="95" t="s">
        <v>31</v>
      </c>
      <c r="L2" s="95" t="s">
        <v>44</v>
      </c>
      <c r="M2" s="95" t="s">
        <v>46</v>
      </c>
      <c r="N2" s="94" t="s">
        <v>30</v>
      </c>
      <c r="O2" s="94"/>
      <c r="P2" s="94"/>
      <c r="Q2" s="94"/>
      <c r="R2" s="94"/>
    </row>
    <row r="3" spans="1:18" x14ac:dyDescent="0.25">
      <c r="A3" s="94" t="s">
        <v>29</v>
      </c>
      <c r="B3" s="94"/>
      <c r="C3" s="94"/>
      <c r="D3" s="94"/>
      <c r="E3" s="14" t="s">
        <v>86</v>
      </c>
      <c r="F3" s="3" t="s">
        <v>25</v>
      </c>
      <c r="G3" s="3" t="s">
        <v>26</v>
      </c>
      <c r="H3" s="3" t="s">
        <v>27</v>
      </c>
      <c r="I3" s="3" t="s">
        <v>28</v>
      </c>
      <c r="J3" s="10" t="s">
        <v>76</v>
      </c>
      <c r="K3" s="95"/>
      <c r="L3" s="95"/>
      <c r="M3" s="95"/>
      <c r="N3" s="10" t="s">
        <v>25</v>
      </c>
      <c r="O3" s="10" t="s">
        <v>26</v>
      </c>
      <c r="P3" s="10" t="s">
        <v>27</v>
      </c>
      <c r="Q3" s="10" t="s">
        <v>28</v>
      </c>
      <c r="R3" s="24" t="s">
        <v>76</v>
      </c>
    </row>
    <row r="4" spans="1:18" x14ac:dyDescent="0.25">
      <c r="A4" s="1" t="s">
        <v>0</v>
      </c>
      <c r="B4" s="2" t="s">
        <v>1</v>
      </c>
      <c r="C4" s="11" t="s">
        <v>2</v>
      </c>
      <c r="D4" s="25"/>
      <c r="E4" s="24" t="s">
        <v>87</v>
      </c>
      <c r="F4" s="10">
        <f>РН!N4*'РН кол'!A4</f>
        <v>14</v>
      </c>
      <c r="G4" s="3"/>
      <c r="H4" s="3"/>
      <c r="I4" s="3"/>
      <c r="J4" s="3"/>
      <c r="K4" s="10">
        <f>F4</f>
        <v>14</v>
      </c>
      <c r="L4" s="10">
        <v>18</v>
      </c>
      <c r="M4" s="10">
        <f>(K4-L4)</f>
        <v>-4</v>
      </c>
      <c r="N4" s="10">
        <v>1</v>
      </c>
      <c r="O4" s="3"/>
      <c r="P4" s="3"/>
      <c r="Q4" s="3"/>
      <c r="R4" s="3"/>
    </row>
    <row r="5" spans="1:18" x14ac:dyDescent="0.25">
      <c r="A5" s="1" t="s">
        <v>3</v>
      </c>
      <c r="B5" s="2" t="s">
        <v>4</v>
      </c>
      <c r="C5" s="11" t="s">
        <v>2</v>
      </c>
      <c r="D5" s="25"/>
      <c r="E5" s="24" t="s">
        <v>87</v>
      </c>
      <c r="F5" s="10">
        <f>РН!N5*'РН кол'!A4</f>
        <v>14</v>
      </c>
      <c r="G5" s="3"/>
      <c r="H5" s="3"/>
      <c r="I5" s="3"/>
      <c r="J5" s="3"/>
      <c r="K5" s="10">
        <f>F5</f>
        <v>14</v>
      </c>
      <c r="L5" s="10">
        <v>18</v>
      </c>
      <c r="M5" s="10">
        <f>(K5-L5)</f>
        <v>-4</v>
      </c>
      <c r="N5" s="10">
        <v>1</v>
      </c>
      <c r="O5" s="3"/>
      <c r="P5" s="3"/>
      <c r="Q5" s="3"/>
      <c r="R5" s="3"/>
    </row>
    <row r="6" spans="1:18" x14ac:dyDescent="0.25">
      <c r="A6" s="1" t="s">
        <v>5</v>
      </c>
      <c r="B6" s="2" t="s">
        <v>6</v>
      </c>
      <c r="C6" s="11" t="s">
        <v>2</v>
      </c>
      <c r="D6" s="25"/>
      <c r="E6" s="24" t="s">
        <v>87</v>
      </c>
      <c r="F6" s="3"/>
      <c r="G6" s="3"/>
      <c r="H6" s="3"/>
      <c r="I6" s="3"/>
      <c r="J6" s="3"/>
      <c r="K6" s="3"/>
      <c r="L6" s="3"/>
      <c r="M6" s="10"/>
      <c r="N6" s="3"/>
      <c r="O6" s="3"/>
      <c r="P6" s="3"/>
      <c r="Q6" s="3"/>
      <c r="R6" s="3"/>
    </row>
    <row r="7" spans="1:18" x14ac:dyDescent="0.25">
      <c r="A7" s="4" t="s">
        <v>7</v>
      </c>
      <c r="B7" s="5" t="s">
        <v>1</v>
      </c>
      <c r="C7" s="11" t="s">
        <v>2</v>
      </c>
      <c r="D7" s="25"/>
      <c r="E7" s="24" t="s">
        <v>87</v>
      </c>
      <c r="F7" s="3"/>
      <c r="G7" s="10">
        <f>O7*'РН кол'!B4</f>
        <v>14</v>
      </c>
      <c r="H7" s="3"/>
      <c r="I7" s="3"/>
      <c r="J7" s="3"/>
      <c r="K7" s="10">
        <f>G7</f>
        <v>14</v>
      </c>
      <c r="L7" s="10">
        <v>10</v>
      </c>
      <c r="M7" s="29">
        <f>(K7-L7)</f>
        <v>4</v>
      </c>
      <c r="N7" s="3"/>
      <c r="O7" s="10">
        <v>1</v>
      </c>
      <c r="P7" s="3"/>
      <c r="Q7" s="3"/>
      <c r="R7" s="3"/>
    </row>
    <row r="8" spans="1:18" x14ac:dyDescent="0.25">
      <c r="A8" s="4" t="s">
        <v>8</v>
      </c>
      <c r="B8" s="5" t="s">
        <v>4</v>
      </c>
      <c r="C8" s="11" t="s">
        <v>2</v>
      </c>
      <c r="D8" s="25"/>
      <c r="E8" s="24" t="s">
        <v>87</v>
      </c>
      <c r="F8" s="3"/>
      <c r="G8" s="10">
        <f>O8*'РН кол'!B4</f>
        <v>14</v>
      </c>
      <c r="H8" s="3"/>
      <c r="I8" s="3"/>
      <c r="J8" s="3"/>
      <c r="K8" s="10">
        <f>G8</f>
        <v>14</v>
      </c>
      <c r="L8" s="10">
        <v>10</v>
      </c>
      <c r="M8" s="29">
        <f>(K8-L8)</f>
        <v>4</v>
      </c>
      <c r="N8" s="3"/>
      <c r="O8" s="10">
        <v>1</v>
      </c>
      <c r="P8" s="3"/>
      <c r="Q8" s="3"/>
      <c r="R8" s="3"/>
    </row>
    <row r="9" spans="1:18" x14ac:dyDescent="0.25">
      <c r="A9" s="4" t="s">
        <v>9</v>
      </c>
      <c r="B9" s="5" t="s">
        <v>6</v>
      </c>
      <c r="C9" s="11" t="s">
        <v>2</v>
      </c>
      <c r="D9" s="25"/>
      <c r="E9" s="24" t="s">
        <v>87</v>
      </c>
      <c r="F9" s="3"/>
      <c r="G9" s="10">
        <f>O9*'РН кол'!B4</f>
        <v>14</v>
      </c>
      <c r="H9" s="3"/>
      <c r="I9" s="3"/>
      <c r="J9" s="3"/>
      <c r="K9" s="10">
        <f>G9</f>
        <v>14</v>
      </c>
      <c r="L9" s="10">
        <v>12</v>
      </c>
      <c r="M9" s="29">
        <f>(K9-L9)</f>
        <v>2</v>
      </c>
      <c r="N9" s="3"/>
      <c r="O9" s="10">
        <v>1</v>
      </c>
      <c r="P9" s="3"/>
      <c r="Q9" s="3"/>
      <c r="R9" s="3"/>
    </row>
    <row r="10" spans="1:18" x14ac:dyDescent="0.25">
      <c r="A10" s="4" t="s">
        <v>10</v>
      </c>
      <c r="B10" s="5" t="s">
        <v>11</v>
      </c>
      <c r="C10" s="11" t="s">
        <v>2</v>
      </c>
      <c r="D10" s="25"/>
      <c r="E10" s="24" t="s">
        <v>87</v>
      </c>
      <c r="F10" s="3"/>
      <c r="G10" s="10"/>
      <c r="H10" s="3"/>
      <c r="I10" s="3"/>
      <c r="J10" s="3"/>
      <c r="K10" s="10"/>
      <c r="L10" s="10"/>
      <c r="M10" s="10"/>
      <c r="N10" s="3"/>
      <c r="O10" s="10"/>
      <c r="P10" s="3"/>
      <c r="Q10" s="3"/>
      <c r="R10" s="3"/>
    </row>
    <row r="11" spans="1:18" x14ac:dyDescent="0.25">
      <c r="A11" s="4" t="s">
        <v>12</v>
      </c>
      <c r="B11" s="5" t="s">
        <v>13</v>
      </c>
      <c r="C11" s="11" t="s">
        <v>14</v>
      </c>
      <c r="D11" s="25"/>
      <c r="E11" s="24" t="s">
        <v>87</v>
      </c>
      <c r="F11" s="3"/>
      <c r="G11" s="10">
        <f>O11*'РН кол'!B4</f>
        <v>280</v>
      </c>
      <c r="H11" s="3"/>
      <c r="I11" s="3"/>
      <c r="J11" s="3"/>
      <c r="K11" s="10">
        <f>G11</f>
        <v>280</v>
      </c>
      <c r="L11" s="10">
        <v>258</v>
      </c>
      <c r="M11" s="29">
        <f>(K11-L11)+(3*O11)</f>
        <v>82</v>
      </c>
      <c r="N11" s="3"/>
      <c r="O11" s="10">
        <v>20</v>
      </c>
      <c r="P11" s="3"/>
      <c r="Q11" s="3"/>
      <c r="R11" s="3"/>
    </row>
    <row r="12" spans="1:18" x14ac:dyDescent="0.25">
      <c r="A12" s="6" t="s">
        <v>15</v>
      </c>
      <c r="B12" s="7" t="s">
        <v>1</v>
      </c>
      <c r="C12" s="11" t="s">
        <v>2</v>
      </c>
      <c r="D12" s="25"/>
      <c r="E12" s="24" t="s">
        <v>87</v>
      </c>
      <c r="F12" s="3"/>
      <c r="G12" s="3"/>
      <c r="H12" s="10">
        <f>P12*'РН кол'!C4</f>
        <v>2</v>
      </c>
      <c r="I12" s="3"/>
      <c r="J12" s="3"/>
      <c r="K12" s="10">
        <f>H12</f>
        <v>2</v>
      </c>
      <c r="L12" s="10">
        <v>4</v>
      </c>
      <c r="M12" s="10">
        <f t="shared" ref="M12:M18" si="0">(K12-L12)</f>
        <v>-2</v>
      </c>
      <c r="N12" s="3"/>
      <c r="O12" s="3"/>
      <c r="P12" s="10">
        <v>1</v>
      </c>
      <c r="Q12" s="3"/>
      <c r="R12" s="3"/>
    </row>
    <row r="13" spans="1:18" x14ac:dyDescent="0.25">
      <c r="A13" s="6" t="s">
        <v>16</v>
      </c>
      <c r="B13" s="7" t="s">
        <v>4</v>
      </c>
      <c r="C13" s="11" t="s">
        <v>2</v>
      </c>
      <c r="D13" s="25"/>
      <c r="E13" s="24" t="s">
        <v>87</v>
      </c>
      <c r="F13" s="3"/>
      <c r="G13" s="3"/>
      <c r="H13" s="10">
        <f>P13*'РН кол'!C4</f>
        <v>2</v>
      </c>
      <c r="I13" s="3"/>
      <c r="J13" s="3"/>
      <c r="K13" s="10">
        <f>H13</f>
        <v>2</v>
      </c>
      <c r="L13" s="10">
        <v>4</v>
      </c>
      <c r="M13" s="10">
        <f t="shared" si="0"/>
        <v>-2</v>
      </c>
      <c r="N13" s="3"/>
      <c r="O13" s="3"/>
      <c r="P13" s="10">
        <v>1</v>
      </c>
      <c r="Q13" s="3"/>
      <c r="R13" s="3"/>
    </row>
    <row r="14" spans="1:18" x14ac:dyDescent="0.25">
      <c r="A14" s="6" t="s">
        <v>17</v>
      </c>
      <c r="B14" s="7" t="s">
        <v>6</v>
      </c>
      <c r="C14" s="11" t="s">
        <v>2</v>
      </c>
      <c r="D14" s="25"/>
      <c r="E14" s="24" t="s">
        <v>87</v>
      </c>
      <c r="F14" s="3"/>
      <c r="G14" s="3"/>
      <c r="H14" s="10">
        <f>P14*'РН кол'!C4</f>
        <v>2</v>
      </c>
      <c r="I14" s="3"/>
      <c r="J14" s="3"/>
      <c r="K14" s="10">
        <f>H14</f>
        <v>2</v>
      </c>
      <c r="L14" s="10">
        <v>4</v>
      </c>
      <c r="M14" s="10">
        <f t="shared" si="0"/>
        <v>-2</v>
      </c>
      <c r="N14" s="3"/>
      <c r="O14" s="3"/>
      <c r="P14" s="10">
        <v>1</v>
      </c>
      <c r="Q14" s="3"/>
      <c r="R14" s="3"/>
    </row>
    <row r="15" spans="1:18" x14ac:dyDescent="0.25">
      <c r="A15" s="6" t="s">
        <v>18</v>
      </c>
      <c r="B15" s="7" t="s">
        <v>13</v>
      </c>
      <c r="C15" s="11" t="s">
        <v>14</v>
      </c>
      <c r="D15" s="25"/>
      <c r="E15" s="24" t="s">
        <v>87</v>
      </c>
      <c r="F15" s="3"/>
      <c r="G15" s="3"/>
      <c r="H15" s="10">
        <f>P15*'РН кол'!C4</f>
        <v>300</v>
      </c>
      <c r="I15" s="3"/>
      <c r="J15" s="3"/>
      <c r="K15" s="10">
        <f>H15</f>
        <v>300</v>
      </c>
      <c r="L15" s="10">
        <v>463</v>
      </c>
      <c r="M15" s="10">
        <f t="shared" si="0"/>
        <v>-163</v>
      </c>
      <c r="N15" s="3"/>
      <c r="O15" s="3"/>
      <c r="P15" s="10">
        <v>150</v>
      </c>
      <c r="Q15" s="3"/>
      <c r="R15" s="3"/>
    </row>
    <row r="16" spans="1:18" x14ac:dyDescent="0.25">
      <c r="A16" s="8" t="s">
        <v>19</v>
      </c>
      <c r="B16" s="9" t="s">
        <v>1</v>
      </c>
      <c r="C16" s="11" t="s">
        <v>14</v>
      </c>
      <c r="D16" s="25"/>
      <c r="E16" s="24" t="s">
        <v>87</v>
      </c>
      <c r="F16" s="3"/>
      <c r="G16" s="3"/>
      <c r="H16" s="3"/>
      <c r="I16" s="10">
        <f>Q16*'РН кол'!D4</f>
        <v>12</v>
      </c>
      <c r="J16" s="10"/>
      <c r="K16" s="10">
        <f>I16</f>
        <v>12</v>
      </c>
      <c r="L16" s="10">
        <v>13</v>
      </c>
      <c r="M16" s="10">
        <f t="shared" si="0"/>
        <v>-1</v>
      </c>
      <c r="N16" s="3"/>
      <c r="O16" s="3"/>
      <c r="P16" s="3"/>
      <c r="Q16" s="10">
        <v>1</v>
      </c>
      <c r="R16" s="3"/>
    </row>
    <row r="17" spans="1:18" x14ac:dyDescent="0.25">
      <c r="A17" s="8" t="s">
        <v>20</v>
      </c>
      <c r="B17" s="9" t="s">
        <v>4</v>
      </c>
      <c r="C17" s="11" t="s">
        <v>14</v>
      </c>
      <c r="D17" s="25"/>
      <c r="E17" s="24" t="s">
        <v>87</v>
      </c>
      <c r="F17" s="3"/>
      <c r="G17" s="3"/>
      <c r="H17" s="3"/>
      <c r="I17" s="10">
        <f>Q17*'РН кол'!D4</f>
        <v>12</v>
      </c>
      <c r="J17" s="10"/>
      <c r="K17" s="10">
        <f>I17</f>
        <v>12</v>
      </c>
      <c r="L17" s="10">
        <v>11</v>
      </c>
      <c r="M17" s="29">
        <f t="shared" si="0"/>
        <v>1</v>
      </c>
      <c r="N17" s="3"/>
      <c r="O17" s="3"/>
      <c r="P17" s="3"/>
      <c r="Q17" s="10">
        <v>1</v>
      </c>
      <c r="R17" s="3"/>
    </row>
    <row r="18" spans="1:18" x14ac:dyDescent="0.25">
      <c r="A18" s="8" t="s">
        <v>21</v>
      </c>
      <c r="B18" s="9" t="s">
        <v>22</v>
      </c>
      <c r="C18" s="11" t="s">
        <v>14</v>
      </c>
      <c r="D18" s="25"/>
      <c r="E18" s="24" t="s">
        <v>87</v>
      </c>
      <c r="F18" s="3"/>
      <c r="G18" s="3"/>
      <c r="H18" s="3"/>
      <c r="I18" s="10">
        <f>Q18*'РН кол'!D4</f>
        <v>12</v>
      </c>
      <c r="J18" s="10"/>
      <c r="K18" s="10">
        <f>I18</f>
        <v>12</v>
      </c>
      <c r="L18" s="10">
        <v>11</v>
      </c>
      <c r="M18" s="29">
        <f t="shared" si="0"/>
        <v>1</v>
      </c>
      <c r="N18" s="3"/>
      <c r="O18" s="3"/>
      <c r="P18" s="3"/>
      <c r="Q18" s="10">
        <v>1</v>
      </c>
      <c r="R18" s="3"/>
    </row>
    <row r="19" spans="1:18" x14ac:dyDescent="0.25">
      <c r="A19" s="8" t="s">
        <v>23</v>
      </c>
      <c r="B19" s="9" t="s">
        <v>13</v>
      </c>
      <c r="C19" s="11" t="s">
        <v>14</v>
      </c>
      <c r="D19" s="25"/>
      <c r="E19" s="24" t="s">
        <v>87</v>
      </c>
      <c r="F19" s="3"/>
      <c r="G19" s="3"/>
      <c r="H19" s="3"/>
      <c r="I19" s="10">
        <f>Q19*'РН кол'!D4</f>
        <v>1800</v>
      </c>
      <c r="J19" s="10"/>
      <c r="K19" s="10">
        <f>I19</f>
        <v>1800</v>
      </c>
      <c r="L19" s="10">
        <v>557</v>
      </c>
      <c r="M19" s="29">
        <f>(K19-L19)+(3*Q19)</f>
        <v>1693</v>
      </c>
      <c r="N19" s="3"/>
      <c r="O19" s="3"/>
      <c r="P19" s="3"/>
      <c r="Q19" s="10">
        <v>150</v>
      </c>
      <c r="R19" s="3"/>
    </row>
    <row r="20" spans="1:18" x14ac:dyDescent="0.25">
      <c r="A20" s="16" t="s">
        <v>78</v>
      </c>
      <c r="B20" s="17" t="s">
        <v>47</v>
      </c>
      <c r="C20" s="96" t="s">
        <v>79</v>
      </c>
      <c r="D20" s="96"/>
      <c r="E20" s="19" t="s">
        <v>88</v>
      </c>
      <c r="F20" s="23"/>
      <c r="G20" s="23">
        <f>O20*'РН кол'!B4</f>
        <v>7.1400000000000006</v>
      </c>
      <c r="H20" s="23"/>
      <c r="I20" s="23"/>
      <c r="J20" s="23"/>
      <c r="K20" s="22">
        <f>ROUNDUP(G20,0.1)</f>
        <v>8</v>
      </c>
      <c r="L20" s="10">
        <v>9.1649999999999991</v>
      </c>
      <c r="M20" s="20">
        <f t="shared" ref="M20:M34" si="1">(K20-L20)</f>
        <v>-1.1649999999999991</v>
      </c>
      <c r="N20" s="10"/>
      <c r="O20" s="10">
        <v>0.51</v>
      </c>
      <c r="P20" s="10"/>
      <c r="Q20" s="10"/>
      <c r="R20" s="10"/>
    </row>
    <row r="21" spans="1:18" x14ac:dyDescent="0.25">
      <c r="A21" s="16" t="s">
        <v>80</v>
      </c>
      <c r="B21" s="17" t="s">
        <v>49</v>
      </c>
      <c r="C21" s="96" t="s">
        <v>79</v>
      </c>
      <c r="D21" s="96"/>
      <c r="E21" s="19" t="s">
        <v>88</v>
      </c>
      <c r="F21" s="23"/>
      <c r="G21" s="23"/>
      <c r="H21" s="23">
        <f>P21*'РН кол'!C4</f>
        <v>0.03</v>
      </c>
      <c r="I21" s="23">
        <f>Q21*'РН кол'!D4</f>
        <v>0.54</v>
      </c>
      <c r="J21" s="23">
        <f>R21*'РН кол'!E4</f>
        <v>0.3</v>
      </c>
      <c r="K21" s="20">
        <f>H21+I21+J21</f>
        <v>0.87000000000000011</v>
      </c>
      <c r="L21" s="10">
        <v>0.71299999999999997</v>
      </c>
      <c r="M21" s="30">
        <f t="shared" si="1"/>
        <v>0.15700000000000014</v>
      </c>
      <c r="N21" s="10"/>
      <c r="O21" s="10"/>
      <c r="P21" s="10">
        <v>1.4999999999999999E-2</v>
      </c>
      <c r="Q21" s="10">
        <v>4.4999999999999998E-2</v>
      </c>
      <c r="R21" s="10">
        <v>1.4999999999999999E-2</v>
      </c>
    </row>
    <row r="22" spans="1:18" x14ac:dyDescent="0.25">
      <c r="A22" s="16" t="s">
        <v>81</v>
      </c>
      <c r="B22" s="17" t="s">
        <v>50</v>
      </c>
      <c r="C22" s="96" t="s">
        <v>79</v>
      </c>
      <c r="D22" s="96"/>
      <c r="E22" s="19" t="s">
        <v>88</v>
      </c>
      <c r="F22" s="23"/>
      <c r="G22" s="23"/>
      <c r="H22" s="23">
        <f>P22*'РН кол'!C4</f>
        <v>0.03</v>
      </c>
      <c r="I22" s="23">
        <f>Q22*'РН кол'!D4</f>
        <v>0.18</v>
      </c>
      <c r="J22" s="23">
        <f>R22*'РН кол'!E4</f>
        <v>0.4</v>
      </c>
      <c r="K22" s="20">
        <f>H22+I22+J22</f>
        <v>0.61</v>
      </c>
      <c r="L22" s="10">
        <v>0.45100000000000001</v>
      </c>
      <c r="M22" s="30">
        <f t="shared" si="1"/>
        <v>0.15899999999999997</v>
      </c>
      <c r="N22" s="10"/>
      <c r="O22" s="10"/>
      <c r="P22" s="10">
        <v>1.4999999999999999E-2</v>
      </c>
      <c r="Q22" s="10">
        <v>1.4999999999999999E-2</v>
      </c>
      <c r="R22" s="10">
        <v>0.02</v>
      </c>
    </row>
    <row r="23" spans="1:18" x14ac:dyDescent="0.25">
      <c r="A23" s="18" t="s">
        <v>51</v>
      </c>
      <c r="B23" s="17" t="s">
        <v>52</v>
      </c>
      <c r="C23" s="96" t="s">
        <v>48</v>
      </c>
      <c r="D23" s="96"/>
      <c r="E23" s="19" t="s">
        <v>88</v>
      </c>
      <c r="F23" s="23"/>
      <c r="G23" s="23">
        <f>O23*'РН кол'!B4</f>
        <v>1.1200000000000001</v>
      </c>
      <c r="H23" s="23">
        <f>P23*'РН кол'!C4</f>
        <v>0.3</v>
      </c>
      <c r="I23" s="23">
        <f>Q23*'РН кол'!D4</f>
        <v>1.7999999999999998</v>
      </c>
      <c r="J23" s="23"/>
      <c r="K23" s="20">
        <f>G23+H23+I23</f>
        <v>3.2199999999999998</v>
      </c>
      <c r="L23" s="10">
        <v>1.2210000000000001</v>
      </c>
      <c r="M23" s="31">
        <f t="shared" si="1"/>
        <v>1.9989999999999997</v>
      </c>
      <c r="N23" s="10"/>
      <c r="O23" s="10">
        <v>0.08</v>
      </c>
      <c r="P23" s="10">
        <v>0.15</v>
      </c>
      <c r="Q23" s="10">
        <v>0.15</v>
      </c>
      <c r="R23" s="10"/>
    </row>
    <row r="24" spans="1:18" x14ac:dyDescent="0.25">
      <c r="A24" s="18" t="s">
        <v>53</v>
      </c>
      <c r="B24" s="17" t="s">
        <v>54</v>
      </c>
      <c r="C24" s="96" t="s">
        <v>55</v>
      </c>
      <c r="D24" s="96"/>
      <c r="E24" s="19" t="s">
        <v>88</v>
      </c>
      <c r="F24" s="23">
        <f>N24*'РН кол'!A4</f>
        <v>2.8000000000000003</v>
      </c>
      <c r="G24" s="23">
        <f>O24*'РН кол'!B4</f>
        <v>0.84</v>
      </c>
      <c r="H24" s="23"/>
      <c r="I24" s="23"/>
      <c r="J24" s="23"/>
      <c r="K24" s="10">
        <f>ROUNDUP(F24+G24,0.1)</f>
        <v>4</v>
      </c>
      <c r="L24" s="10">
        <v>4.6849999999999996</v>
      </c>
      <c r="M24" s="21">
        <f t="shared" si="1"/>
        <v>-0.68499999999999961</v>
      </c>
      <c r="N24" s="10">
        <v>0.2</v>
      </c>
      <c r="O24" s="10">
        <v>0.06</v>
      </c>
      <c r="P24" s="10"/>
      <c r="Q24" s="10"/>
      <c r="R24" s="10"/>
    </row>
    <row r="25" spans="1:18" x14ac:dyDescent="0.25">
      <c r="A25" s="18" t="s">
        <v>56</v>
      </c>
      <c r="B25" s="17" t="s">
        <v>57</v>
      </c>
      <c r="C25" s="96" t="s">
        <v>57</v>
      </c>
      <c r="D25" s="96"/>
      <c r="E25" s="19" t="s">
        <v>88</v>
      </c>
      <c r="F25" s="23"/>
      <c r="G25" s="23"/>
      <c r="H25" s="23">
        <f>P25*'РН кол'!C4</f>
        <v>1.5</v>
      </c>
      <c r="I25" s="23">
        <f>Q25*'РН кол'!D4</f>
        <v>6</v>
      </c>
      <c r="J25" s="23"/>
      <c r="K25" s="21">
        <f>H25+I25</f>
        <v>7.5</v>
      </c>
      <c r="L25" s="10">
        <v>5.0419999999999998</v>
      </c>
      <c r="M25" s="31">
        <f t="shared" si="1"/>
        <v>2.4580000000000002</v>
      </c>
      <c r="N25" s="10"/>
      <c r="O25" s="10"/>
      <c r="P25" s="10">
        <v>0.75</v>
      </c>
      <c r="Q25" s="10">
        <v>0.5</v>
      </c>
      <c r="R25" s="10"/>
    </row>
    <row r="26" spans="1:18" x14ac:dyDescent="0.25">
      <c r="A26" s="18" t="s">
        <v>58</v>
      </c>
      <c r="B26" s="17" t="s">
        <v>57</v>
      </c>
      <c r="C26" s="96" t="s">
        <v>59</v>
      </c>
      <c r="D26" s="96"/>
      <c r="E26" s="19" t="s">
        <v>88</v>
      </c>
      <c r="F26" s="23"/>
      <c r="G26" s="23"/>
      <c r="H26" s="23">
        <f>P26*'РН кол'!C4</f>
        <v>3.4</v>
      </c>
      <c r="I26" s="23">
        <f>Q26*'РН кол'!D4</f>
        <v>15.600000000000001</v>
      </c>
      <c r="J26" s="23"/>
      <c r="K26" s="10">
        <f>ROUNDUP(H26+I26,0.1)</f>
        <v>19</v>
      </c>
      <c r="L26" s="10">
        <v>7.4429999999999996</v>
      </c>
      <c r="M26" s="29">
        <f t="shared" si="1"/>
        <v>11.557</v>
      </c>
      <c r="N26" s="10"/>
      <c r="O26" s="10"/>
      <c r="P26" s="10">
        <v>1.7</v>
      </c>
      <c r="Q26" s="10">
        <v>1.3</v>
      </c>
      <c r="R26" s="10"/>
    </row>
    <row r="27" spans="1:18" x14ac:dyDescent="0.25">
      <c r="A27" s="18" t="s">
        <v>70</v>
      </c>
      <c r="B27" s="17" t="s">
        <v>71</v>
      </c>
      <c r="C27" s="96" t="s">
        <v>48</v>
      </c>
      <c r="D27" s="96"/>
      <c r="E27" s="19" t="s">
        <v>88</v>
      </c>
      <c r="F27" s="23"/>
      <c r="G27" s="23"/>
      <c r="H27" s="23"/>
      <c r="I27" s="23">
        <f>Q27*'РН кол'!D4</f>
        <v>12</v>
      </c>
      <c r="J27" s="23"/>
      <c r="K27" s="10">
        <f>I27</f>
        <v>12</v>
      </c>
      <c r="L27" s="10">
        <v>0.216</v>
      </c>
      <c r="M27" s="29">
        <f t="shared" si="1"/>
        <v>11.784000000000001</v>
      </c>
      <c r="N27" s="10"/>
      <c r="O27" s="10"/>
      <c r="P27" s="10"/>
      <c r="Q27" s="10">
        <v>1</v>
      </c>
      <c r="R27" s="10"/>
    </row>
    <row r="28" spans="1:18" x14ac:dyDescent="0.25">
      <c r="A28" s="18" t="s">
        <v>74</v>
      </c>
      <c r="B28" s="17" t="s">
        <v>75</v>
      </c>
      <c r="C28" s="96" t="s">
        <v>48</v>
      </c>
      <c r="D28" s="96"/>
      <c r="E28" s="19" t="s">
        <v>88</v>
      </c>
      <c r="F28" s="23"/>
      <c r="G28" s="23"/>
      <c r="H28" s="23"/>
      <c r="I28" s="23">
        <f>Q28*'РН кол'!D4</f>
        <v>1.08</v>
      </c>
      <c r="J28" s="23"/>
      <c r="K28" s="21">
        <f>I28</f>
        <v>1.08</v>
      </c>
      <c r="L28" s="10">
        <v>0.74</v>
      </c>
      <c r="M28" s="32">
        <f t="shared" si="1"/>
        <v>0.34000000000000008</v>
      </c>
      <c r="N28" s="10"/>
      <c r="O28" s="10"/>
      <c r="P28" s="10"/>
      <c r="Q28" s="10">
        <v>0.09</v>
      </c>
      <c r="R28" s="10"/>
    </row>
    <row r="29" spans="1:18" x14ac:dyDescent="0.25">
      <c r="A29" s="18" t="s">
        <v>60</v>
      </c>
      <c r="B29" s="17" t="s">
        <v>61</v>
      </c>
      <c r="C29" s="96" t="s">
        <v>62</v>
      </c>
      <c r="D29" s="96"/>
      <c r="E29" s="19" t="s">
        <v>88</v>
      </c>
      <c r="F29" s="23"/>
      <c r="G29" s="23"/>
      <c r="H29" s="23"/>
      <c r="I29" s="23">
        <f>Q29*'РН кол'!D4</f>
        <v>30</v>
      </c>
      <c r="J29" s="23"/>
      <c r="K29" s="21">
        <f>I29</f>
        <v>30</v>
      </c>
      <c r="L29" s="10">
        <v>14</v>
      </c>
      <c r="M29" s="31">
        <f t="shared" si="1"/>
        <v>16</v>
      </c>
      <c r="N29" s="10"/>
      <c r="O29" s="10"/>
      <c r="P29" s="10"/>
      <c r="Q29" s="10">
        <v>2.5</v>
      </c>
      <c r="R29" s="10"/>
    </row>
    <row r="30" spans="1:18" x14ac:dyDescent="0.25">
      <c r="A30" s="18" t="s">
        <v>63</v>
      </c>
      <c r="B30" s="17" t="s">
        <v>64</v>
      </c>
      <c r="C30" s="96" t="s">
        <v>48</v>
      </c>
      <c r="D30" s="96"/>
      <c r="E30" s="19" t="s">
        <v>88</v>
      </c>
      <c r="F30" s="23"/>
      <c r="G30" s="23"/>
      <c r="H30" s="23"/>
      <c r="I30" s="23">
        <f>Q30*'РН кол'!D4</f>
        <v>0.72</v>
      </c>
      <c r="J30" s="23"/>
      <c r="K30" s="20">
        <f>I30</f>
        <v>0.72</v>
      </c>
      <c r="L30" s="10">
        <v>0.47499999999999998</v>
      </c>
      <c r="M30" s="32">
        <f t="shared" si="1"/>
        <v>0.245</v>
      </c>
      <c r="N30" s="10"/>
      <c r="O30" s="10"/>
      <c r="P30" s="10"/>
      <c r="Q30" s="10">
        <v>0.06</v>
      </c>
      <c r="R30" s="10"/>
    </row>
    <row r="31" spans="1:18" x14ac:dyDescent="0.25">
      <c r="A31" s="18" t="s">
        <v>65</v>
      </c>
      <c r="B31" s="17" t="s">
        <v>66</v>
      </c>
      <c r="C31" s="96" t="s">
        <v>48</v>
      </c>
      <c r="D31" s="96"/>
      <c r="E31" s="19" t="s">
        <v>88</v>
      </c>
      <c r="F31" s="23"/>
      <c r="G31" s="23">
        <f>O31*'РН кол'!B4</f>
        <v>4.2000000000000003E-2</v>
      </c>
      <c r="H31" s="23">
        <f>P31*'РН кол'!C4</f>
        <v>0.01</v>
      </c>
      <c r="I31" s="23">
        <f>Q31*'РН кол'!D4</f>
        <v>3.6000000000000004E-2</v>
      </c>
      <c r="J31" s="23"/>
      <c r="K31" s="20">
        <f>G31+H31+I31</f>
        <v>8.8000000000000009E-2</v>
      </c>
      <c r="L31" s="10">
        <v>6.6000000000000003E-2</v>
      </c>
      <c r="M31" s="30">
        <f t="shared" si="1"/>
        <v>2.2000000000000006E-2</v>
      </c>
      <c r="N31" s="10"/>
      <c r="O31" s="10">
        <v>3.0000000000000001E-3</v>
      </c>
      <c r="P31" s="10">
        <v>5.0000000000000001E-3</v>
      </c>
      <c r="Q31" s="10">
        <v>3.0000000000000001E-3</v>
      </c>
      <c r="R31" s="10"/>
    </row>
    <row r="32" spans="1:18" ht="15" customHeight="1" x14ac:dyDescent="0.25">
      <c r="A32" s="18" t="s">
        <v>67</v>
      </c>
      <c r="B32" s="17" t="s">
        <v>68</v>
      </c>
      <c r="C32" s="96" t="s">
        <v>48</v>
      </c>
      <c r="D32" s="96"/>
      <c r="E32" s="19" t="s">
        <v>88</v>
      </c>
      <c r="F32" s="23"/>
      <c r="G32" s="23">
        <f>O32*'РН кол'!B4</f>
        <v>1.54</v>
      </c>
      <c r="H32" s="23">
        <f>P32*'РН кол'!C4</f>
        <v>0.22</v>
      </c>
      <c r="I32" s="23"/>
      <c r="J32" s="23">
        <f>R32*'РН кол'!E4</f>
        <v>2.6</v>
      </c>
      <c r="K32" s="20">
        <f>G32+H32+J32</f>
        <v>4.3600000000000003</v>
      </c>
      <c r="L32" s="28">
        <v>2.95</v>
      </c>
      <c r="M32" s="31">
        <f t="shared" si="1"/>
        <v>1.4100000000000001</v>
      </c>
      <c r="N32" s="10"/>
      <c r="O32" s="10">
        <v>0.11</v>
      </c>
      <c r="P32" s="10">
        <v>0.11</v>
      </c>
      <c r="Q32" s="10"/>
      <c r="R32" s="10">
        <v>0.13</v>
      </c>
    </row>
    <row r="33" spans="1:18" ht="15" customHeight="1" x14ac:dyDescent="0.25">
      <c r="A33" s="18" t="s">
        <v>73</v>
      </c>
      <c r="B33" s="17"/>
      <c r="C33" s="96"/>
      <c r="D33" s="96"/>
      <c r="E33" s="19" t="s">
        <v>88</v>
      </c>
      <c r="F33" s="23">
        <f>N33*'РН кол'!A4</f>
        <v>112</v>
      </c>
      <c r="G33" s="23">
        <f>O33*'РН кол'!B4</f>
        <v>560</v>
      </c>
      <c r="H33" s="23">
        <f>P33*'РН кол'!C4</f>
        <v>70</v>
      </c>
      <c r="I33" s="23">
        <f>Q33*'РН кол'!D4</f>
        <v>288</v>
      </c>
      <c r="J33" s="23"/>
      <c r="K33" s="10">
        <f>F33+G33+H33+I33</f>
        <v>1030</v>
      </c>
      <c r="L33" s="28">
        <v>328</v>
      </c>
      <c r="M33" s="29">
        <f t="shared" si="1"/>
        <v>702</v>
      </c>
      <c r="N33" s="10">
        <v>8</v>
      </c>
      <c r="O33" s="10">
        <v>40</v>
      </c>
      <c r="P33" s="10">
        <v>35</v>
      </c>
      <c r="Q33" s="10">
        <v>24</v>
      </c>
      <c r="R33" s="10"/>
    </row>
    <row r="34" spans="1:18" ht="15" customHeight="1" x14ac:dyDescent="0.25">
      <c r="A34" s="18" t="s">
        <v>72</v>
      </c>
      <c r="B34" s="17"/>
      <c r="C34" s="96"/>
      <c r="D34" s="96"/>
      <c r="E34" s="19" t="s">
        <v>88</v>
      </c>
      <c r="F34" s="23"/>
      <c r="G34" s="23"/>
      <c r="H34" s="23">
        <f>P34*'РН кол'!C4</f>
        <v>56</v>
      </c>
      <c r="I34" s="23">
        <f>Q34*'РН кол'!D4</f>
        <v>336</v>
      </c>
      <c r="J34" s="23">
        <f>R34*'РН кол'!E4</f>
        <v>220</v>
      </c>
      <c r="K34" s="10">
        <f>H34+I34+J34</f>
        <v>612</v>
      </c>
      <c r="L34" s="28">
        <v>318</v>
      </c>
      <c r="M34" s="29">
        <f t="shared" si="1"/>
        <v>294</v>
      </c>
      <c r="N34" s="10"/>
      <c r="O34" s="10"/>
      <c r="P34" s="10">
        <v>28</v>
      </c>
      <c r="Q34" s="10">
        <v>28</v>
      </c>
      <c r="R34" s="10">
        <v>11</v>
      </c>
    </row>
    <row r="35" spans="1:18" hidden="1" x14ac:dyDescent="0.25">
      <c r="A35" s="97" t="s">
        <v>32</v>
      </c>
      <c r="B35" s="98"/>
      <c r="C35" s="98"/>
      <c r="D35" s="98"/>
      <c r="E35" s="98"/>
      <c r="F35" s="98"/>
      <c r="G35" s="98"/>
      <c r="H35" s="98"/>
      <c r="I35" s="98"/>
      <c r="J35" s="98"/>
      <c r="K35" s="98"/>
      <c r="L35" s="98"/>
      <c r="M35" s="98"/>
      <c r="N35" s="98"/>
      <c r="O35" s="98"/>
      <c r="P35" s="98"/>
      <c r="Q35" s="98"/>
      <c r="R35" s="98"/>
    </row>
    <row r="36" spans="1:18" hidden="1" x14ac:dyDescent="0.25">
      <c r="A36" s="99" t="s">
        <v>77</v>
      </c>
      <c r="B36" s="100"/>
      <c r="C36" s="100"/>
      <c r="D36" s="100"/>
      <c r="E36" s="100"/>
      <c r="F36" s="100"/>
      <c r="G36" s="100"/>
      <c r="H36" s="100"/>
      <c r="I36" s="100"/>
      <c r="J36" s="101"/>
      <c r="K36" s="92" t="s">
        <v>31</v>
      </c>
      <c r="L36" s="92" t="s">
        <v>45</v>
      </c>
      <c r="M36" s="92" t="s">
        <v>46</v>
      </c>
      <c r="N36" s="94" t="s">
        <v>30</v>
      </c>
      <c r="O36" s="94"/>
      <c r="P36" s="94"/>
      <c r="Q36" s="94"/>
      <c r="R36" s="94"/>
    </row>
    <row r="37" spans="1:18" hidden="1" x14ac:dyDescent="0.25">
      <c r="A37" s="100" t="s">
        <v>29</v>
      </c>
      <c r="B37" s="100"/>
      <c r="C37" s="100"/>
      <c r="D37" s="101"/>
      <c r="E37" s="15" t="s">
        <v>86</v>
      </c>
      <c r="F37" s="3" t="s">
        <v>25</v>
      </c>
      <c r="G37" s="3" t="s">
        <v>26</v>
      </c>
      <c r="H37" s="3" t="s">
        <v>27</v>
      </c>
      <c r="I37" s="3" t="s">
        <v>28</v>
      </c>
      <c r="J37" s="10" t="s">
        <v>76</v>
      </c>
      <c r="K37" s="93"/>
      <c r="L37" s="93"/>
      <c r="M37" s="93"/>
      <c r="N37" s="10" t="s">
        <v>25</v>
      </c>
      <c r="O37" s="10" t="s">
        <v>26</v>
      </c>
      <c r="P37" s="10" t="s">
        <v>27</v>
      </c>
      <c r="Q37" s="10" t="s">
        <v>28</v>
      </c>
      <c r="R37" s="24" t="s">
        <v>76</v>
      </c>
    </row>
    <row r="38" spans="1:18" hidden="1" x14ac:dyDescent="0.25">
      <c r="A38" s="1" t="s">
        <v>0</v>
      </c>
      <c r="B38" s="2" t="s">
        <v>1</v>
      </c>
      <c r="C38" s="11" t="s">
        <v>2</v>
      </c>
      <c r="D38" s="12"/>
      <c r="E38" s="27" t="s">
        <v>87</v>
      </c>
      <c r="F38" s="10">
        <f>N38*'РН кол'!A9</f>
        <v>15</v>
      </c>
      <c r="G38" s="3"/>
      <c r="H38" s="3"/>
      <c r="I38" s="3"/>
      <c r="J38" s="3"/>
      <c r="K38" s="10">
        <f>F38</f>
        <v>15</v>
      </c>
      <c r="L38" s="10"/>
      <c r="M38" s="10">
        <f>(K38-L38)+3</f>
        <v>18</v>
      </c>
      <c r="N38" s="10">
        <v>1</v>
      </c>
      <c r="O38" s="3"/>
      <c r="P38" s="3"/>
      <c r="Q38" s="3"/>
      <c r="R38" s="3"/>
    </row>
    <row r="39" spans="1:18" hidden="1" x14ac:dyDescent="0.25">
      <c r="A39" s="1" t="s">
        <v>3</v>
      </c>
      <c r="B39" s="2" t="s">
        <v>4</v>
      </c>
      <c r="C39" s="11" t="s">
        <v>2</v>
      </c>
      <c r="D39" s="12"/>
      <c r="E39" s="27" t="s">
        <v>87</v>
      </c>
      <c r="F39" s="10">
        <f>N39*'РН кол'!A9</f>
        <v>15</v>
      </c>
      <c r="G39" s="3"/>
      <c r="H39" s="3"/>
      <c r="I39" s="3"/>
      <c r="J39" s="3"/>
      <c r="K39" s="10">
        <f>F39</f>
        <v>15</v>
      </c>
      <c r="L39" s="10"/>
      <c r="M39" s="10">
        <f>(K39-L39)+3</f>
        <v>18</v>
      </c>
      <c r="N39" s="10">
        <v>1</v>
      </c>
      <c r="O39" s="3"/>
      <c r="P39" s="3"/>
      <c r="Q39" s="3"/>
      <c r="R39" s="3"/>
    </row>
    <row r="40" spans="1:18" hidden="1" x14ac:dyDescent="0.25">
      <c r="A40" s="1" t="s">
        <v>5</v>
      </c>
      <c r="B40" s="2" t="s">
        <v>6</v>
      </c>
      <c r="C40" s="11" t="s">
        <v>2</v>
      </c>
      <c r="D40" s="12"/>
      <c r="E40" s="27" t="s">
        <v>87</v>
      </c>
      <c r="F40" s="3"/>
      <c r="G40" s="3"/>
      <c r="H40" s="3"/>
      <c r="I40" s="3"/>
      <c r="J40" s="3"/>
      <c r="K40" s="3"/>
      <c r="L40" s="3"/>
      <c r="M40" s="10"/>
      <c r="N40" s="3"/>
      <c r="O40" s="3"/>
      <c r="P40" s="3"/>
      <c r="Q40" s="3"/>
      <c r="R40" s="3"/>
    </row>
    <row r="41" spans="1:18" hidden="1" x14ac:dyDescent="0.25">
      <c r="A41" s="4" t="s">
        <v>7</v>
      </c>
      <c r="B41" s="5" t="s">
        <v>1</v>
      </c>
      <c r="C41" s="11" t="s">
        <v>2</v>
      </c>
      <c r="D41" s="12"/>
      <c r="E41" s="27" t="s">
        <v>87</v>
      </c>
      <c r="F41" s="3"/>
      <c r="G41" s="10">
        <f>O41*'РН кол'!B9</f>
        <v>15</v>
      </c>
      <c r="H41" s="3"/>
      <c r="I41" s="3"/>
      <c r="J41" s="3"/>
      <c r="K41" s="10">
        <f>G41</f>
        <v>15</v>
      </c>
      <c r="L41" s="10"/>
      <c r="M41" s="10">
        <f>(K41-L41)+3</f>
        <v>18</v>
      </c>
      <c r="N41" s="3"/>
      <c r="O41" s="10">
        <v>1</v>
      </c>
      <c r="P41" s="3"/>
      <c r="Q41" s="3"/>
      <c r="R41" s="3"/>
    </row>
    <row r="42" spans="1:18" hidden="1" x14ac:dyDescent="0.25">
      <c r="A42" s="4" t="s">
        <v>8</v>
      </c>
      <c r="B42" s="5" t="s">
        <v>4</v>
      </c>
      <c r="C42" s="11" t="s">
        <v>2</v>
      </c>
      <c r="D42" s="12"/>
      <c r="E42" s="27" t="s">
        <v>87</v>
      </c>
      <c r="F42" s="3"/>
      <c r="G42" s="10">
        <f>O42*'РН кол'!B9</f>
        <v>15</v>
      </c>
      <c r="H42" s="3"/>
      <c r="I42" s="3"/>
      <c r="J42" s="3"/>
      <c r="K42" s="10">
        <f t="shared" ref="K42:K43" si="2">G42</f>
        <v>15</v>
      </c>
      <c r="L42" s="10"/>
      <c r="M42" s="10">
        <f>(K42-L42)+3</f>
        <v>18</v>
      </c>
      <c r="N42" s="3"/>
      <c r="O42" s="10">
        <v>1</v>
      </c>
      <c r="P42" s="3"/>
      <c r="Q42" s="3"/>
      <c r="R42" s="3"/>
    </row>
    <row r="43" spans="1:18" hidden="1" x14ac:dyDescent="0.25">
      <c r="A43" s="4" t="s">
        <v>9</v>
      </c>
      <c r="B43" s="5" t="s">
        <v>6</v>
      </c>
      <c r="C43" s="11" t="s">
        <v>2</v>
      </c>
      <c r="D43" s="12"/>
      <c r="E43" s="27" t="s">
        <v>87</v>
      </c>
      <c r="F43" s="3"/>
      <c r="G43" s="10">
        <f>O43*'РН кол'!B9</f>
        <v>15</v>
      </c>
      <c r="H43" s="3"/>
      <c r="I43" s="3"/>
      <c r="J43" s="3"/>
      <c r="K43" s="10">
        <f t="shared" si="2"/>
        <v>15</v>
      </c>
      <c r="L43" s="10"/>
      <c r="M43" s="10">
        <f>(K43-L43)+3</f>
        <v>18</v>
      </c>
      <c r="N43" s="3"/>
      <c r="O43" s="10">
        <v>1</v>
      </c>
      <c r="P43" s="3"/>
      <c r="Q43" s="3"/>
      <c r="R43" s="3"/>
    </row>
    <row r="44" spans="1:18" hidden="1" x14ac:dyDescent="0.25">
      <c r="A44" s="4" t="s">
        <v>10</v>
      </c>
      <c r="B44" s="5" t="s">
        <v>11</v>
      </c>
      <c r="C44" s="11" t="s">
        <v>2</v>
      </c>
      <c r="D44" s="12"/>
      <c r="E44" s="27" t="s">
        <v>87</v>
      </c>
      <c r="F44" s="3"/>
      <c r="G44" s="10"/>
      <c r="H44" s="3"/>
      <c r="I44" s="3"/>
      <c r="J44" s="3"/>
      <c r="K44" s="10"/>
      <c r="L44" s="10"/>
      <c r="M44" s="10"/>
      <c r="N44" s="3"/>
      <c r="O44" s="10"/>
      <c r="P44" s="3"/>
      <c r="Q44" s="3"/>
      <c r="R44" s="3"/>
    </row>
    <row r="45" spans="1:18" hidden="1" x14ac:dyDescent="0.25">
      <c r="A45" s="4" t="s">
        <v>12</v>
      </c>
      <c r="B45" s="5" t="s">
        <v>13</v>
      </c>
      <c r="C45" s="11" t="s">
        <v>14</v>
      </c>
      <c r="D45" s="12"/>
      <c r="E45" s="27" t="s">
        <v>87</v>
      </c>
      <c r="F45" s="3"/>
      <c r="G45" s="10">
        <f>O45*'РН кол'!B9</f>
        <v>300</v>
      </c>
      <c r="H45" s="3"/>
      <c r="I45" s="3"/>
      <c r="J45" s="3"/>
      <c r="K45" s="10">
        <f t="shared" ref="K45" si="3">G45</f>
        <v>300</v>
      </c>
      <c r="L45" s="10"/>
      <c r="M45" s="10">
        <f>(K45-L45)+(3*O45)</f>
        <v>360</v>
      </c>
      <c r="N45" s="3"/>
      <c r="O45" s="10">
        <v>20</v>
      </c>
      <c r="P45" s="3"/>
      <c r="Q45" s="3"/>
      <c r="R45" s="3"/>
    </row>
    <row r="46" spans="1:18" hidden="1" x14ac:dyDescent="0.25">
      <c r="A46" s="6" t="s">
        <v>15</v>
      </c>
      <c r="B46" s="7" t="s">
        <v>1</v>
      </c>
      <c r="C46" s="11" t="s">
        <v>2</v>
      </c>
      <c r="D46" s="12"/>
      <c r="E46" s="27" t="s">
        <v>87</v>
      </c>
      <c r="F46" s="3"/>
      <c r="G46" s="3"/>
      <c r="H46" s="10">
        <f>P46*'РН кол'!C9</f>
        <v>8</v>
      </c>
      <c r="I46" s="3"/>
      <c r="J46" s="3"/>
      <c r="K46" s="10">
        <f>H46</f>
        <v>8</v>
      </c>
      <c r="L46" s="10"/>
      <c r="M46" s="10">
        <f>(K46-L46)+3</f>
        <v>11</v>
      </c>
      <c r="N46" s="3"/>
      <c r="O46" s="3"/>
      <c r="P46" s="10">
        <v>1</v>
      </c>
      <c r="Q46" s="3"/>
      <c r="R46" s="3"/>
    </row>
    <row r="47" spans="1:18" hidden="1" x14ac:dyDescent="0.25">
      <c r="A47" s="6" t="s">
        <v>16</v>
      </c>
      <c r="B47" s="7" t="s">
        <v>4</v>
      </c>
      <c r="C47" s="11" t="s">
        <v>2</v>
      </c>
      <c r="D47" s="12"/>
      <c r="E47" s="27" t="s">
        <v>87</v>
      </c>
      <c r="F47" s="3"/>
      <c r="G47" s="3"/>
      <c r="H47" s="10">
        <f>P47*'РН кол'!C9</f>
        <v>8</v>
      </c>
      <c r="I47" s="3"/>
      <c r="J47" s="3"/>
      <c r="K47" s="10">
        <f t="shared" ref="K47:K49" si="4">H47</f>
        <v>8</v>
      </c>
      <c r="L47" s="10"/>
      <c r="M47" s="10">
        <f>(K47-L47)+3</f>
        <v>11</v>
      </c>
      <c r="N47" s="3"/>
      <c r="O47" s="3"/>
      <c r="P47" s="10">
        <v>1</v>
      </c>
      <c r="Q47" s="3"/>
      <c r="R47" s="3"/>
    </row>
    <row r="48" spans="1:18" hidden="1" x14ac:dyDescent="0.25">
      <c r="A48" s="6" t="s">
        <v>17</v>
      </c>
      <c r="B48" s="7" t="s">
        <v>6</v>
      </c>
      <c r="C48" s="11" t="s">
        <v>2</v>
      </c>
      <c r="D48" s="12"/>
      <c r="E48" s="27" t="s">
        <v>87</v>
      </c>
      <c r="F48" s="3"/>
      <c r="G48" s="3"/>
      <c r="H48" s="10">
        <f>P48*'РН кол'!C9</f>
        <v>8</v>
      </c>
      <c r="I48" s="3"/>
      <c r="J48" s="3"/>
      <c r="K48" s="10">
        <f t="shared" si="4"/>
        <v>8</v>
      </c>
      <c r="L48" s="10"/>
      <c r="M48" s="10">
        <f>(K48-L48)+3</f>
        <v>11</v>
      </c>
      <c r="N48" s="3"/>
      <c r="O48" s="3"/>
      <c r="P48" s="10">
        <v>1</v>
      </c>
      <c r="Q48" s="3"/>
      <c r="R48" s="3"/>
    </row>
    <row r="49" spans="1:18" hidden="1" x14ac:dyDescent="0.25">
      <c r="A49" s="6" t="s">
        <v>18</v>
      </c>
      <c r="B49" s="7" t="s">
        <v>13</v>
      </c>
      <c r="C49" s="11" t="s">
        <v>14</v>
      </c>
      <c r="D49" s="12"/>
      <c r="E49" s="27" t="s">
        <v>87</v>
      </c>
      <c r="F49" s="3"/>
      <c r="G49" s="3"/>
      <c r="H49" s="10">
        <f>P49*'РН кол'!C9</f>
        <v>1200</v>
      </c>
      <c r="I49" s="3"/>
      <c r="J49" s="3"/>
      <c r="K49" s="10">
        <f t="shared" si="4"/>
        <v>1200</v>
      </c>
      <c r="L49" s="10"/>
      <c r="M49" s="10">
        <f>(K49-L49)+(3*P49)</f>
        <v>1650</v>
      </c>
      <c r="N49" s="3"/>
      <c r="O49" s="3"/>
      <c r="P49" s="10">
        <v>150</v>
      </c>
      <c r="Q49" s="3"/>
      <c r="R49" s="3"/>
    </row>
    <row r="50" spans="1:18" hidden="1" x14ac:dyDescent="0.25">
      <c r="A50" s="8" t="s">
        <v>19</v>
      </c>
      <c r="B50" s="9" t="s">
        <v>1</v>
      </c>
      <c r="C50" s="11" t="s">
        <v>14</v>
      </c>
      <c r="D50" s="12"/>
      <c r="E50" s="27" t="s">
        <v>87</v>
      </c>
      <c r="F50" s="3"/>
      <c r="G50" s="3"/>
      <c r="H50" s="3"/>
      <c r="I50" s="10">
        <f>Q50*'РН кол'!D9</f>
        <v>7</v>
      </c>
      <c r="J50" s="10"/>
      <c r="K50" s="10">
        <f>I50</f>
        <v>7</v>
      </c>
      <c r="L50" s="10"/>
      <c r="M50" s="10">
        <f>(K50-L50)+3</f>
        <v>10</v>
      </c>
      <c r="N50" s="3"/>
      <c r="O50" s="3"/>
      <c r="P50" s="3"/>
      <c r="Q50" s="10">
        <v>1</v>
      </c>
      <c r="R50" s="3"/>
    </row>
    <row r="51" spans="1:18" hidden="1" x14ac:dyDescent="0.25">
      <c r="A51" s="8" t="s">
        <v>20</v>
      </c>
      <c r="B51" s="9" t="s">
        <v>4</v>
      </c>
      <c r="C51" s="11" t="s">
        <v>14</v>
      </c>
      <c r="D51" s="12"/>
      <c r="E51" s="27" t="s">
        <v>87</v>
      </c>
      <c r="F51" s="3"/>
      <c r="G51" s="3"/>
      <c r="H51" s="3"/>
      <c r="I51" s="10">
        <f>Q51*'РН кол'!D9</f>
        <v>7</v>
      </c>
      <c r="J51" s="10"/>
      <c r="K51" s="10">
        <f>I51</f>
        <v>7</v>
      </c>
      <c r="L51" s="10"/>
      <c r="M51" s="10">
        <f>(K51-L51)+3</f>
        <v>10</v>
      </c>
      <c r="N51" s="3"/>
      <c r="O51" s="3"/>
      <c r="P51" s="3"/>
      <c r="Q51" s="10">
        <v>1</v>
      </c>
      <c r="R51" s="3"/>
    </row>
    <row r="52" spans="1:18" hidden="1" x14ac:dyDescent="0.25">
      <c r="A52" s="8" t="s">
        <v>21</v>
      </c>
      <c r="B52" s="9" t="s">
        <v>22</v>
      </c>
      <c r="C52" s="11" t="s">
        <v>14</v>
      </c>
      <c r="D52" s="12"/>
      <c r="E52" s="27" t="s">
        <v>87</v>
      </c>
      <c r="F52" s="3"/>
      <c r="G52" s="3"/>
      <c r="H52" s="3"/>
      <c r="I52" s="10">
        <f>Q52*'РН кол'!D9</f>
        <v>7</v>
      </c>
      <c r="J52" s="10"/>
      <c r="K52" s="10">
        <f>I52</f>
        <v>7</v>
      </c>
      <c r="L52" s="10"/>
      <c r="M52" s="10">
        <f>(K52-L52)+3</f>
        <v>10</v>
      </c>
      <c r="N52" s="3"/>
      <c r="O52" s="3"/>
      <c r="P52" s="3"/>
      <c r="Q52" s="10">
        <v>1</v>
      </c>
      <c r="R52" s="3"/>
    </row>
    <row r="53" spans="1:18" hidden="1" x14ac:dyDescent="0.25">
      <c r="A53" s="8" t="s">
        <v>23</v>
      </c>
      <c r="B53" s="9" t="s">
        <v>13</v>
      </c>
      <c r="C53" s="11" t="s">
        <v>14</v>
      </c>
      <c r="D53" s="12"/>
      <c r="E53" s="27" t="s">
        <v>87</v>
      </c>
      <c r="F53" s="3"/>
      <c r="G53" s="3"/>
      <c r="H53" s="3"/>
      <c r="I53" s="10">
        <f>Q53*'РН кол'!D9</f>
        <v>1050</v>
      </c>
      <c r="J53" s="10"/>
      <c r="K53" s="10">
        <f>I53</f>
        <v>1050</v>
      </c>
      <c r="L53" s="10"/>
      <c r="M53" s="10">
        <f>(K53-L53)+(3*Q53)</f>
        <v>1500</v>
      </c>
      <c r="N53" s="3"/>
      <c r="O53" s="3"/>
      <c r="P53" s="3"/>
      <c r="Q53" s="10">
        <v>150</v>
      </c>
      <c r="R53" s="3"/>
    </row>
    <row r="54" spans="1:18" hidden="1" x14ac:dyDescent="0.25">
      <c r="A54" s="16" t="s">
        <v>78</v>
      </c>
      <c r="B54" s="17" t="s">
        <v>47</v>
      </c>
      <c r="C54" s="96" t="s">
        <v>79</v>
      </c>
      <c r="D54" s="96"/>
      <c r="E54" s="19" t="s">
        <v>88</v>
      </c>
      <c r="F54" s="10"/>
      <c r="G54" s="10">
        <f>O54*'РН кол'!B9</f>
        <v>8.25</v>
      </c>
      <c r="H54" s="10"/>
      <c r="I54" s="10"/>
      <c r="J54" s="10"/>
      <c r="K54" s="10">
        <f>G54</f>
        <v>8.25</v>
      </c>
      <c r="L54" s="10"/>
      <c r="M54" s="10">
        <f>(K54-L54)+(3*O54)</f>
        <v>9.9</v>
      </c>
      <c r="N54" s="10"/>
      <c r="O54" s="10">
        <v>0.55000000000000004</v>
      </c>
      <c r="P54" s="10"/>
      <c r="Q54" s="10"/>
      <c r="R54" s="10"/>
    </row>
    <row r="55" spans="1:18" hidden="1" x14ac:dyDescent="0.25">
      <c r="A55" s="16" t="s">
        <v>80</v>
      </c>
      <c r="B55" s="17" t="s">
        <v>49</v>
      </c>
      <c r="C55" s="96" t="s">
        <v>79</v>
      </c>
      <c r="D55" s="96"/>
      <c r="E55" s="19" t="s">
        <v>88</v>
      </c>
      <c r="F55" s="10"/>
      <c r="G55" s="10"/>
      <c r="H55" s="10">
        <f>P55*'РН кол'!C9</f>
        <v>0.48</v>
      </c>
      <c r="I55" s="10">
        <f>Q55*'РН кол'!D9</f>
        <v>0.42</v>
      </c>
      <c r="J55" s="10">
        <f>R55*'РН кол'!E9</f>
        <v>0.6</v>
      </c>
      <c r="K55" s="10">
        <f>H55+I55+J55</f>
        <v>1.5</v>
      </c>
      <c r="L55" s="10"/>
      <c r="M55" s="10">
        <f>(K55-L55)+(3*(P55+Q55+R55))</f>
        <v>1.95</v>
      </c>
      <c r="N55" s="10"/>
      <c r="O55" s="10"/>
      <c r="P55" s="10">
        <v>0.06</v>
      </c>
      <c r="Q55" s="10">
        <v>0.06</v>
      </c>
      <c r="R55" s="10">
        <v>0.03</v>
      </c>
    </row>
    <row r="56" spans="1:18" hidden="1" x14ac:dyDescent="0.25">
      <c r="A56" s="16" t="s">
        <v>81</v>
      </c>
      <c r="B56" s="17" t="s">
        <v>50</v>
      </c>
      <c r="C56" s="96" t="s">
        <v>79</v>
      </c>
      <c r="D56" s="96"/>
      <c r="E56" s="19" t="s">
        <v>88</v>
      </c>
      <c r="F56" s="10"/>
      <c r="G56" s="10"/>
      <c r="H56" s="10">
        <f>P56*'РН кол'!C9</f>
        <v>0.24</v>
      </c>
      <c r="I56" s="10">
        <f>Q56*'РН кол'!D9</f>
        <v>0.21</v>
      </c>
      <c r="J56" s="10">
        <f>R56*'РН кол'!E9</f>
        <v>0.6</v>
      </c>
      <c r="K56" s="10">
        <f>H56+I56+J56</f>
        <v>1.0499999999999998</v>
      </c>
      <c r="L56" s="10"/>
      <c r="M56" s="21">
        <f>(K56-L56)+(3*(P56+Q56+R56))</f>
        <v>1.3199999999999998</v>
      </c>
      <c r="N56" s="10"/>
      <c r="O56" s="10"/>
      <c r="P56" s="10">
        <v>0.03</v>
      </c>
      <c r="Q56" s="10">
        <v>0.03</v>
      </c>
      <c r="R56" s="10">
        <v>0.03</v>
      </c>
    </row>
    <row r="57" spans="1:18" hidden="1" x14ac:dyDescent="0.25">
      <c r="A57" s="18" t="s">
        <v>51</v>
      </c>
      <c r="B57" s="17" t="s">
        <v>52</v>
      </c>
      <c r="C57" s="96" t="s">
        <v>48</v>
      </c>
      <c r="D57" s="96"/>
      <c r="E57" s="19" t="s">
        <v>88</v>
      </c>
      <c r="F57" s="10"/>
      <c r="G57" s="10">
        <f>O57*'РН кол'!B9</f>
        <v>1.2</v>
      </c>
      <c r="H57" s="10">
        <f>P57*'РН кол'!C9</f>
        <v>1.2</v>
      </c>
      <c r="I57" s="10">
        <f>Q57*'РН кол'!D9</f>
        <v>1.05</v>
      </c>
      <c r="J57" s="10"/>
      <c r="K57" s="10">
        <f>G57+H57+I57</f>
        <v>3.45</v>
      </c>
      <c r="L57" s="10"/>
      <c r="M57" s="20">
        <f>(K57-L57)+(3*(P57+Q57+O57))</f>
        <v>4.59</v>
      </c>
      <c r="N57" s="10"/>
      <c r="O57" s="10">
        <v>0.08</v>
      </c>
      <c r="P57" s="10">
        <v>0.15</v>
      </c>
      <c r="Q57" s="10">
        <v>0.15</v>
      </c>
      <c r="R57" s="10"/>
    </row>
    <row r="58" spans="1:18" hidden="1" x14ac:dyDescent="0.25">
      <c r="A58" s="18" t="s">
        <v>53</v>
      </c>
      <c r="B58" s="17" t="s">
        <v>54</v>
      </c>
      <c r="C58" s="96" t="s">
        <v>55</v>
      </c>
      <c r="D58" s="96"/>
      <c r="E58" s="19" t="s">
        <v>88</v>
      </c>
      <c r="F58" s="10">
        <f>N58*'РН кол'!A9</f>
        <v>3</v>
      </c>
      <c r="G58" s="10">
        <f>O58*'РН кол'!B9</f>
        <v>0.89999999999999991</v>
      </c>
      <c r="H58" s="10"/>
      <c r="I58" s="10"/>
      <c r="J58" s="10"/>
      <c r="K58" s="10">
        <f>F58+G58</f>
        <v>3.9</v>
      </c>
      <c r="L58" s="10"/>
      <c r="M58" s="20">
        <f>(K58-L58)+(3*(N58+O58))</f>
        <v>4.68</v>
      </c>
      <c r="N58" s="10">
        <v>0.2</v>
      </c>
      <c r="O58" s="10">
        <v>0.06</v>
      </c>
      <c r="P58" s="10"/>
      <c r="Q58" s="10"/>
      <c r="R58" s="10"/>
    </row>
    <row r="59" spans="1:18" hidden="1" x14ac:dyDescent="0.25">
      <c r="A59" s="18" t="s">
        <v>56</v>
      </c>
      <c r="B59" s="17" t="s">
        <v>57</v>
      </c>
      <c r="C59" s="96" t="s">
        <v>57</v>
      </c>
      <c r="D59" s="96"/>
      <c r="E59" s="19" t="s">
        <v>88</v>
      </c>
      <c r="F59" s="10"/>
      <c r="G59" s="10"/>
      <c r="H59" s="10">
        <f>P59*'РН кол'!C9</f>
        <v>12</v>
      </c>
      <c r="I59" s="10">
        <f>Q59*'РН кол'!D9</f>
        <v>10.5</v>
      </c>
      <c r="J59" s="10"/>
      <c r="K59" s="10">
        <f>H59+I59</f>
        <v>22.5</v>
      </c>
      <c r="L59" s="10"/>
      <c r="M59" s="20">
        <f>(K59-L59)+(3*(P59+Q59))</f>
        <v>31.5</v>
      </c>
      <c r="N59" s="10"/>
      <c r="O59" s="10"/>
      <c r="P59" s="10">
        <v>1.5</v>
      </c>
      <c r="Q59" s="10">
        <v>1.5</v>
      </c>
      <c r="R59" s="10"/>
    </row>
    <row r="60" spans="1:18" hidden="1" x14ac:dyDescent="0.25">
      <c r="A60" s="18" t="s">
        <v>58</v>
      </c>
      <c r="B60" s="17" t="s">
        <v>57</v>
      </c>
      <c r="C60" s="96" t="s">
        <v>59</v>
      </c>
      <c r="D60" s="96"/>
      <c r="E60" s="19" t="s">
        <v>88</v>
      </c>
      <c r="F60" s="10"/>
      <c r="G60" s="10"/>
      <c r="H60" s="10">
        <f>P60*'РН кол'!C9</f>
        <v>16</v>
      </c>
      <c r="I60" s="10">
        <f>Q60*'РН кол'!D9</f>
        <v>14</v>
      </c>
      <c r="J60" s="10"/>
      <c r="K60" s="10">
        <f>H60+I60</f>
        <v>30</v>
      </c>
      <c r="L60" s="10"/>
      <c r="M60" s="20">
        <f>(K60-L60)+(3*(P60+Q60))</f>
        <v>42</v>
      </c>
      <c r="N60" s="10"/>
      <c r="O60" s="10"/>
      <c r="P60" s="10">
        <v>2</v>
      </c>
      <c r="Q60" s="10">
        <v>2</v>
      </c>
      <c r="R60" s="10"/>
    </row>
    <row r="61" spans="1:18" hidden="1" x14ac:dyDescent="0.25">
      <c r="A61" s="18" t="s">
        <v>82</v>
      </c>
      <c r="B61" s="17" t="s">
        <v>66</v>
      </c>
      <c r="C61" s="96" t="s">
        <v>48</v>
      </c>
      <c r="D61" s="96"/>
      <c r="E61" s="19" t="s">
        <v>88</v>
      </c>
      <c r="F61" s="10"/>
      <c r="G61" s="10">
        <f>O61*'РН кол'!B9</f>
        <v>4.4999999999999998E-2</v>
      </c>
      <c r="H61" s="10">
        <f>P61*'РН кол'!C9</f>
        <v>0.04</v>
      </c>
      <c r="I61" s="10">
        <f>Q61*'РН кол'!D9</f>
        <v>3.5000000000000003E-2</v>
      </c>
      <c r="J61" s="10"/>
      <c r="K61" s="10">
        <f>G61+H61+I61</f>
        <v>0.12</v>
      </c>
      <c r="L61" s="10"/>
      <c r="M61" s="22">
        <f>(K61-L61)+(3*(O61+P61+Q61))</f>
        <v>0.159</v>
      </c>
      <c r="N61" s="10"/>
      <c r="O61" s="10">
        <v>3.0000000000000001E-3</v>
      </c>
      <c r="P61" s="10">
        <v>5.0000000000000001E-3</v>
      </c>
      <c r="Q61" s="10">
        <v>5.0000000000000001E-3</v>
      </c>
      <c r="R61" s="10"/>
    </row>
    <row r="62" spans="1:18" hidden="1" x14ac:dyDescent="0.25">
      <c r="A62" s="18" t="s">
        <v>67</v>
      </c>
      <c r="B62" s="17" t="s">
        <v>68</v>
      </c>
      <c r="C62" s="96" t="s">
        <v>48</v>
      </c>
      <c r="D62" s="96"/>
      <c r="E62" s="19" t="s">
        <v>88</v>
      </c>
      <c r="F62" s="10"/>
      <c r="G62" s="10">
        <f>O62*'РН кол'!B9</f>
        <v>1.65</v>
      </c>
      <c r="H62" s="10">
        <f>P62*'РН кол'!C9</f>
        <v>0.88</v>
      </c>
      <c r="I62" s="10">
        <f>Q62*'РН кол'!D9</f>
        <v>0.77</v>
      </c>
      <c r="J62" s="10">
        <f>R62*'РН кол'!E9</f>
        <v>2.6</v>
      </c>
      <c r="K62" s="10">
        <f>G62+H62+I62+J62</f>
        <v>5.9</v>
      </c>
      <c r="L62" s="10"/>
      <c r="M62" s="21">
        <f>(K62-L62)+(3*(O62+P62+Q62+R62))</f>
        <v>7.28</v>
      </c>
      <c r="N62" s="10"/>
      <c r="O62" s="10">
        <v>0.11</v>
      </c>
      <c r="P62" s="10">
        <v>0.11</v>
      </c>
      <c r="Q62" s="10">
        <v>0.11</v>
      </c>
      <c r="R62" s="10">
        <v>0.13</v>
      </c>
    </row>
    <row r="63" spans="1:18" hidden="1" x14ac:dyDescent="0.25">
      <c r="A63" s="18" t="s">
        <v>73</v>
      </c>
      <c r="B63" s="17"/>
      <c r="C63" s="96"/>
      <c r="D63" s="96"/>
      <c r="E63" s="19" t="s">
        <v>88</v>
      </c>
      <c r="F63" s="10">
        <f>N63*'РН кол'!A9</f>
        <v>120</v>
      </c>
      <c r="G63" s="10">
        <f>O63*'РН кол'!B9</f>
        <v>675</v>
      </c>
      <c r="H63" s="10"/>
      <c r="I63" s="10"/>
      <c r="J63" s="10"/>
      <c r="K63" s="10">
        <f>F63+G63</f>
        <v>795</v>
      </c>
      <c r="L63" s="10"/>
      <c r="M63" s="21">
        <f>(K63-L63)+(3*(N63+O63))</f>
        <v>954</v>
      </c>
      <c r="N63" s="10">
        <v>8</v>
      </c>
      <c r="O63" s="10">
        <v>45</v>
      </c>
      <c r="P63" s="10"/>
      <c r="Q63" s="10"/>
      <c r="R63" s="10"/>
    </row>
    <row r="64" spans="1:18" hidden="1" x14ac:dyDescent="0.25">
      <c r="A64" s="18" t="s">
        <v>72</v>
      </c>
      <c r="B64" s="17"/>
      <c r="C64" s="96"/>
      <c r="D64" s="96"/>
      <c r="E64" s="19" t="s">
        <v>88</v>
      </c>
      <c r="F64" s="10"/>
      <c r="G64" s="10"/>
      <c r="H64" s="10">
        <f>P64*'РН кол'!C9</f>
        <v>400</v>
      </c>
      <c r="I64" s="10">
        <f>Q64*'РН кол'!D9</f>
        <v>420</v>
      </c>
      <c r="J64" s="10">
        <f>R64*'РН кол'!E9</f>
        <v>220</v>
      </c>
      <c r="K64" s="10">
        <f>H64+I64+J64</f>
        <v>1040</v>
      </c>
      <c r="L64" s="10"/>
      <c r="M64" s="21">
        <f>(K64-L64)+(3*(P64+Q64+R64))</f>
        <v>1403</v>
      </c>
      <c r="N64" s="10"/>
      <c r="O64" s="10"/>
      <c r="P64" s="10">
        <v>50</v>
      </c>
      <c r="Q64" s="10">
        <v>60</v>
      </c>
      <c r="R64" s="10">
        <v>11</v>
      </c>
    </row>
    <row r="66" spans="1:8" x14ac:dyDescent="0.25">
      <c r="A66" s="26" t="s">
        <v>83</v>
      </c>
      <c r="B66" t="s">
        <v>84</v>
      </c>
      <c r="H66" t="s">
        <v>85</v>
      </c>
    </row>
  </sheetData>
  <mergeCells count="40">
    <mergeCell ref="C61:D61"/>
    <mergeCell ref="C62:D62"/>
    <mergeCell ref="C63:D63"/>
    <mergeCell ref="C64:D64"/>
    <mergeCell ref="A36:J36"/>
    <mergeCell ref="C60:D60"/>
    <mergeCell ref="C55:D55"/>
    <mergeCell ref="C56:D56"/>
    <mergeCell ref="C57:D57"/>
    <mergeCell ref="C58:D58"/>
    <mergeCell ref="C59:D59"/>
    <mergeCell ref="A37:D37"/>
    <mergeCell ref="N2:R2"/>
    <mergeCell ref="A1:R1"/>
    <mergeCell ref="C54:D54"/>
    <mergeCell ref="N36:R36"/>
    <mergeCell ref="A35:R35"/>
    <mergeCell ref="A2:J2"/>
    <mergeCell ref="C31:D31"/>
    <mergeCell ref="C32:D32"/>
    <mergeCell ref="C27:D27"/>
    <mergeCell ref="C33:D33"/>
    <mergeCell ref="C34:D34"/>
    <mergeCell ref="C24:D24"/>
    <mergeCell ref="C25:D25"/>
    <mergeCell ref="C26:D26"/>
    <mergeCell ref="C29:D29"/>
    <mergeCell ref="K36:K37"/>
    <mergeCell ref="L36:L37"/>
    <mergeCell ref="M36:M37"/>
    <mergeCell ref="A3:D3"/>
    <mergeCell ref="K2:K3"/>
    <mergeCell ref="L2:L3"/>
    <mergeCell ref="M2:M3"/>
    <mergeCell ref="C30:D30"/>
    <mergeCell ref="C20:D20"/>
    <mergeCell ref="C21:D21"/>
    <mergeCell ref="C22:D22"/>
    <mergeCell ref="C23:D23"/>
    <mergeCell ref="C28:D28"/>
  </mergeCells>
  <pageMargins left="0.7" right="0.7" top="0.75" bottom="0.75" header="0.3" footer="0.3"/>
  <pageSetup paperSize="9" scale="81" orientation="landscape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25"/>
  <sheetViews>
    <sheetView workbookViewId="0">
      <selection activeCell="D5" sqref="D5"/>
    </sheetView>
  </sheetViews>
  <sheetFormatPr defaultRowHeight="15" x14ac:dyDescent="0.25"/>
  <cols>
    <col min="1" max="1" width="20.140625" bestFit="1" customWidth="1"/>
    <col min="2" max="2" width="17.7109375" bestFit="1" customWidth="1"/>
    <col min="3" max="3" width="19.85546875" bestFit="1" customWidth="1"/>
    <col min="4" max="4" width="16.5703125" bestFit="1" customWidth="1"/>
    <col min="5" max="5" width="10" bestFit="1" customWidth="1"/>
  </cols>
  <sheetData>
    <row r="1" spans="1:5" x14ac:dyDescent="0.25">
      <c r="A1" s="94" t="s">
        <v>24</v>
      </c>
      <c r="B1" s="94"/>
      <c r="C1" s="94"/>
      <c r="D1" s="94"/>
      <c r="E1" s="94"/>
    </row>
    <row r="2" spans="1:5" x14ac:dyDescent="0.25">
      <c r="A2" s="94" t="s">
        <v>43</v>
      </c>
      <c r="B2" s="94"/>
      <c r="C2" s="94"/>
      <c r="D2" s="94"/>
      <c r="E2" s="94"/>
    </row>
    <row r="3" spans="1:5" x14ac:dyDescent="0.25">
      <c r="A3" s="3" t="s">
        <v>25</v>
      </c>
      <c r="B3" s="3" t="s">
        <v>26</v>
      </c>
      <c r="C3" s="3" t="s">
        <v>27</v>
      </c>
      <c r="D3" s="3" t="s">
        <v>28</v>
      </c>
      <c r="E3" s="25" t="s">
        <v>76</v>
      </c>
    </row>
    <row r="4" spans="1:5" x14ac:dyDescent="0.25">
      <c r="A4" s="10">
        <v>14</v>
      </c>
      <c r="B4" s="10">
        <v>14</v>
      </c>
      <c r="C4" s="10">
        <v>2</v>
      </c>
      <c r="D4" s="10">
        <v>12</v>
      </c>
      <c r="E4" s="24">
        <v>20</v>
      </c>
    </row>
    <row r="5" spans="1:5" x14ac:dyDescent="0.25">
      <c r="A5" s="13"/>
      <c r="B5" s="13"/>
      <c r="C5" s="13"/>
      <c r="D5" s="13"/>
    </row>
    <row r="6" spans="1:5" x14ac:dyDescent="0.25">
      <c r="A6" s="115" t="s">
        <v>32</v>
      </c>
      <c r="B6" s="114"/>
      <c r="C6" s="114"/>
      <c r="D6" s="114"/>
      <c r="E6" s="114"/>
    </row>
    <row r="7" spans="1:5" x14ac:dyDescent="0.25">
      <c r="A7" s="94" t="s">
        <v>43</v>
      </c>
      <c r="B7" s="94"/>
      <c r="C7" s="94"/>
      <c r="D7" s="94"/>
      <c r="E7" s="94"/>
    </row>
    <row r="8" spans="1:5" x14ac:dyDescent="0.25">
      <c r="A8" s="3" t="s">
        <v>25</v>
      </c>
      <c r="B8" s="3" t="s">
        <v>26</v>
      </c>
      <c r="C8" s="3" t="s">
        <v>27</v>
      </c>
      <c r="D8" s="3" t="s">
        <v>28</v>
      </c>
      <c r="E8" s="25" t="s">
        <v>76</v>
      </c>
    </row>
    <row r="9" spans="1:5" x14ac:dyDescent="0.25">
      <c r="A9" s="10">
        <v>15</v>
      </c>
      <c r="B9" s="10">
        <v>15</v>
      </c>
      <c r="C9" s="10">
        <v>8</v>
      </c>
      <c r="D9" s="10">
        <v>7</v>
      </c>
      <c r="E9" s="24">
        <v>20</v>
      </c>
    </row>
    <row r="10" spans="1:5" x14ac:dyDescent="0.25">
      <c r="A10" s="13"/>
      <c r="B10" s="13"/>
      <c r="C10" s="13"/>
      <c r="D10" s="13"/>
    </row>
    <row r="11" spans="1:5" x14ac:dyDescent="0.25">
      <c r="A11" s="13"/>
      <c r="B11" s="13"/>
      <c r="C11" s="13"/>
      <c r="D11" s="13"/>
    </row>
    <row r="12" spans="1:5" x14ac:dyDescent="0.25">
      <c r="A12" s="13"/>
      <c r="B12" s="13"/>
      <c r="C12" s="13"/>
      <c r="D12" s="13"/>
    </row>
    <row r="13" spans="1:5" x14ac:dyDescent="0.25">
      <c r="A13" s="114"/>
      <c r="B13" s="114"/>
      <c r="C13" s="114"/>
      <c r="D13" s="13"/>
    </row>
    <row r="14" spans="1:5" x14ac:dyDescent="0.25">
      <c r="A14" s="114"/>
      <c r="B14" s="114"/>
      <c r="C14" s="114"/>
      <c r="D14" s="13"/>
    </row>
    <row r="15" spans="1:5" x14ac:dyDescent="0.25">
      <c r="A15" s="13"/>
      <c r="B15" s="13"/>
      <c r="C15" s="13"/>
      <c r="D15" s="13"/>
    </row>
    <row r="16" spans="1:5" x14ac:dyDescent="0.25">
      <c r="A16" s="13"/>
      <c r="B16" s="13"/>
      <c r="C16" s="13"/>
      <c r="D16" s="13"/>
    </row>
    <row r="17" spans="1:4" x14ac:dyDescent="0.25">
      <c r="A17" s="13"/>
      <c r="B17" s="13"/>
      <c r="C17" s="13"/>
      <c r="D17" s="13"/>
    </row>
    <row r="18" spans="1:4" x14ac:dyDescent="0.25">
      <c r="A18" s="13"/>
      <c r="B18" s="13"/>
      <c r="C18" s="13"/>
      <c r="D18" s="13"/>
    </row>
    <row r="19" spans="1:4" x14ac:dyDescent="0.25">
      <c r="A19" s="13"/>
      <c r="B19" s="13"/>
      <c r="C19" s="13"/>
      <c r="D19" s="13"/>
    </row>
    <row r="20" spans="1:4" x14ac:dyDescent="0.25">
      <c r="A20" s="13"/>
      <c r="B20" s="13"/>
      <c r="C20" s="13"/>
      <c r="D20" s="13"/>
    </row>
    <row r="21" spans="1:4" x14ac:dyDescent="0.25">
      <c r="A21" s="13"/>
      <c r="B21" s="13"/>
      <c r="C21" s="13"/>
      <c r="D21" s="13"/>
    </row>
    <row r="22" spans="1:4" x14ac:dyDescent="0.25">
      <c r="A22" s="13"/>
      <c r="B22" s="13"/>
      <c r="C22" s="13"/>
      <c r="D22" s="13"/>
    </row>
    <row r="23" spans="1:4" x14ac:dyDescent="0.25">
      <c r="A23" s="13"/>
      <c r="B23" s="13"/>
      <c r="C23" s="13"/>
      <c r="D23" s="13"/>
    </row>
    <row r="24" spans="1:4" x14ac:dyDescent="0.25">
      <c r="A24" s="13"/>
      <c r="B24" s="13"/>
      <c r="C24" s="13"/>
      <c r="D24" s="13"/>
    </row>
    <row r="25" spans="1:4" x14ac:dyDescent="0.25">
      <c r="A25" s="13"/>
      <c r="B25" s="13"/>
      <c r="C25" s="13"/>
      <c r="D25" s="13"/>
    </row>
  </sheetData>
  <mergeCells count="6">
    <mergeCell ref="A13:C13"/>
    <mergeCell ref="A14:C14"/>
    <mergeCell ref="A1:E1"/>
    <mergeCell ref="A2:E2"/>
    <mergeCell ref="A6:E6"/>
    <mergeCell ref="A7:E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8AE515-0B5E-4D3C-ACDD-BF2924D84469}">
  <sheetPr>
    <pageSetUpPr fitToPage="1"/>
  </sheetPr>
  <dimension ref="B1:AC52"/>
  <sheetViews>
    <sheetView tabSelected="1" workbookViewId="0">
      <pane xSplit="3" ySplit="4" topLeftCell="D5" activePane="bottomRight" state="frozen"/>
      <selection pane="topRight" activeCell="E1" sqref="E1"/>
      <selection pane="bottomLeft" activeCell="A3" sqref="A3"/>
      <selection pane="bottomRight" activeCell="A34" sqref="A34:XFD51"/>
    </sheetView>
  </sheetViews>
  <sheetFormatPr defaultRowHeight="15" x14ac:dyDescent="0.25"/>
  <cols>
    <col min="1" max="1" width="9.140625" style="33"/>
    <col min="2" max="2" width="21.5703125" style="33" customWidth="1"/>
    <col min="3" max="3" width="30.28515625" style="33" bestFit="1" customWidth="1"/>
    <col min="4" max="4" width="9.5703125" style="33" customWidth="1"/>
    <col min="5" max="5" width="13.42578125" style="33" hidden="1" customWidth="1"/>
    <col min="6" max="6" width="10.5703125" style="33" hidden="1" customWidth="1"/>
    <col min="7" max="9" width="18.42578125" style="33" hidden="1" customWidth="1"/>
    <col min="10" max="12" width="16.5703125" style="33" hidden="1" customWidth="1"/>
    <col min="13" max="13" width="19.140625" style="33" hidden="1" customWidth="1"/>
    <col min="14" max="14" width="14.5703125" style="33" hidden="1" customWidth="1"/>
    <col min="15" max="15" width="18.140625" style="33" customWidth="1"/>
    <col min="16" max="16" width="13.42578125" style="33" hidden="1" customWidth="1"/>
    <col min="17" max="17" width="10.5703125" style="33" hidden="1" customWidth="1"/>
    <col min="18" max="18" width="18.42578125" style="33" hidden="1" customWidth="1"/>
    <col min="19" max="19" width="15.28515625" style="33" hidden="1" customWidth="1"/>
    <col min="20" max="20" width="18.42578125" style="33" hidden="1" customWidth="1"/>
    <col min="21" max="22" width="16.5703125" style="33" hidden="1" customWidth="1"/>
    <col min="23" max="23" width="10.28515625" style="33" hidden="1" customWidth="1"/>
    <col min="24" max="24" width="12" style="53" hidden="1" customWidth="1"/>
    <col min="25" max="25" width="16.140625" style="53" hidden="1" customWidth="1"/>
    <col min="26" max="26" width="0" style="33" hidden="1" customWidth="1"/>
    <col min="27" max="27" width="13.7109375" style="76" customWidth="1"/>
    <col min="28" max="28" width="9.140625" style="76"/>
    <col min="29" max="16384" width="9.140625" style="33"/>
  </cols>
  <sheetData>
    <row r="1" spans="2:29" x14ac:dyDescent="0.25">
      <c r="C1" s="51"/>
      <c r="D1" s="51"/>
    </row>
    <row r="2" spans="2:29" x14ac:dyDescent="0.25">
      <c r="C2" s="51"/>
      <c r="D2" s="51"/>
    </row>
    <row r="3" spans="2:29" ht="18.75" x14ac:dyDescent="0.25"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74" t="s">
        <v>111</v>
      </c>
      <c r="P3" s="74" t="s">
        <v>111</v>
      </c>
      <c r="Q3" s="74" t="s">
        <v>111</v>
      </c>
      <c r="R3" s="74" t="s">
        <v>111</v>
      </c>
      <c r="S3" s="74" t="s">
        <v>111</v>
      </c>
      <c r="T3" s="74" t="s">
        <v>111</v>
      </c>
      <c r="U3" s="74" t="s">
        <v>111</v>
      </c>
      <c r="V3" s="74" t="s">
        <v>111</v>
      </c>
      <c r="W3" s="74" t="s">
        <v>111</v>
      </c>
      <c r="X3" s="74" t="s">
        <v>111</v>
      </c>
      <c r="Y3" s="74" t="s">
        <v>111</v>
      </c>
      <c r="Z3" s="74" t="s">
        <v>111</v>
      </c>
      <c r="AA3" s="83" t="s">
        <v>112</v>
      </c>
      <c r="AB3" s="74" t="s">
        <v>113</v>
      </c>
    </row>
    <row r="4" spans="2:29" s="35" customFormat="1" ht="30.75" customHeight="1" x14ac:dyDescent="0.2">
      <c r="B4" s="107" t="s">
        <v>98</v>
      </c>
      <c r="C4" s="108"/>
      <c r="D4" s="108"/>
      <c r="E4" s="108"/>
      <c r="F4" s="108"/>
      <c r="G4" s="108"/>
      <c r="H4" s="108"/>
      <c r="I4" s="108"/>
      <c r="J4" s="108"/>
      <c r="K4" s="108"/>
      <c r="L4" s="109"/>
      <c r="M4" s="103" t="s">
        <v>31</v>
      </c>
      <c r="N4" s="105" t="s">
        <v>103</v>
      </c>
      <c r="O4" s="116" t="s">
        <v>46</v>
      </c>
      <c r="P4" s="104" t="s">
        <v>30</v>
      </c>
      <c r="Q4" s="104"/>
      <c r="R4" s="104"/>
      <c r="S4" s="104"/>
      <c r="T4" s="104"/>
      <c r="U4" s="104"/>
      <c r="V4" s="104"/>
      <c r="W4" s="104"/>
      <c r="X4" s="102" t="s">
        <v>100</v>
      </c>
      <c r="Y4" s="102" t="s">
        <v>99</v>
      </c>
      <c r="AA4" s="84"/>
      <c r="AB4" s="57"/>
    </row>
    <row r="5" spans="2:29" s="35" customFormat="1" ht="21" customHeight="1" x14ac:dyDescent="0.2">
      <c r="B5" s="103" t="s">
        <v>29</v>
      </c>
      <c r="C5" s="103"/>
      <c r="D5" s="57" t="s">
        <v>86</v>
      </c>
      <c r="E5" s="36" t="s">
        <v>25</v>
      </c>
      <c r="F5" s="36" t="s">
        <v>26</v>
      </c>
      <c r="G5" s="36" t="s">
        <v>33</v>
      </c>
      <c r="H5" s="36" t="s">
        <v>34</v>
      </c>
      <c r="I5" s="36" t="s">
        <v>27</v>
      </c>
      <c r="J5" s="36" t="s">
        <v>28</v>
      </c>
      <c r="K5" s="36" t="s">
        <v>69</v>
      </c>
      <c r="L5" s="36" t="s">
        <v>76</v>
      </c>
      <c r="M5" s="103"/>
      <c r="N5" s="106"/>
      <c r="O5" s="116"/>
      <c r="P5" s="37" t="s">
        <v>25</v>
      </c>
      <c r="Q5" s="37" t="s">
        <v>26</v>
      </c>
      <c r="R5" s="37" t="s">
        <v>33</v>
      </c>
      <c r="S5" s="37" t="s">
        <v>34</v>
      </c>
      <c r="T5" s="37" t="s">
        <v>27</v>
      </c>
      <c r="U5" s="37" t="s">
        <v>28</v>
      </c>
      <c r="V5" s="38" t="s">
        <v>69</v>
      </c>
      <c r="W5" s="39" t="s">
        <v>76</v>
      </c>
      <c r="X5" s="102"/>
      <c r="Y5" s="102"/>
      <c r="AA5" s="84"/>
      <c r="AB5" s="57"/>
    </row>
    <row r="6" spans="2:29" s="35" customFormat="1" ht="21" customHeight="1" x14ac:dyDescent="0.25">
      <c r="B6" s="40" t="s">
        <v>0</v>
      </c>
      <c r="C6" s="41" t="s">
        <v>1</v>
      </c>
      <c r="D6" s="42" t="s">
        <v>87</v>
      </c>
      <c r="E6" s="43" t="e">
        <f>P6*#REF!</f>
        <v>#REF!</v>
      </c>
      <c r="F6" s="34"/>
      <c r="G6" s="34"/>
      <c r="H6" s="34"/>
      <c r="I6" s="34"/>
      <c r="J6" s="34"/>
      <c r="K6" s="34"/>
      <c r="L6" s="34"/>
      <c r="M6" s="43" t="e">
        <f>E6</f>
        <v>#REF!</v>
      </c>
      <c r="N6" s="43"/>
      <c r="O6" s="42"/>
      <c r="P6" s="37"/>
      <c r="Q6" s="37"/>
      <c r="R6" s="37"/>
      <c r="S6" s="37"/>
      <c r="T6" s="37"/>
      <c r="U6" s="37"/>
      <c r="V6" s="38"/>
      <c r="W6" s="39"/>
      <c r="X6" s="58"/>
      <c r="Y6" s="58"/>
      <c r="AA6" s="85">
        <v>20</v>
      </c>
      <c r="AB6" s="75">
        <f>O6+AA6</f>
        <v>20</v>
      </c>
    </row>
    <row r="7" spans="2:29" s="35" customFormat="1" ht="21" customHeight="1" x14ac:dyDescent="0.25">
      <c r="B7" s="40" t="s">
        <v>3</v>
      </c>
      <c r="C7" s="41" t="s">
        <v>4</v>
      </c>
      <c r="D7" s="42" t="s">
        <v>87</v>
      </c>
      <c r="E7" s="43" t="e">
        <f>P7*#REF!</f>
        <v>#REF!</v>
      </c>
      <c r="F7" s="34"/>
      <c r="G7" s="34"/>
      <c r="H7" s="34"/>
      <c r="I7" s="34"/>
      <c r="J7" s="34"/>
      <c r="K7" s="34"/>
      <c r="L7" s="34"/>
      <c r="M7" s="43" t="e">
        <f>E7</f>
        <v>#REF!</v>
      </c>
      <c r="N7" s="43"/>
      <c r="O7" s="42"/>
      <c r="P7" s="37"/>
      <c r="Q7" s="37"/>
      <c r="R7" s="37"/>
      <c r="S7" s="37"/>
      <c r="T7" s="37"/>
      <c r="U7" s="37"/>
      <c r="V7" s="38"/>
      <c r="W7" s="39"/>
      <c r="X7" s="58"/>
      <c r="Y7" s="58"/>
      <c r="AA7" s="85">
        <v>20</v>
      </c>
      <c r="AB7" s="75">
        <f t="shared" ref="AB7:AB21" si="0">O7+AA7</f>
        <v>20</v>
      </c>
    </row>
    <row r="8" spans="2:29" x14ac:dyDescent="0.25">
      <c r="B8" s="40" t="s">
        <v>7</v>
      </c>
      <c r="C8" s="41" t="s">
        <v>1</v>
      </c>
      <c r="D8" s="42" t="s">
        <v>87</v>
      </c>
      <c r="E8" s="34"/>
      <c r="F8" s="43" t="e">
        <f>Q8*#REF!</f>
        <v>#REF!</v>
      </c>
      <c r="G8" s="43" t="e">
        <f>R8*#REF!</f>
        <v>#REF!</v>
      </c>
      <c r="H8" s="43"/>
      <c r="I8" s="34"/>
      <c r="J8" s="34"/>
      <c r="K8" s="34"/>
      <c r="L8" s="34"/>
      <c r="M8" s="43" t="e">
        <f>F8+G8</f>
        <v>#REF!</v>
      </c>
      <c r="N8" s="43" t="s">
        <v>104</v>
      </c>
      <c r="O8" s="42">
        <v>12</v>
      </c>
      <c r="P8" s="34"/>
      <c r="Q8" s="43">
        <v>1</v>
      </c>
      <c r="R8" s="43">
        <v>1</v>
      </c>
      <c r="S8" s="43"/>
      <c r="T8" s="34"/>
      <c r="U8" s="34"/>
      <c r="V8" s="34"/>
      <c r="W8" s="34"/>
      <c r="X8" s="54">
        <v>8580</v>
      </c>
      <c r="Y8" s="54">
        <f>O8*X8</f>
        <v>102960</v>
      </c>
      <c r="AA8" s="85">
        <v>64</v>
      </c>
      <c r="AB8" s="75">
        <f t="shared" si="0"/>
        <v>76</v>
      </c>
    </row>
    <row r="9" spans="2:29" x14ac:dyDescent="0.25">
      <c r="B9" s="40" t="s">
        <v>8</v>
      </c>
      <c r="C9" s="41" t="s">
        <v>4</v>
      </c>
      <c r="D9" s="42" t="s">
        <v>87</v>
      </c>
      <c r="E9" s="34"/>
      <c r="F9" s="43" t="e">
        <f>Q9*#REF!</f>
        <v>#REF!</v>
      </c>
      <c r="G9" s="43" t="e">
        <f>R9*#REF!</f>
        <v>#REF!</v>
      </c>
      <c r="H9" s="43"/>
      <c r="I9" s="34"/>
      <c r="J9" s="34"/>
      <c r="K9" s="34"/>
      <c r="L9" s="34"/>
      <c r="M9" s="43" t="e">
        <f>F9+G9</f>
        <v>#REF!</v>
      </c>
      <c r="N9" s="43" t="s">
        <v>104</v>
      </c>
      <c r="O9" s="42">
        <v>12</v>
      </c>
      <c r="P9" s="34"/>
      <c r="Q9" s="43">
        <v>1</v>
      </c>
      <c r="R9" s="43">
        <v>1</v>
      </c>
      <c r="S9" s="43"/>
      <c r="T9" s="34"/>
      <c r="U9" s="34"/>
      <c r="V9" s="34"/>
      <c r="W9" s="34"/>
      <c r="X9" s="54">
        <v>19620</v>
      </c>
      <c r="Y9" s="54">
        <f t="shared" ref="Y9:Y32" si="1">O9*X9</f>
        <v>235440</v>
      </c>
      <c r="AA9" s="85">
        <v>64</v>
      </c>
      <c r="AB9" s="75">
        <f t="shared" si="0"/>
        <v>76</v>
      </c>
    </row>
    <row r="10" spans="2:29" x14ac:dyDescent="0.25">
      <c r="B10" s="40" t="s">
        <v>9</v>
      </c>
      <c r="C10" s="41" t="s">
        <v>6</v>
      </c>
      <c r="D10" s="42" t="s">
        <v>87</v>
      </c>
      <c r="E10" s="34"/>
      <c r="F10" s="43"/>
      <c r="G10" s="43"/>
      <c r="H10" s="43"/>
      <c r="I10" s="34"/>
      <c r="J10" s="34"/>
      <c r="K10" s="34"/>
      <c r="L10" s="34"/>
      <c r="M10" s="43"/>
      <c r="N10" s="43"/>
      <c r="O10" s="42"/>
      <c r="P10" s="34"/>
      <c r="Q10" s="43"/>
      <c r="R10" s="43"/>
      <c r="S10" s="43"/>
      <c r="T10" s="34"/>
      <c r="U10" s="34"/>
      <c r="V10" s="34"/>
      <c r="W10" s="34"/>
      <c r="X10" s="54"/>
      <c r="Y10" s="54"/>
      <c r="AA10" s="85">
        <v>19</v>
      </c>
      <c r="AB10" s="75">
        <f t="shared" si="0"/>
        <v>19</v>
      </c>
    </row>
    <row r="11" spans="2:29" s="82" customFormat="1" x14ac:dyDescent="0.25">
      <c r="B11" s="89" t="s">
        <v>12</v>
      </c>
      <c r="C11" s="90" t="s">
        <v>13</v>
      </c>
      <c r="D11" s="78" t="s">
        <v>87</v>
      </c>
      <c r="E11" s="80"/>
      <c r="F11" s="78" t="e">
        <f>Q11*#REF!</f>
        <v>#REF!</v>
      </c>
      <c r="G11" s="78"/>
      <c r="H11" s="78"/>
      <c r="I11" s="80"/>
      <c r="J11" s="80"/>
      <c r="K11" s="80"/>
      <c r="L11" s="80"/>
      <c r="M11" s="78" t="e">
        <f>F11</f>
        <v>#REF!</v>
      </c>
      <c r="N11" s="78"/>
      <c r="O11" s="78">
        <v>135</v>
      </c>
      <c r="P11" s="80"/>
      <c r="Q11" s="78">
        <v>45</v>
      </c>
      <c r="R11" s="78"/>
      <c r="S11" s="78"/>
      <c r="T11" s="80"/>
      <c r="U11" s="80"/>
      <c r="V11" s="80"/>
      <c r="W11" s="80"/>
      <c r="X11" s="81">
        <v>3400</v>
      </c>
      <c r="Y11" s="81">
        <f t="shared" si="1"/>
        <v>459000</v>
      </c>
      <c r="AA11" s="86">
        <v>855</v>
      </c>
      <c r="AB11" s="79">
        <f t="shared" si="0"/>
        <v>990</v>
      </c>
      <c r="AC11" s="82" t="s">
        <v>114</v>
      </c>
    </row>
    <row r="12" spans="2:29" x14ac:dyDescent="0.25">
      <c r="B12" s="40" t="s">
        <v>35</v>
      </c>
      <c r="C12" s="41" t="s">
        <v>1</v>
      </c>
      <c r="D12" s="42" t="s">
        <v>87</v>
      </c>
      <c r="E12" s="34"/>
      <c r="F12" s="43"/>
      <c r="G12" s="43"/>
      <c r="H12" s="43"/>
      <c r="I12" s="34"/>
      <c r="J12" s="34"/>
      <c r="K12" s="34"/>
      <c r="L12" s="34"/>
      <c r="M12" s="43"/>
      <c r="N12" s="43"/>
      <c r="O12" s="42"/>
      <c r="P12" s="34"/>
      <c r="Q12" s="43"/>
      <c r="R12" s="43"/>
      <c r="S12" s="43"/>
      <c r="T12" s="34"/>
      <c r="U12" s="34"/>
      <c r="V12" s="34"/>
      <c r="W12" s="34"/>
      <c r="X12" s="55"/>
      <c r="Y12" s="54"/>
      <c r="AA12" s="85">
        <v>20</v>
      </c>
      <c r="AB12" s="75">
        <f t="shared" si="0"/>
        <v>20</v>
      </c>
    </row>
    <row r="13" spans="2:29" x14ac:dyDescent="0.25">
      <c r="B13" s="40" t="s">
        <v>36</v>
      </c>
      <c r="C13" s="41" t="s">
        <v>4</v>
      </c>
      <c r="D13" s="42" t="s">
        <v>87</v>
      </c>
      <c r="E13" s="34"/>
      <c r="F13" s="43"/>
      <c r="G13" s="43"/>
      <c r="H13" s="43"/>
      <c r="I13" s="34"/>
      <c r="J13" s="34"/>
      <c r="K13" s="34"/>
      <c r="L13" s="34"/>
      <c r="M13" s="43"/>
      <c r="N13" s="43"/>
      <c r="O13" s="42"/>
      <c r="P13" s="34"/>
      <c r="Q13" s="43"/>
      <c r="R13" s="43"/>
      <c r="S13" s="43"/>
      <c r="T13" s="34"/>
      <c r="U13" s="34"/>
      <c r="V13" s="34"/>
      <c r="W13" s="34"/>
      <c r="X13" s="55"/>
      <c r="Y13" s="54"/>
      <c r="AA13" s="85">
        <v>20</v>
      </c>
      <c r="AB13" s="75">
        <f t="shared" si="0"/>
        <v>20</v>
      </c>
    </row>
    <row r="14" spans="2:29" x14ac:dyDescent="0.25">
      <c r="B14" s="40" t="s">
        <v>37</v>
      </c>
      <c r="C14" s="41" t="s">
        <v>6</v>
      </c>
      <c r="D14" s="42" t="s">
        <v>87</v>
      </c>
      <c r="E14" s="34"/>
      <c r="F14" s="43"/>
      <c r="G14" s="43"/>
      <c r="H14" s="43"/>
      <c r="I14" s="34"/>
      <c r="J14" s="34"/>
      <c r="K14" s="34"/>
      <c r="L14" s="34"/>
      <c r="M14" s="43"/>
      <c r="N14" s="43"/>
      <c r="O14" s="42"/>
      <c r="P14" s="34"/>
      <c r="Q14" s="43"/>
      <c r="R14" s="43"/>
      <c r="S14" s="43"/>
      <c r="T14" s="34"/>
      <c r="U14" s="34"/>
      <c r="V14" s="34"/>
      <c r="W14" s="34"/>
      <c r="X14" s="55"/>
      <c r="Y14" s="54"/>
      <c r="AA14" s="85">
        <v>20</v>
      </c>
      <c r="AB14" s="75">
        <f t="shared" si="0"/>
        <v>20</v>
      </c>
    </row>
    <row r="15" spans="2:29" x14ac:dyDescent="0.25">
      <c r="B15" s="40" t="s">
        <v>38</v>
      </c>
      <c r="C15" s="41" t="s">
        <v>11</v>
      </c>
      <c r="D15" s="42" t="s">
        <v>87</v>
      </c>
      <c r="E15" s="34"/>
      <c r="F15" s="43"/>
      <c r="G15" s="43"/>
      <c r="H15" s="43"/>
      <c r="I15" s="34"/>
      <c r="J15" s="34"/>
      <c r="K15" s="34"/>
      <c r="L15" s="34"/>
      <c r="M15" s="43"/>
      <c r="N15" s="43"/>
      <c r="O15" s="42"/>
      <c r="P15" s="34"/>
      <c r="Q15" s="43"/>
      <c r="R15" s="43"/>
      <c r="S15" s="43"/>
      <c r="T15" s="34"/>
      <c r="U15" s="34"/>
      <c r="V15" s="34"/>
      <c r="W15" s="34"/>
      <c r="X15" s="55"/>
      <c r="Y15" s="54"/>
      <c r="AA15" s="85">
        <v>20</v>
      </c>
      <c r="AB15" s="75">
        <f t="shared" si="0"/>
        <v>20</v>
      </c>
    </row>
    <row r="16" spans="2:29" s="82" customFormat="1" x14ac:dyDescent="0.25">
      <c r="B16" s="89" t="s">
        <v>94</v>
      </c>
      <c r="C16" s="90" t="s">
        <v>13</v>
      </c>
      <c r="D16" s="78" t="s">
        <v>87</v>
      </c>
      <c r="E16" s="80"/>
      <c r="F16" s="78"/>
      <c r="G16" s="78"/>
      <c r="H16" s="78"/>
      <c r="I16" s="80"/>
      <c r="J16" s="80"/>
      <c r="K16" s="80"/>
      <c r="L16" s="80"/>
      <c r="M16" s="78"/>
      <c r="N16" s="78"/>
      <c r="O16" s="78"/>
      <c r="P16" s="80"/>
      <c r="Q16" s="78"/>
      <c r="R16" s="78"/>
      <c r="S16" s="78"/>
      <c r="T16" s="80"/>
      <c r="U16" s="80"/>
      <c r="V16" s="80"/>
      <c r="W16" s="80"/>
      <c r="X16" s="81"/>
      <c r="Y16" s="81"/>
      <c r="AA16" s="86">
        <v>3000</v>
      </c>
      <c r="AB16" s="79">
        <f t="shared" si="0"/>
        <v>3000</v>
      </c>
      <c r="AC16" s="82" t="s">
        <v>114</v>
      </c>
    </row>
    <row r="17" spans="2:29" x14ac:dyDescent="0.25">
      <c r="B17" s="40" t="s">
        <v>39</v>
      </c>
      <c r="C17" s="41" t="s">
        <v>1</v>
      </c>
      <c r="D17" s="42" t="s">
        <v>87</v>
      </c>
      <c r="E17" s="34"/>
      <c r="F17" s="34"/>
      <c r="G17" s="34"/>
      <c r="H17" s="43" t="e">
        <f>'заявка для рассылки'!S17*#REF!</f>
        <v>#REF!</v>
      </c>
      <c r="I17" s="43"/>
      <c r="J17" s="43" t="e">
        <f>U17*#REF!</f>
        <v>#REF!</v>
      </c>
      <c r="K17" s="43"/>
      <c r="L17" s="43"/>
      <c r="M17" s="43" t="e">
        <f>J17+H17</f>
        <v>#REF!</v>
      </c>
      <c r="N17" s="43" t="s">
        <v>104</v>
      </c>
      <c r="O17" s="42">
        <v>12</v>
      </c>
      <c r="P17" s="34"/>
      <c r="Q17" s="34"/>
      <c r="R17" s="34"/>
      <c r="S17" s="43">
        <v>1</v>
      </c>
      <c r="T17" s="43"/>
      <c r="U17" s="43">
        <v>1</v>
      </c>
      <c r="V17" s="43"/>
      <c r="W17" s="34"/>
      <c r="X17" s="54">
        <v>5480</v>
      </c>
      <c r="Y17" s="54">
        <f t="shared" si="1"/>
        <v>65760</v>
      </c>
      <c r="AA17" s="85">
        <v>47</v>
      </c>
      <c r="AB17" s="75">
        <f t="shared" si="0"/>
        <v>59</v>
      </c>
    </row>
    <row r="18" spans="2:29" x14ac:dyDescent="0.25">
      <c r="B18" s="40" t="s">
        <v>40</v>
      </c>
      <c r="C18" s="41" t="s">
        <v>4</v>
      </c>
      <c r="D18" s="42" t="s">
        <v>87</v>
      </c>
      <c r="E18" s="34"/>
      <c r="F18" s="34"/>
      <c r="G18" s="34"/>
      <c r="H18" s="43" t="e">
        <f>S18*#REF!</f>
        <v>#REF!</v>
      </c>
      <c r="I18" s="43"/>
      <c r="J18" s="43" t="e">
        <f>U18*#REF!</f>
        <v>#REF!</v>
      </c>
      <c r="K18" s="43"/>
      <c r="L18" s="43"/>
      <c r="M18" s="43" t="e">
        <f>J18+H18</f>
        <v>#REF!</v>
      </c>
      <c r="N18" s="43" t="s">
        <v>104</v>
      </c>
      <c r="O18" s="42">
        <v>12</v>
      </c>
      <c r="P18" s="34"/>
      <c r="Q18" s="34"/>
      <c r="R18" s="34"/>
      <c r="S18" s="43">
        <v>1</v>
      </c>
      <c r="T18" s="43"/>
      <c r="U18" s="43">
        <v>1</v>
      </c>
      <c r="V18" s="43"/>
      <c r="W18" s="34"/>
      <c r="X18" s="54">
        <v>17960</v>
      </c>
      <c r="Y18" s="54">
        <f t="shared" si="1"/>
        <v>215520</v>
      </c>
      <c r="AA18" s="85">
        <v>47</v>
      </c>
      <c r="AB18" s="75">
        <f t="shared" si="0"/>
        <v>59</v>
      </c>
    </row>
    <row r="19" spans="2:29" x14ac:dyDescent="0.25">
      <c r="B19" s="40" t="s">
        <v>41</v>
      </c>
      <c r="C19" s="41" t="s">
        <v>6</v>
      </c>
      <c r="D19" s="42" t="s">
        <v>87</v>
      </c>
      <c r="E19" s="34"/>
      <c r="F19" s="34"/>
      <c r="G19" s="34"/>
      <c r="H19" s="43" t="e">
        <f>S19*#REF!</f>
        <v>#REF!</v>
      </c>
      <c r="I19" s="43"/>
      <c r="J19" s="43" t="e">
        <f>U19*#REF!</f>
        <v>#REF!</v>
      </c>
      <c r="K19" s="43"/>
      <c r="L19" s="43"/>
      <c r="M19" s="43" t="e">
        <f>J19+H19</f>
        <v>#REF!</v>
      </c>
      <c r="N19" s="43" t="s">
        <v>104</v>
      </c>
      <c r="O19" s="42">
        <v>12</v>
      </c>
      <c r="P19" s="34"/>
      <c r="Q19" s="34"/>
      <c r="R19" s="34"/>
      <c r="S19" s="43">
        <v>1</v>
      </c>
      <c r="T19" s="43"/>
      <c r="U19" s="43">
        <v>1</v>
      </c>
      <c r="V19" s="43"/>
      <c r="W19" s="34"/>
      <c r="X19" s="54">
        <v>3960</v>
      </c>
      <c r="Y19" s="54">
        <f t="shared" si="1"/>
        <v>47520</v>
      </c>
      <c r="AA19" s="85">
        <v>47</v>
      </c>
      <c r="AB19" s="75">
        <f t="shared" si="0"/>
        <v>59</v>
      </c>
    </row>
    <row r="20" spans="2:29" x14ac:dyDescent="0.25">
      <c r="B20" s="40" t="s">
        <v>42</v>
      </c>
      <c r="C20" s="41" t="s">
        <v>11</v>
      </c>
      <c r="D20" s="42" t="s">
        <v>87</v>
      </c>
      <c r="E20" s="34"/>
      <c r="F20" s="34"/>
      <c r="G20" s="34"/>
      <c r="H20" s="43" t="e">
        <f>S20*#REF!</f>
        <v>#REF!</v>
      </c>
      <c r="I20" s="34"/>
      <c r="J20" s="43" t="e">
        <f>U20*#REF!</f>
        <v>#REF!</v>
      </c>
      <c r="K20" s="43"/>
      <c r="L20" s="43"/>
      <c r="M20" s="43" t="e">
        <f>J20+H20</f>
        <v>#REF!</v>
      </c>
      <c r="N20" s="43" t="s">
        <v>104</v>
      </c>
      <c r="O20" s="42">
        <v>12</v>
      </c>
      <c r="P20" s="34"/>
      <c r="Q20" s="34"/>
      <c r="R20" s="34"/>
      <c r="S20" s="43">
        <v>1</v>
      </c>
      <c r="T20" s="34"/>
      <c r="U20" s="43">
        <v>1</v>
      </c>
      <c r="V20" s="43"/>
      <c r="W20" s="34"/>
      <c r="X20" s="54">
        <v>22300</v>
      </c>
      <c r="Y20" s="54">
        <f t="shared" si="1"/>
        <v>267600</v>
      </c>
      <c r="AA20" s="85">
        <v>47</v>
      </c>
      <c r="AB20" s="75">
        <f t="shared" si="0"/>
        <v>59</v>
      </c>
    </row>
    <row r="21" spans="2:29" s="82" customFormat="1" x14ac:dyDescent="0.25">
      <c r="B21" s="89" t="s">
        <v>95</v>
      </c>
      <c r="C21" s="90" t="s">
        <v>13</v>
      </c>
      <c r="D21" s="78" t="s">
        <v>87</v>
      </c>
      <c r="E21" s="80"/>
      <c r="F21" s="80"/>
      <c r="G21" s="80"/>
      <c r="H21" s="78" t="e">
        <f>S21*#REF!</f>
        <v>#REF!</v>
      </c>
      <c r="I21" s="80"/>
      <c r="J21" s="78" t="e">
        <f>U21*#REF!</f>
        <v>#REF!</v>
      </c>
      <c r="K21" s="78"/>
      <c r="L21" s="78"/>
      <c r="M21" s="78" t="e">
        <f>J21+H21</f>
        <v>#REF!</v>
      </c>
      <c r="N21" s="78"/>
      <c r="O21" s="78">
        <v>1800</v>
      </c>
      <c r="P21" s="80"/>
      <c r="Q21" s="80"/>
      <c r="R21" s="80"/>
      <c r="S21" s="78">
        <v>150</v>
      </c>
      <c r="T21" s="80"/>
      <c r="U21" s="78">
        <v>150</v>
      </c>
      <c r="V21" s="78"/>
      <c r="W21" s="80"/>
      <c r="X21" s="81">
        <v>2450</v>
      </c>
      <c r="Y21" s="81">
        <f t="shared" si="1"/>
        <v>4410000</v>
      </c>
      <c r="AA21" s="86">
        <v>7050</v>
      </c>
      <c r="AB21" s="79">
        <f t="shared" si="0"/>
        <v>8850</v>
      </c>
      <c r="AC21" s="82" t="s">
        <v>114</v>
      </c>
    </row>
    <row r="22" spans="2:29" hidden="1" x14ac:dyDescent="0.25">
      <c r="B22" s="47" t="s">
        <v>89</v>
      </c>
      <c r="C22" s="45" t="s">
        <v>49</v>
      </c>
      <c r="D22" s="46" t="s">
        <v>88</v>
      </c>
      <c r="E22" s="43"/>
      <c r="F22" s="43"/>
      <c r="G22" s="43"/>
      <c r="H22" s="43" t="e">
        <f>S22*#REF!</f>
        <v>#REF!</v>
      </c>
      <c r="I22" s="43" t="e">
        <f>T22*#REF!</f>
        <v>#REF!</v>
      </c>
      <c r="J22" s="43" t="e">
        <f>U22*#REF!</f>
        <v>#REF!</v>
      </c>
      <c r="K22" s="43" t="e">
        <f>V22*#REF!</f>
        <v>#REF!</v>
      </c>
      <c r="L22" s="43" t="e">
        <f>W22*#REF!</f>
        <v>#REF!</v>
      </c>
      <c r="M22" s="48" t="e">
        <f>H22+I22+J22+K22+L22</f>
        <v>#REF!</v>
      </c>
      <c r="N22" s="43" t="s">
        <v>105</v>
      </c>
      <c r="O22" s="70" t="e">
        <f t="shared" ref="O22:O32" si="2">M22/0.85</f>
        <v>#REF!</v>
      </c>
      <c r="P22" s="34"/>
      <c r="Q22" s="43"/>
      <c r="R22" s="43"/>
      <c r="S22" s="43">
        <v>7.0000000000000007E-2</v>
      </c>
      <c r="T22" s="43">
        <v>7.0000000000000007E-2</v>
      </c>
      <c r="U22" s="43">
        <v>7.0000000000000007E-2</v>
      </c>
      <c r="V22" s="43">
        <v>0.06</v>
      </c>
      <c r="W22" s="43">
        <v>0.02</v>
      </c>
      <c r="X22" s="54">
        <v>54300</v>
      </c>
      <c r="Y22" s="54" t="e">
        <f t="shared" si="1"/>
        <v>#REF!</v>
      </c>
      <c r="AB22" s="75"/>
    </row>
    <row r="23" spans="2:29" hidden="1" x14ac:dyDescent="0.25">
      <c r="B23" s="47" t="s">
        <v>91</v>
      </c>
      <c r="C23" s="45" t="s">
        <v>50</v>
      </c>
      <c r="D23" s="46" t="s">
        <v>88</v>
      </c>
      <c r="E23" s="43"/>
      <c r="F23" s="43" t="e">
        <f>Q23*#REF!</f>
        <v>#REF!</v>
      </c>
      <c r="G23" s="43"/>
      <c r="H23" s="43" t="e">
        <f>S23*#REF!</f>
        <v>#REF!</v>
      </c>
      <c r="I23" s="43" t="e">
        <f>T23*#REF!</f>
        <v>#REF!</v>
      </c>
      <c r="J23" s="43" t="e">
        <f>U23*#REF!</f>
        <v>#REF!</v>
      </c>
      <c r="K23" s="43" t="e">
        <f>V23*#REF!</f>
        <v>#REF!</v>
      </c>
      <c r="L23" s="43" t="e">
        <f>W23*#REF!</f>
        <v>#REF!</v>
      </c>
      <c r="M23" s="49" t="e">
        <f>F23+H23+I23+J23+K23+L23</f>
        <v>#REF!</v>
      </c>
      <c r="N23" s="43" t="s">
        <v>105</v>
      </c>
      <c r="O23" s="70" t="e">
        <f t="shared" si="2"/>
        <v>#REF!</v>
      </c>
      <c r="P23" s="34"/>
      <c r="Q23" s="43">
        <v>1.0999999999999999E-2</v>
      </c>
      <c r="R23" s="43"/>
      <c r="S23" s="43">
        <v>0.18</v>
      </c>
      <c r="T23" s="43">
        <v>0.1</v>
      </c>
      <c r="U23" s="43">
        <v>0.1</v>
      </c>
      <c r="V23" s="43">
        <v>0.06</v>
      </c>
      <c r="W23" s="43">
        <v>0.03</v>
      </c>
      <c r="X23" s="54">
        <v>233200</v>
      </c>
      <c r="Y23" s="54" t="e">
        <f t="shared" si="1"/>
        <v>#REF!</v>
      </c>
      <c r="AB23" s="75"/>
    </row>
    <row r="24" spans="2:29" hidden="1" x14ac:dyDescent="0.25">
      <c r="B24" s="47" t="s">
        <v>96</v>
      </c>
      <c r="C24" s="45" t="s">
        <v>52</v>
      </c>
      <c r="D24" s="46" t="s">
        <v>88</v>
      </c>
      <c r="E24" s="43"/>
      <c r="F24" s="43"/>
      <c r="G24" s="43"/>
      <c r="H24" s="43" t="e">
        <f>S24*#REF!</f>
        <v>#REF!</v>
      </c>
      <c r="I24" s="43" t="e">
        <f>T24*#REF!</f>
        <v>#REF!</v>
      </c>
      <c r="J24" s="43" t="e">
        <f>U24*#REF!</f>
        <v>#REF!</v>
      </c>
      <c r="K24" s="43" t="e">
        <f>V24*#REF!</f>
        <v>#REF!</v>
      </c>
      <c r="L24" s="43"/>
      <c r="M24" s="48" t="e">
        <f>H24+I24+J24+K24</f>
        <v>#REF!</v>
      </c>
      <c r="N24" s="43" t="s">
        <v>105</v>
      </c>
      <c r="O24" s="71" t="e">
        <f t="shared" si="2"/>
        <v>#REF!</v>
      </c>
      <c r="P24" s="34"/>
      <c r="Q24" s="43"/>
      <c r="R24" s="43"/>
      <c r="S24" s="43">
        <v>0.09</v>
      </c>
      <c r="T24" s="43">
        <v>0.09</v>
      </c>
      <c r="U24" s="43">
        <v>0.1</v>
      </c>
      <c r="V24" s="43">
        <v>0.08</v>
      </c>
      <c r="W24" s="43"/>
      <c r="X24" s="54">
        <v>542.6</v>
      </c>
      <c r="Y24" s="54" t="e">
        <f t="shared" si="1"/>
        <v>#REF!</v>
      </c>
      <c r="AB24" s="75"/>
    </row>
    <row r="25" spans="2:29" hidden="1" x14ac:dyDescent="0.25">
      <c r="B25" s="47" t="s">
        <v>53</v>
      </c>
      <c r="C25" s="45" t="s">
        <v>54</v>
      </c>
      <c r="D25" s="46" t="s">
        <v>88</v>
      </c>
      <c r="E25" s="43" t="e">
        <f>P25*#REF!</f>
        <v>#REF!</v>
      </c>
      <c r="F25" s="43" t="e">
        <f>Q25*#REF!</f>
        <v>#REF!</v>
      </c>
      <c r="G25" s="43" t="e">
        <f>R25*#REF!</f>
        <v>#REF!</v>
      </c>
      <c r="H25" s="43"/>
      <c r="I25" s="43"/>
      <c r="J25" s="43"/>
      <c r="K25" s="43"/>
      <c r="L25" s="43"/>
      <c r="M25" s="43" t="e">
        <f>E25+F25+G25</f>
        <v>#REF!</v>
      </c>
      <c r="N25" s="43" t="s">
        <v>106</v>
      </c>
      <c r="O25" s="71" t="e">
        <f t="shared" si="2"/>
        <v>#REF!</v>
      </c>
      <c r="P25" s="43">
        <v>0.28000000000000003</v>
      </c>
      <c r="Q25" s="43">
        <v>7.4999999999999997E-2</v>
      </c>
      <c r="R25" s="43">
        <v>0.15</v>
      </c>
      <c r="S25" s="43"/>
      <c r="T25" s="43"/>
      <c r="U25" s="43"/>
      <c r="V25" s="43"/>
      <c r="W25" s="43"/>
      <c r="X25" s="54">
        <v>20000</v>
      </c>
      <c r="Y25" s="54" t="e">
        <f t="shared" si="1"/>
        <v>#REF!</v>
      </c>
      <c r="AB25" s="75"/>
    </row>
    <row r="26" spans="2:29" hidden="1" x14ac:dyDescent="0.25">
      <c r="B26" s="47" t="s">
        <v>56</v>
      </c>
      <c r="C26" s="45" t="s">
        <v>57</v>
      </c>
      <c r="D26" s="46" t="s">
        <v>88</v>
      </c>
      <c r="E26" s="43"/>
      <c r="F26" s="43"/>
      <c r="G26" s="43"/>
      <c r="H26" s="43" t="e">
        <f>S26*#REF!</f>
        <v>#REF!</v>
      </c>
      <c r="I26" s="43" t="e">
        <f>T26*#REF!</f>
        <v>#REF!</v>
      </c>
      <c r="J26" s="43" t="e">
        <f>U26*#REF!</f>
        <v>#REF!</v>
      </c>
      <c r="K26" s="43"/>
      <c r="L26" s="43"/>
      <c r="M26" s="43" t="e">
        <f>H26+I26+J26</f>
        <v>#REF!</v>
      </c>
      <c r="N26" s="43" t="s">
        <v>106</v>
      </c>
      <c r="O26" s="71" t="e">
        <f t="shared" si="2"/>
        <v>#REF!</v>
      </c>
      <c r="P26" s="34"/>
      <c r="Q26" s="43"/>
      <c r="R26" s="43"/>
      <c r="S26" s="43">
        <v>1.7</v>
      </c>
      <c r="T26" s="43">
        <v>1.7</v>
      </c>
      <c r="U26" s="43">
        <v>1.7</v>
      </c>
      <c r="V26" s="43"/>
      <c r="W26" s="43"/>
      <c r="X26" s="54">
        <v>13950</v>
      </c>
      <c r="Y26" s="54" t="e">
        <f t="shared" si="1"/>
        <v>#REF!</v>
      </c>
      <c r="AB26" s="75"/>
    </row>
    <row r="27" spans="2:29" hidden="1" x14ac:dyDescent="0.25">
      <c r="B27" s="47" t="s">
        <v>58</v>
      </c>
      <c r="C27" s="45" t="s">
        <v>57</v>
      </c>
      <c r="D27" s="46" t="s">
        <v>88</v>
      </c>
      <c r="E27" s="43"/>
      <c r="F27" s="43"/>
      <c r="G27" s="43"/>
      <c r="H27" s="43" t="e">
        <f>S27*#REF!</f>
        <v>#REF!</v>
      </c>
      <c r="I27" s="43" t="e">
        <f>T27*#REF!</f>
        <v>#REF!</v>
      </c>
      <c r="J27" s="43" t="e">
        <f>U27*#REF!</f>
        <v>#REF!</v>
      </c>
      <c r="K27" s="43"/>
      <c r="L27" s="43"/>
      <c r="M27" s="43" t="e">
        <f>H27+I27+J27</f>
        <v>#REF!</v>
      </c>
      <c r="N27" s="43" t="s">
        <v>107</v>
      </c>
      <c r="O27" s="71" t="e">
        <f t="shared" si="2"/>
        <v>#REF!</v>
      </c>
      <c r="P27" s="34"/>
      <c r="Q27" s="43"/>
      <c r="R27" s="43"/>
      <c r="S27" s="43">
        <v>2</v>
      </c>
      <c r="T27" s="43">
        <v>2</v>
      </c>
      <c r="U27" s="43">
        <v>2</v>
      </c>
      <c r="V27" s="43"/>
      <c r="W27" s="43"/>
      <c r="X27" s="54">
        <v>74333</v>
      </c>
      <c r="Y27" s="54" t="e">
        <f t="shared" si="1"/>
        <v>#REF!</v>
      </c>
      <c r="AB27" s="75"/>
    </row>
    <row r="28" spans="2:29" hidden="1" x14ac:dyDescent="0.25">
      <c r="B28" s="47" t="s">
        <v>60</v>
      </c>
      <c r="C28" s="45" t="s">
        <v>61</v>
      </c>
      <c r="D28" s="46" t="s">
        <v>88</v>
      </c>
      <c r="E28" s="43"/>
      <c r="F28" s="43" t="e">
        <f>Q28*#REF!</f>
        <v>#REF!</v>
      </c>
      <c r="G28" s="43"/>
      <c r="H28" s="43" t="e">
        <f>S28*#REF!</f>
        <v>#REF!</v>
      </c>
      <c r="I28" s="43" t="e">
        <f>T28*#REF!</f>
        <v>#REF!</v>
      </c>
      <c r="J28" s="43" t="e">
        <f>U28*#REF!</f>
        <v>#REF!</v>
      </c>
      <c r="K28" s="43" t="e">
        <f>V28*#REF!</f>
        <v>#REF!</v>
      </c>
      <c r="L28" s="43"/>
      <c r="M28" s="43" t="e">
        <f>H28+F28+I28+J28+K28</f>
        <v>#REF!</v>
      </c>
      <c r="N28" s="43" t="s">
        <v>108</v>
      </c>
      <c r="O28" s="70" t="e">
        <f t="shared" si="2"/>
        <v>#REF!</v>
      </c>
      <c r="P28" s="34"/>
      <c r="Q28" s="43">
        <v>1.5</v>
      </c>
      <c r="R28" s="43"/>
      <c r="S28" s="43">
        <v>2</v>
      </c>
      <c r="T28" s="43">
        <v>2</v>
      </c>
      <c r="U28" s="43">
        <v>2</v>
      </c>
      <c r="V28" s="43">
        <v>1</v>
      </c>
      <c r="W28" s="43"/>
      <c r="X28" s="54">
        <v>8550</v>
      </c>
      <c r="Y28" s="54" t="e">
        <f t="shared" si="1"/>
        <v>#REF!</v>
      </c>
      <c r="AB28" s="75"/>
    </row>
    <row r="29" spans="2:29" hidden="1" x14ac:dyDescent="0.25">
      <c r="B29" s="47" t="s">
        <v>63</v>
      </c>
      <c r="C29" s="45" t="s">
        <v>64</v>
      </c>
      <c r="D29" s="46" t="s">
        <v>88</v>
      </c>
      <c r="E29" s="43"/>
      <c r="F29" s="43" t="e">
        <f>Q29*#REF!</f>
        <v>#REF!</v>
      </c>
      <c r="G29" s="43"/>
      <c r="H29" s="43" t="e">
        <f>S29*#REF!</f>
        <v>#REF!</v>
      </c>
      <c r="I29" s="43" t="e">
        <f>T29*#REF!</f>
        <v>#REF!</v>
      </c>
      <c r="J29" s="43" t="e">
        <f>U29*#REF!</f>
        <v>#REF!</v>
      </c>
      <c r="K29" s="43" t="e">
        <f>V29*#REF!</f>
        <v>#REF!</v>
      </c>
      <c r="L29" s="43"/>
      <c r="M29" s="48" t="e">
        <f>F29+H29+I29+J29+K29</f>
        <v>#REF!</v>
      </c>
      <c r="N29" s="43" t="s">
        <v>109</v>
      </c>
      <c r="O29" s="70" t="e">
        <f t="shared" si="2"/>
        <v>#REF!</v>
      </c>
      <c r="P29" s="34"/>
      <c r="Q29" s="43">
        <v>2.5000000000000001E-2</v>
      </c>
      <c r="R29" s="43"/>
      <c r="S29" s="43">
        <v>0.03</v>
      </c>
      <c r="T29" s="43">
        <v>3.5000000000000003E-2</v>
      </c>
      <c r="U29" s="43">
        <v>0.2</v>
      </c>
      <c r="V29" s="43">
        <v>0.03</v>
      </c>
      <c r="W29" s="43"/>
      <c r="X29" s="54">
        <v>122000</v>
      </c>
      <c r="Y29" s="54" t="e">
        <f t="shared" si="1"/>
        <v>#REF!</v>
      </c>
      <c r="AB29" s="75"/>
    </row>
    <row r="30" spans="2:29" hidden="1" x14ac:dyDescent="0.25">
      <c r="B30" s="47" t="s">
        <v>82</v>
      </c>
      <c r="C30" s="45" t="s">
        <v>66</v>
      </c>
      <c r="D30" s="46" t="s">
        <v>88</v>
      </c>
      <c r="E30" s="43"/>
      <c r="F30" s="43" t="e">
        <f>Q30*#REF!</f>
        <v>#REF!</v>
      </c>
      <c r="G30" s="43"/>
      <c r="H30" s="43" t="e">
        <f>S30*#REF!</f>
        <v>#REF!</v>
      </c>
      <c r="I30" s="43" t="e">
        <f>T30*#REF!</f>
        <v>#REF!</v>
      </c>
      <c r="J30" s="43" t="e">
        <f>U30*#REF!</f>
        <v>#REF!</v>
      </c>
      <c r="K30" s="43" t="e">
        <f>V30*#REF!</f>
        <v>#REF!</v>
      </c>
      <c r="L30" s="43"/>
      <c r="M30" s="48" t="e">
        <f>F30+H30+I30+J30+K30</f>
        <v>#REF!</v>
      </c>
      <c r="N30" s="43" t="s">
        <v>109</v>
      </c>
      <c r="O30" s="71" t="e">
        <f t="shared" si="2"/>
        <v>#REF!</v>
      </c>
      <c r="P30" s="34"/>
      <c r="Q30" s="43">
        <v>5.0000000000000001E-3</v>
      </c>
      <c r="R30" s="43"/>
      <c r="S30" s="43">
        <v>7.0000000000000001E-3</v>
      </c>
      <c r="T30" s="43">
        <v>7.0000000000000001E-3</v>
      </c>
      <c r="U30" s="43">
        <v>7.0000000000000001E-3</v>
      </c>
      <c r="V30" s="43">
        <v>5.0000000000000001E-3</v>
      </c>
      <c r="W30" s="43"/>
      <c r="X30" s="54">
        <v>118000</v>
      </c>
      <c r="Y30" s="54" t="e">
        <f t="shared" si="1"/>
        <v>#REF!</v>
      </c>
      <c r="AB30" s="75"/>
    </row>
    <row r="31" spans="2:29" hidden="1" x14ac:dyDescent="0.25">
      <c r="B31" s="47" t="s">
        <v>92</v>
      </c>
      <c r="C31" s="45" t="s">
        <v>93</v>
      </c>
      <c r="D31" s="46" t="s">
        <v>88</v>
      </c>
      <c r="E31" s="43"/>
      <c r="F31" s="43"/>
      <c r="G31" s="43"/>
      <c r="H31" s="43" t="e">
        <f>S31*#REF!</f>
        <v>#REF!</v>
      </c>
      <c r="I31" s="43" t="e">
        <f>T31*#REF!</f>
        <v>#REF!</v>
      </c>
      <c r="J31" s="43" t="e">
        <f>U31*#REF!</f>
        <v>#REF!</v>
      </c>
      <c r="K31" s="43"/>
      <c r="L31" s="43"/>
      <c r="M31" s="48" t="e">
        <f>H31+I31+J31</f>
        <v>#REF!</v>
      </c>
      <c r="N31" s="43" t="s">
        <v>109</v>
      </c>
      <c r="O31" s="72" t="e">
        <f t="shared" si="2"/>
        <v>#REF!</v>
      </c>
      <c r="P31" s="34"/>
      <c r="Q31" s="43"/>
      <c r="R31" s="43"/>
      <c r="S31" s="43">
        <v>0.01</v>
      </c>
      <c r="T31" s="43">
        <v>0.01</v>
      </c>
      <c r="U31" s="43">
        <v>0.01</v>
      </c>
      <c r="V31" s="43"/>
      <c r="W31" s="43"/>
      <c r="X31" s="54">
        <v>190000</v>
      </c>
      <c r="Y31" s="54" t="e">
        <f t="shared" si="1"/>
        <v>#REF!</v>
      </c>
      <c r="AB31" s="75"/>
    </row>
    <row r="32" spans="2:29" hidden="1" x14ac:dyDescent="0.25">
      <c r="B32" s="47" t="s">
        <v>97</v>
      </c>
      <c r="C32" s="45" t="s">
        <v>68</v>
      </c>
      <c r="D32" s="46" t="s">
        <v>88</v>
      </c>
      <c r="E32" s="43"/>
      <c r="F32" s="43" t="e">
        <f>Q32*#REF!</f>
        <v>#REF!</v>
      </c>
      <c r="G32" s="43"/>
      <c r="H32" s="43" t="e">
        <f>S32*#REF!</f>
        <v>#REF!</v>
      </c>
      <c r="I32" s="43" t="e">
        <f>T32*#REF!</f>
        <v>#REF!</v>
      </c>
      <c r="J32" s="43" t="e">
        <f>U32*#REF!</f>
        <v>#REF!</v>
      </c>
      <c r="K32" s="43" t="e">
        <f>V32*#REF!</f>
        <v>#REF!</v>
      </c>
      <c r="L32" s="43" t="e">
        <f>W32*#REF!</f>
        <v>#REF!</v>
      </c>
      <c r="M32" s="43" t="e">
        <f>F32+H32+I32+J32+K32+L32</f>
        <v>#REF!</v>
      </c>
      <c r="N32" s="43"/>
      <c r="O32" s="71" t="e">
        <f t="shared" si="2"/>
        <v>#REF!</v>
      </c>
      <c r="P32" s="34"/>
      <c r="Q32" s="43">
        <v>0.05</v>
      </c>
      <c r="R32" s="43"/>
      <c r="S32" s="43">
        <v>0.1</v>
      </c>
      <c r="T32" s="43">
        <v>0.1</v>
      </c>
      <c r="U32" s="43">
        <v>0.1</v>
      </c>
      <c r="V32" s="43">
        <v>0.05</v>
      </c>
      <c r="W32" s="43">
        <v>0.15</v>
      </c>
      <c r="X32" s="54">
        <v>59000</v>
      </c>
      <c r="Y32" s="54" t="e">
        <f t="shared" si="1"/>
        <v>#REF!</v>
      </c>
      <c r="AB32" s="87"/>
    </row>
    <row r="33" spans="2:28" x14ac:dyDescent="0.25">
      <c r="B33" s="63"/>
      <c r="C33" s="64"/>
      <c r="D33" s="65"/>
      <c r="E33" s="66"/>
      <c r="F33" s="66"/>
      <c r="G33" s="66"/>
      <c r="H33" s="66"/>
      <c r="I33" s="66"/>
      <c r="J33" s="66"/>
      <c r="K33" s="66"/>
      <c r="L33" s="66"/>
      <c r="M33" s="66"/>
      <c r="N33" s="66"/>
      <c r="O33" s="73"/>
      <c r="P33" s="67"/>
      <c r="Q33" s="66"/>
      <c r="R33" s="66"/>
      <c r="S33" s="66"/>
      <c r="T33" s="66"/>
      <c r="U33" s="66"/>
      <c r="V33" s="66"/>
      <c r="W33" s="66"/>
      <c r="X33" s="68"/>
      <c r="Y33" s="69"/>
      <c r="AB33" s="88"/>
    </row>
    <row r="34" spans="2:28" ht="18.75" hidden="1" x14ac:dyDescent="0.25">
      <c r="B34" s="111"/>
      <c r="C34" s="112"/>
      <c r="D34" s="112"/>
      <c r="E34" s="112"/>
      <c r="F34" s="112"/>
      <c r="G34" s="112"/>
      <c r="H34" s="112"/>
      <c r="I34" s="112"/>
      <c r="J34" s="112"/>
      <c r="K34" s="112"/>
      <c r="L34" s="112"/>
      <c r="M34" s="112"/>
      <c r="N34" s="112"/>
      <c r="O34" s="112"/>
      <c r="P34" s="112"/>
      <c r="Q34" s="112"/>
      <c r="R34" s="112"/>
      <c r="S34" s="112"/>
      <c r="T34" s="112"/>
      <c r="U34" s="112"/>
      <c r="V34" s="112"/>
      <c r="W34" s="112"/>
      <c r="X34" s="112"/>
      <c r="Y34" s="113"/>
    </row>
    <row r="35" spans="2:28" ht="15" hidden="1" customHeight="1" x14ac:dyDescent="0.25">
      <c r="B35" s="110" t="s">
        <v>98</v>
      </c>
      <c r="C35" s="110"/>
      <c r="D35" s="110"/>
      <c r="E35" s="110"/>
      <c r="F35" s="110"/>
      <c r="G35" s="110"/>
      <c r="H35" s="110"/>
      <c r="I35" s="110"/>
      <c r="J35" s="110"/>
      <c r="K35" s="110"/>
      <c r="L35" s="110"/>
      <c r="M35" s="103" t="s">
        <v>31</v>
      </c>
      <c r="N35" s="105" t="s">
        <v>103</v>
      </c>
      <c r="O35" s="74" t="s">
        <v>111</v>
      </c>
      <c r="P35" s="74" t="s">
        <v>111</v>
      </c>
      <c r="Q35" s="74" t="s">
        <v>111</v>
      </c>
      <c r="R35" s="74" t="s">
        <v>111</v>
      </c>
      <c r="S35" s="74" t="s">
        <v>111</v>
      </c>
      <c r="T35" s="74" t="s">
        <v>111</v>
      </c>
      <c r="U35" s="74" t="s">
        <v>111</v>
      </c>
      <c r="V35" s="74" t="s">
        <v>111</v>
      </c>
      <c r="W35" s="74" t="s">
        <v>111</v>
      </c>
      <c r="X35" s="74" t="s">
        <v>111</v>
      </c>
      <c r="Y35" s="74" t="s">
        <v>111</v>
      </c>
      <c r="Z35" s="74" t="s">
        <v>111</v>
      </c>
      <c r="AA35" s="74" t="s">
        <v>112</v>
      </c>
      <c r="AB35" s="74" t="s">
        <v>113</v>
      </c>
    </row>
    <row r="36" spans="2:28" ht="28.5" hidden="1" customHeight="1" x14ac:dyDescent="0.25">
      <c r="B36" s="104" t="s">
        <v>29</v>
      </c>
      <c r="C36" s="104"/>
      <c r="D36" s="57" t="s">
        <v>86</v>
      </c>
      <c r="E36" s="36" t="s">
        <v>25</v>
      </c>
      <c r="F36" s="36" t="s">
        <v>26</v>
      </c>
      <c r="G36" s="36" t="s">
        <v>33</v>
      </c>
      <c r="H36" s="36" t="s">
        <v>34</v>
      </c>
      <c r="I36" s="36" t="s">
        <v>27</v>
      </c>
      <c r="J36" s="36" t="s">
        <v>28</v>
      </c>
      <c r="K36" s="36" t="s">
        <v>69</v>
      </c>
      <c r="L36" s="36" t="s">
        <v>76</v>
      </c>
      <c r="M36" s="103"/>
      <c r="N36" s="106"/>
      <c r="O36" s="74"/>
      <c r="P36" s="74"/>
      <c r="Q36" s="74"/>
      <c r="R36" s="74"/>
      <c r="S36" s="74"/>
      <c r="T36" s="74"/>
      <c r="U36" s="74"/>
      <c r="V36" s="74"/>
      <c r="W36" s="74"/>
      <c r="X36" s="74"/>
      <c r="Y36" s="74"/>
      <c r="Z36" s="74"/>
      <c r="AA36" s="74"/>
      <c r="AB36" s="74"/>
    </row>
    <row r="37" spans="2:28" hidden="1" x14ac:dyDescent="0.25">
      <c r="B37" s="44" t="s">
        <v>90</v>
      </c>
      <c r="C37" s="45" t="s">
        <v>47</v>
      </c>
      <c r="D37" s="46" t="s">
        <v>88</v>
      </c>
      <c r="E37" s="43"/>
      <c r="F37" s="43" t="e">
        <f>Q37*#REF!</f>
        <v>#REF!</v>
      </c>
      <c r="G37" s="43"/>
      <c r="H37" s="43"/>
      <c r="I37" s="43"/>
      <c r="J37" s="43"/>
      <c r="K37" s="43"/>
      <c r="L37" s="43"/>
      <c r="M37" s="49" t="e">
        <f>F37</f>
        <v>#REF!</v>
      </c>
      <c r="N37" s="34"/>
      <c r="O37" s="72"/>
      <c r="P37" s="43"/>
      <c r="Q37" s="43">
        <v>0.52</v>
      </c>
      <c r="R37" s="43"/>
      <c r="S37" s="43"/>
      <c r="T37" s="43"/>
      <c r="U37" s="43"/>
      <c r="V37" s="43"/>
      <c r="W37" s="43"/>
      <c r="X37" s="54">
        <v>70600</v>
      </c>
      <c r="Y37" s="54">
        <f t="shared" ref="Y37:Y48" si="3">O37*X37</f>
        <v>0</v>
      </c>
      <c r="Z37" s="34"/>
      <c r="AA37" s="91">
        <v>9.8000000000000007</v>
      </c>
      <c r="AB37" s="91">
        <f>O37+AA37</f>
        <v>9.8000000000000007</v>
      </c>
    </row>
    <row r="38" spans="2:28" hidden="1" x14ac:dyDescent="0.25">
      <c r="B38" s="47" t="s">
        <v>89</v>
      </c>
      <c r="C38" s="45" t="s">
        <v>49</v>
      </c>
      <c r="D38" s="46" t="s">
        <v>88</v>
      </c>
      <c r="E38" s="43"/>
      <c r="F38" s="43"/>
      <c r="G38" s="43"/>
      <c r="H38" s="43" t="e">
        <f>S38*#REF!</f>
        <v>#REF!</v>
      </c>
      <c r="I38" s="43" t="e">
        <f>T38*#REF!</f>
        <v>#REF!</v>
      </c>
      <c r="J38" s="43" t="e">
        <f>U38*#REF!</f>
        <v>#REF!</v>
      </c>
      <c r="K38" s="43" t="e">
        <f>V38*#REF!</f>
        <v>#REF!</v>
      </c>
      <c r="L38" s="43" t="e">
        <f>W38*#REF!</f>
        <v>#REF!</v>
      </c>
      <c r="M38" s="48" t="e">
        <f>H38+I38+J38+K38+L38</f>
        <v>#REF!</v>
      </c>
      <c r="N38" s="34"/>
      <c r="O38" s="72">
        <v>2</v>
      </c>
      <c r="P38" s="43"/>
      <c r="Q38" s="43"/>
      <c r="R38" s="43"/>
      <c r="S38" s="43">
        <v>7.0000000000000007E-2</v>
      </c>
      <c r="T38" s="43">
        <v>7.0000000000000007E-2</v>
      </c>
      <c r="U38" s="43">
        <v>7.0000000000000007E-2</v>
      </c>
      <c r="V38" s="43">
        <v>0.06</v>
      </c>
      <c r="W38" s="43">
        <v>0.02</v>
      </c>
      <c r="X38" s="54">
        <v>54300</v>
      </c>
      <c r="Y38" s="54">
        <f t="shared" si="3"/>
        <v>108600</v>
      </c>
      <c r="Z38" s="34"/>
      <c r="AA38" s="91">
        <v>8.6</v>
      </c>
      <c r="AB38" s="91">
        <f t="shared" ref="AB38:AB48" si="4">O38+AA38</f>
        <v>10.6</v>
      </c>
    </row>
    <row r="39" spans="2:28" hidden="1" x14ac:dyDescent="0.25">
      <c r="B39" s="47" t="s">
        <v>91</v>
      </c>
      <c r="C39" s="45" t="s">
        <v>50</v>
      </c>
      <c r="D39" s="46" t="s">
        <v>88</v>
      </c>
      <c r="E39" s="43"/>
      <c r="F39" s="43" t="e">
        <f>Q39*#REF!</f>
        <v>#REF!</v>
      </c>
      <c r="G39" s="43"/>
      <c r="H39" s="43" t="e">
        <f>S39*#REF!</f>
        <v>#REF!</v>
      </c>
      <c r="I39" s="43" t="e">
        <f>T39*#REF!</f>
        <v>#REF!</v>
      </c>
      <c r="J39" s="43" t="e">
        <f>U39*#REF!</f>
        <v>#REF!</v>
      </c>
      <c r="K39" s="43" t="e">
        <f>V39*#REF!</f>
        <v>#REF!</v>
      </c>
      <c r="L39" s="43" t="e">
        <f>W39*#REF!</f>
        <v>#REF!</v>
      </c>
      <c r="M39" s="48" t="e">
        <f>F39+H39+I39+J39+K39+L39</f>
        <v>#REF!</v>
      </c>
      <c r="N39" s="34"/>
      <c r="O39" s="72">
        <v>4</v>
      </c>
      <c r="P39" s="43"/>
      <c r="Q39" s="43">
        <v>1.0999999999999999E-2</v>
      </c>
      <c r="R39" s="43"/>
      <c r="S39" s="43">
        <v>0.18</v>
      </c>
      <c r="T39" s="43">
        <v>0.1</v>
      </c>
      <c r="U39" s="43">
        <v>0.1</v>
      </c>
      <c r="V39" s="43">
        <v>0.06</v>
      </c>
      <c r="W39" s="43">
        <v>0.03</v>
      </c>
      <c r="X39" s="54">
        <v>233200</v>
      </c>
      <c r="Y39" s="54">
        <f t="shared" si="3"/>
        <v>932800</v>
      </c>
      <c r="Z39" s="34"/>
      <c r="AA39" s="91">
        <v>15</v>
      </c>
      <c r="AB39" s="91">
        <f t="shared" si="4"/>
        <v>19</v>
      </c>
    </row>
    <row r="40" spans="2:28" hidden="1" x14ac:dyDescent="0.25">
      <c r="B40" s="47" t="s">
        <v>96</v>
      </c>
      <c r="C40" s="45" t="s">
        <v>52</v>
      </c>
      <c r="D40" s="46" t="s">
        <v>88</v>
      </c>
      <c r="E40" s="43"/>
      <c r="F40" s="43"/>
      <c r="G40" s="43"/>
      <c r="H40" s="43" t="e">
        <f>S40*#REF!</f>
        <v>#REF!</v>
      </c>
      <c r="I40" s="43" t="e">
        <f>T40*#REF!</f>
        <v>#REF!</v>
      </c>
      <c r="J40" s="43" t="e">
        <f>U40*#REF!</f>
        <v>#REF!</v>
      </c>
      <c r="K40" s="43" t="e">
        <f>V40*#REF!</f>
        <v>#REF!</v>
      </c>
      <c r="L40" s="43"/>
      <c r="M40" s="50" t="e">
        <f>H40+I40+J40+K40</f>
        <v>#REF!</v>
      </c>
      <c r="N40" s="34"/>
      <c r="O40" s="72">
        <v>2.4</v>
      </c>
      <c r="P40" s="43"/>
      <c r="Q40" s="43"/>
      <c r="R40" s="43"/>
      <c r="S40" s="43">
        <v>0.09</v>
      </c>
      <c r="T40" s="43">
        <v>0.09</v>
      </c>
      <c r="U40" s="43">
        <v>0.1</v>
      </c>
      <c r="V40" s="43">
        <v>0.08</v>
      </c>
      <c r="W40" s="43"/>
      <c r="X40" s="54">
        <v>542600</v>
      </c>
      <c r="Y40" s="54">
        <f t="shared" si="3"/>
        <v>1302240</v>
      </c>
      <c r="Z40" s="34"/>
      <c r="AA40" s="91">
        <v>11</v>
      </c>
      <c r="AB40" s="91">
        <f t="shared" si="4"/>
        <v>13.4</v>
      </c>
    </row>
    <row r="41" spans="2:28" hidden="1" x14ac:dyDescent="0.25">
      <c r="B41" s="47" t="s">
        <v>53</v>
      </c>
      <c r="C41" s="45" t="s">
        <v>54</v>
      </c>
      <c r="D41" s="46" t="s">
        <v>88</v>
      </c>
      <c r="E41" s="43" t="e">
        <f>P41*#REF!</f>
        <v>#REF!</v>
      </c>
      <c r="F41" s="43" t="e">
        <f>Q41*#REF!</f>
        <v>#REF!</v>
      </c>
      <c r="G41" s="43" t="e">
        <f>R41*#REF!</f>
        <v>#REF!</v>
      </c>
      <c r="H41" s="43"/>
      <c r="I41" s="43"/>
      <c r="J41" s="43"/>
      <c r="K41" s="43"/>
      <c r="L41" s="43"/>
      <c r="M41" s="50" t="e">
        <f>E41+F41+G41</f>
        <v>#REF!</v>
      </c>
      <c r="N41" s="34"/>
      <c r="O41" s="72">
        <v>2.1</v>
      </c>
      <c r="P41" s="43">
        <v>0.28000000000000003</v>
      </c>
      <c r="Q41" s="43">
        <v>7.4999999999999997E-2</v>
      </c>
      <c r="R41" s="43">
        <v>0.15</v>
      </c>
      <c r="S41" s="43"/>
      <c r="T41" s="43"/>
      <c r="U41" s="43"/>
      <c r="V41" s="43"/>
      <c r="W41" s="43"/>
      <c r="X41" s="54">
        <v>20000</v>
      </c>
      <c r="Y41" s="54">
        <f t="shared" si="3"/>
        <v>42000</v>
      </c>
      <c r="Z41" s="34"/>
      <c r="AA41" s="91">
        <v>15</v>
      </c>
      <c r="AB41" s="91">
        <f t="shared" si="4"/>
        <v>17.100000000000001</v>
      </c>
    </row>
    <row r="42" spans="2:28" hidden="1" x14ac:dyDescent="0.25">
      <c r="B42" s="47" t="s">
        <v>56</v>
      </c>
      <c r="C42" s="45" t="s">
        <v>57</v>
      </c>
      <c r="D42" s="46" t="s">
        <v>88</v>
      </c>
      <c r="E42" s="43"/>
      <c r="F42" s="43"/>
      <c r="G42" s="43"/>
      <c r="H42" s="43" t="e">
        <f>S42*#REF!</f>
        <v>#REF!</v>
      </c>
      <c r="I42" s="43" t="e">
        <f>T42*#REF!</f>
        <v>#REF!</v>
      </c>
      <c r="J42" s="43" t="e">
        <f>U42*#REF!</f>
        <v>#REF!</v>
      </c>
      <c r="K42" s="43"/>
      <c r="L42" s="43"/>
      <c r="M42" s="43" t="e">
        <f>H42+I42+J42</f>
        <v>#REF!</v>
      </c>
      <c r="N42" s="34"/>
      <c r="O42" s="72">
        <v>24</v>
      </c>
      <c r="P42" s="43"/>
      <c r="Q42" s="43"/>
      <c r="R42" s="43"/>
      <c r="S42" s="43">
        <v>1.7</v>
      </c>
      <c r="T42" s="43">
        <v>1.7</v>
      </c>
      <c r="U42" s="43">
        <v>1.7</v>
      </c>
      <c r="V42" s="43"/>
      <c r="W42" s="43"/>
      <c r="X42" s="54">
        <v>13950</v>
      </c>
      <c r="Y42" s="54">
        <f t="shared" si="3"/>
        <v>334800</v>
      </c>
      <c r="Z42" s="34"/>
      <c r="AA42" s="91">
        <v>122</v>
      </c>
      <c r="AB42" s="91">
        <f t="shared" si="4"/>
        <v>146</v>
      </c>
    </row>
    <row r="43" spans="2:28" hidden="1" x14ac:dyDescent="0.25">
      <c r="B43" s="47" t="s">
        <v>58</v>
      </c>
      <c r="C43" s="45" t="s">
        <v>57</v>
      </c>
      <c r="D43" s="46" t="s">
        <v>88</v>
      </c>
      <c r="E43" s="43"/>
      <c r="F43" s="43"/>
      <c r="G43" s="43"/>
      <c r="H43" s="43" t="e">
        <f>S43*#REF!</f>
        <v>#REF!</v>
      </c>
      <c r="I43" s="43" t="e">
        <f>T43*#REF!</f>
        <v>#REF!</v>
      </c>
      <c r="J43" s="43" t="e">
        <f>U43*#REF!</f>
        <v>#REF!</v>
      </c>
      <c r="K43" s="43"/>
      <c r="L43" s="43"/>
      <c r="M43" s="50" t="e">
        <f>H43+I43+J43</f>
        <v>#REF!</v>
      </c>
      <c r="N43" s="34"/>
      <c r="O43" s="72">
        <v>28.2</v>
      </c>
      <c r="P43" s="43"/>
      <c r="Q43" s="43"/>
      <c r="R43" s="43"/>
      <c r="S43" s="43">
        <v>2</v>
      </c>
      <c r="T43" s="43">
        <v>2</v>
      </c>
      <c r="U43" s="43">
        <v>2</v>
      </c>
      <c r="V43" s="43"/>
      <c r="W43" s="43"/>
      <c r="X43" s="54">
        <v>74333</v>
      </c>
      <c r="Y43" s="54">
        <f t="shared" si="3"/>
        <v>2096190.5999999999</v>
      </c>
      <c r="Z43" s="34"/>
      <c r="AA43" s="91">
        <v>144</v>
      </c>
      <c r="AB43" s="91">
        <f t="shared" si="4"/>
        <v>172.2</v>
      </c>
    </row>
    <row r="44" spans="2:28" hidden="1" x14ac:dyDescent="0.25">
      <c r="B44" s="47" t="s">
        <v>60</v>
      </c>
      <c r="C44" s="45" t="s">
        <v>61</v>
      </c>
      <c r="D44" s="46" t="s">
        <v>88</v>
      </c>
      <c r="E44" s="43"/>
      <c r="F44" s="43" t="e">
        <f>Q44*#REF!</f>
        <v>#REF!</v>
      </c>
      <c r="G44" s="43"/>
      <c r="H44" s="43" t="e">
        <f>S44*#REF!</f>
        <v>#REF!</v>
      </c>
      <c r="I44" s="43" t="e">
        <f>T44*#REF!</f>
        <v>#REF!</v>
      </c>
      <c r="J44" s="43" t="e">
        <f>U44*#REF!</f>
        <v>#REF!</v>
      </c>
      <c r="K44" s="43" t="e">
        <f>V44*#REF!</f>
        <v>#REF!</v>
      </c>
      <c r="L44" s="43"/>
      <c r="M44" s="43" t="e">
        <f>F44+H44+I44+J44+K44</f>
        <v>#REF!</v>
      </c>
      <c r="N44" s="34"/>
      <c r="O44" s="72">
        <v>42</v>
      </c>
      <c r="P44" s="43"/>
      <c r="Q44" s="43">
        <v>1.5</v>
      </c>
      <c r="R44" s="43"/>
      <c r="S44" s="43">
        <v>2</v>
      </c>
      <c r="T44" s="43">
        <v>2</v>
      </c>
      <c r="U44" s="43">
        <v>2</v>
      </c>
      <c r="V44" s="43">
        <v>1</v>
      </c>
      <c r="W44" s="43"/>
      <c r="X44" s="54">
        <v>8550</v>
      </c>
      <c r="Y44" s="54">
        <f t="shared" si="3"/>
        <v>359100</v>
      </c>
      <c r="Z44" s="34"/>
      <c r="AA44" s="91">
        <v>222</v>
      </c>
      <c r="AB44" s="91">
        <f t="shared" si="4"/>
        <v>264</v>
      </c>
    </row>
    <row r="45" spans="2:28" hidden="1" x14ac:dyDescent="0.25">
      <c r="B45" s="47" t="s">
        <v>63</v>
      </c>
      <c r="C45" s="45" t="s">
        <v>64</v>
      </c>
      <c r="D45" s="46" t="s">
        <v>88</v>
      </c>
      <c r="E45" s="43"/>
      <c r="F45" s="43" t="e">
        <f>Q45*#REF!</f>
        <v>#REF!</v>
      </c>
      <c r="G45" s="43"/>
      <c r="H45" s="43" t="e">
        <f>S45*#REF!</f>
        <v>#REF!</v>
      </c>
      <c r="I45" s="43" t="e">
        <f>T45*#REF!</f>
        <v>#REF!</v>
      </c>
      <c r="J45" s="43" t="e">
        <f>U45*#REF!</f>
        <v>#REF!</v>
      </c>
      <c r="K45" s="43" t="e">
        <f>V45*#REF!</f>
        <v>#REF!</v>
      </c>
      <c r="L45" s="43"/>
      <c r="M45" s="48" t="e">
        <f>F45+H45+I45+J45+K45</f>
        <v>#REF!</v>
      </c>
      <c r="N45" s="34"/>
      <c r="O45" s="72">
        <v>1</v>
      </c>
      <c r="P45" s="43"/>
      <c r="Q45" s="43">
        <v>2.5000000000000001E-2</v>
      </c>
      <c r="R45" s="43"/>
      <c r="S45" s="43">
        <v>0.03</v>
      </c>
      <c r="T45" s="43">
        <v>3.5000000000000003E-2</v>
      </c>
      <c r="U45" s="43">
        <v>0.2</v>
      </c>
      <c r="V45" s="43">
        <v>0.03</v>
      </c>
      <c r="W45" s="43"/>
      <c r="X45" s="54">
        <v>122000</v>
      </c>
      <c r="Y45" s="54">
        <f t="shared" si="3"/>
        <v>122000</v>
      </c>
      <c r="Z45" s="34"/>
      <c r="AA45" s="91">
        <v>4.2</v>
      </c>
      <c r="AB45" s="91">
        <f t="shared" si="4"/>
        <v>5.2</v>
      </c>
    </row>
    <row r="46" spans="2:28" hidden="1" x14ac:dyDescent="0.25">
      <c r="B46" s="47" t="s">
        <v>82</v>
      </c>
      <c r="C46" s="45" t="s">
        <v>66</v>
      </c>
      <c r="D46" s="46" t="s">
        <v>88</v>
      </c>
      <c r="E46" s="43"/>
      <c r="F46" s="43" t="e">
        <f>Q46*#REF!</f>
        <v>#REF!</v>
      </c>
      <c r="G46" s="43"/>
      <c r="H46" s="43" t="e">
        <f>S46*#REF!</f>
        <v>#REF!</v>
      </c>
      <c r="I46" s="43" t="e">
        <f>T46*#REF!</f>
        <v>#REF!</v>
      </c>
      <c r="J46" s="43" t="e">
        <f>U46*#REF!</f>
        <v>#REF!</v>
      </c>
      <c r="K46" s="43" t="e">
        <f>V46*#REF!</f>
        <v>#REF!</v>
      </c>
      <c r="L46" s="43"/>
      <c r="M46" s="48" t="e">
        <f>F46+H46+I46+J46+K46</f>
        <v>#REF!</v>
      </c>
      <c r="N46" s="34"/>
      <c r="O46" s="72">
        <v>0.2</v>
      </c>
      <c r="P46" s="43"/>
      <c r="Q46" s="43">
        <v>5.0000000000000001E-3</v>
      </c>
      <c r="R46" s="43"/>
      <c r="S46" s="43">
        <v>7.0000000000000001E-3</v>
      </c>
      <c r="T46" s="43">
        <v>7.0000000000000001E-3</v>
      </c>
      <c r="U46" s="43">
        <v>7.0000000000000001E-3</v>
      </c>
      <c r="V46" s="43">
        <v>5.0000000000000001E-3</v>
      </c>
      <c r="W46" s="43"/>
      <c r="X46" s="54">
        <v>118000</v>
      </c>
      <c r="Y46" s="54">
        <f t="shared" si="3"/>
        <v>23600</v>
      </c>
      <c r="Z46" s="34"/>
      <c r="AA46" s="91">
        <v>0.85</v>
      </c>
      <c r="AB46" s="91">
        <f t="shared" si="4"/>
        <v>1.05</v>
      </c>
    </row>
    <row r="47" spans="2:28" hidden="1" x14ac:dyDescent="0.25">
      <c r="B47" s="47" t="s">
        <v>92</v>
      </c>
      <c r="C47" s="45" t="s">
        <v>93</v>
      </c>
      <c r="D47" s="46" t="s">
        <v>88</v>
      </c>
      <c r="E47" s="43"/>
      <c r="F47" s="43"/>
      <c r="G47" s="43"/>
      <c r="H47" s="43" t="e">
        <f>S47*#REF!</f>
        <v>#REF!</v>
      </c>
      <c r="I47" s="43" t="e">
        <f>T47*#REF!</f>
        <v>#REF!</v>
      </c>
      <c r="J47" s="43" t="e">
        <f>U47*#REF!</f>
        <v>#REF!</v>
      </c>
      <c r="K47" s="43"/>
      <c r="L47" s="43"/>
      <c r="M47" s="48" t="e">
        <f>H47+I47+J47</f>
        <v>#REF!</v>
      </c>
      <c r="N47" s="34"/>
      <c r="O47" s="72">
        <v>0.14000000000000001</v>
      </c>
      <c r="P47" s="43"/>
      <c r="Q47" s="43"/>
      <c r="R47" s="43"/>
      <c r="S47" s="43">
        <v>0.01</v>
      </c>
      <c r="T47" s="43">
        <v>0.01</v>
      </c>
      <c r="U47" s="43">
        <v>0.01</v>
      </c>
      <c r="V47" s="43"/>
      <c r="W47" s="43"/>
      <c r="X47" s="54">
        <v>190000</v>
      </c>
      <c r="Y47" s="54">
        <f t="shared" si="3"/>
        <v>26600.000000000004</v>
      </c>
      <c r="Z47" s="34"/>
      <c r="AA47" s="91">
        <v>0.72</v>
      </c>
      <c r="AB47" s="91">
        <f t="shared" si="4"/>
        <v>0.86</v>
      </c>
    </row>
    <row r="48" spans="2:28" hidden="1" x14ac:dyDescent="0.25">
      <c r="B48" s="47" t="s">
        <v>97</v>
      </c>
      <c r="C48" s="45" t="s">
        <v>68</v>
      </c>
      <c r="D48" s="46" t="s">
        <v>88</v>
      </c>
      <c r="E48" s="43"/>
      <c r="F48" s="43" t="e">
        <f>Q48*#REF!</f>
        <v>#REF!</v>
      </c>
      <c r="G48" s="43"/>
      <c r="H48" s="43" t="e">
        <f>S48*#REF!</f>
        <v>#REF!</v>
      </c>
      <c r="I48" s="43" t="e">
        <f>T48*#REF!</f>
        <v>#REF!</v>
      </c>
      <c r="J48" s="43" t="e">
        <f>U48*#REF!</f>
        <v>#REF!</v>
      </c>
      <c r="K48" s="43" t="e">
        <f>V48*#REF!</f>
        <v>#REF!</v>
      </c>
      <c r="L48" s="43" t="e">
        <f>W48*#REF!</f>
        <v>#REF!</v>
      </c>
      <c r="M48" s="48" t="e">
        <f>F48+H48+I48+J48+K48+L48</f>
        <v>#REF!</v>
      </c>
      <c r="N48" s="34"/>
      <c r="O48" s="72">
        <v>3.2</v>
      </c>
      <c r="P48" s="43"/>
      <c r="Q48" s="43">
        <v>0.05</v>
      </c>
      <c r="R48" s="43"/>
      <c r="S48" s="43">
        <v>0.1</v>
      </c>
      <c r="T48" s="43">
        <v>0.1</v>
      </c>
      <c r="U48" s="43">
        <v>0.1</v>
      </c>
      <c r="V48" s="43">
        <v>0.05</v>
      </c>
      <c r="W48" s="43">
        <v>0.15</v>
      </c>
      <c r="X48" s="54">
        <v>59000</v>
      </c>
      <c r="Y48" s="54">
        <f t="shared" si="3"/>
        <v>188800</v>
      </c>
      <c r="Z48" s="34"/>
      <c r="AA48" s="91">
        <v>15</v>
      </c>
      <c r="AB48" s="91">
        <f t="shared" si="4"/>
        <v>18.2</v>
      </c>
    </row>
    <row r="49" spans="2:28" hidden="1" x14ac:dyDescent="0.25">
      <c r="Y49" s="56">
        <f>SUM(Y37:Y48)</f>
        <v>5536730.5999999996</v>
      </c>
      <c r="Z49" s="33" t="s">
        <v>101</v>
      </c>
    </row>
    <row r="50" spans="2:28" s="59" customFormat="1" hidden="1" x14ac:dyDescent="0.25">
      <c r="B50" s="52"/>
      <c r="G50" s="59" t="s">
        <v>85</v>
      </c>
      <c r="X50" s="60"/>
      <c r="Y50" s="61">
        <f>Y49*1.2</f>
        <v>6644076.7199999997</v>
      </c>
      <c r="Z50" s="59" t="s">
        <v>102</v>
      </c>
      <c r="AA50" s="77"/>
      <c r="AB50" s="77"/>
    </row>
    <row r="51" spans="2:28" hidden="1" x14ac:dyDescent="0.25"/>
    <row r="52" spans="2:28" x14ac:dyDescent="0.25">
      <c r="X52" s="53" t="s">
        <v>110</v>
      </c>
      <c r="Y52" s="56" t="e">
        <f>#REF!+Y50</f>
        <v>#REF!</v>
      </c>
    </row>
  </sheetData>
  <mergeCells count="13">
    <mergeCell ref="B34:Y34"/>
    <mergeCell ref="B35:L35"/>
    <mergeCell ref="M35:M36"/>
    <mergeCell ref="N35:N36"/>
    <mergeCell ref="B36:C36"/>
    <mergeCell ref="X4:X5"/>
    <mergeCell ref="Y4:Y5"/>
    <mergeCell ref="B5:C5"/>
    <mergeCell ref="B4:L4"/>
    <mergeCell ref="M4:M5"/>
    <mergeCell ref="N4:N5"/>
    <mergeCell ref="O4:O5"/>
    <mergeCell ref="P4:W4"/>
  </mergeCells>
  <pageMargins left="0.70866141732283472" right="0.70866141732283472" top="0.39370078740157483" bottom="0.35433070866141736" header="0.31496062992125984" footer="0.31496062992125984"/>
  <pageSetup paperSize="9" scale="67" orientation="portrait" r:id="rId1"/>
  <headerFooter>
    <oddFooter>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РН</vt:lpstr>
      <vt:lpstr>РН кол</vt:lpstr>
      <vt:lpstr>заявка для рассылки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2021-12-09T05:59:52Z</dcterms:modified>
</cp:coreProperties>
</file>