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1675" windowWidth="14805" windowHeight="7890"/>
  </bookViews>
  <sheets>
    <sheet name="Демонстрация" sheetId="8" r:id="rId1"/>
    <sheet name="Лист1" sheetId="9" r:id="rId2"/>
  </sheets>
  <calcPr calcId="152511"/>
</workbook>
</file>

<file path=xl/calcChain.xml><?xml version="1.0" encoding="utf-8"?>
<calcChain xmlns="http://schemas.openxmlformats.org/spreadsheetml/2006/main">
  <c r="K36" i="8" l="1"/>
  <c r="K59" i="8" l="1"/>
  <c r="M14" i="8"/>
  <c r="K61" i="8"/>
  <c r="K60" i="8"/>
  <c r="M38" i="8"/>
  <c r="K38" i="8"/>
  <c r="K21" i="8" l="1"/>
  <c r="K20" i="8"/>
  <c r="K23" i="8"/>
  <c r="K213" i="8" l="1"/>
  <c r="K214" i="8"/>
  <c r="K205" i="8"/>
  <c r="K183" i="8"/>
  <c r="M182" i="8"/>
  <c r="M180" i="8"/>
  <c r="K180" i="8"/>
  <c r="K177" i="8"/>
  <c r="K176" i="8"/>
  <c r="K175" i="8"/>
  <c r="K47" i="8"/>
  <c r="K42" i="8"/>
  <c r="K191" i="8" l="1"/>
  <c r="K188" i="8"/>
  <c r="K187" i="8"/>
  <c r="K246" i="8"/>
  <c r="K174" i="8"/>
  <c r="K173" i="8"/>
  <c r="K172" i="8"/>
  <c r="K171" i="8"/>
  <c r="K35" i="8"/>
  <c r="K46" i="8" l="1"/>
  <c r="K170" i="8"/>
  <c r="K169" i="8"/>
  <c r="K168" i="8"/>
  <c r="K167" i="8"/>
  <c r="K24" i="8" l="1"/>
  <c r="K244" i="8" l="1"/>
  <c r="M183" i="8"/>
  <c r="K250" i="8" l="1"/>
  <c r="K249" i="8"/>
  <c r="K247" i="8" l="1"/>
  <c r="K243" i="8"/>
  <c r="K242" i="8"/>
  <c r="K241" i="8"/>
  <c r="K240" i="8"/>
  <c r="K239" i="8"/>
  <c r="K237" i="8"/>
  <c r="K238" i="8"/>
  <c r="M223" i="8"/>
  <c r="M222" i="8"/>
  <c r="M221" i="8"/>
  <c r="M220" i="8"/>
  <c r="M219" i="8"/>
  <c r="K223" i="8"/>
  <c r="K222" i="8"/>
  <c r="K221" i="8"/>
  <c r="K220" i="8"/>
  <c r="K219" i="8"/>
  <c r="K204" i="8"/>
  <c r="K200" i="8"/>
  <c r="K196" i="8"/>
  <c r="K203" i="8"/>
  <c r="K202" i="8"/>
  <c r="K201" i="8"/>
  <c r="K199" i="8"/>
  <c r="K198" i="8"/>
  <c r="K197" i="8"/>
  <c r="K190" i="8"/>
  <c r="K189" i="8"/>
  <c r="K182" i="8" l="1"/>
  <c r="M181" i="8"/>
  <c r="K181" i="8"/>
  <c r="K164" i="8"/>
  <c r="K163" i="8"/>
  <c r="K162" i="8"/>
  <c r="K161" i="8"/>
  <c r="K159" i="8"/>
  <c r="K160" i="8"/>
  <c r="K158" i="8"/>
  <c r="K157" i="8"/>
  <c r="K156" i="8"/>
  <c r="K155" i="8"/>
  <c r="K154" i="8"/>
  <c r="K153" i="8"/>
  <c r="K152" i="8"/>
  <c r="K151" i="8"/>
  <c r="K150" i="8"/>
  <c r="K149" i="8"/>
  <c r="K148" i="8"/>
  <c r="K146" i="8"/>
  <c r="K145" i="8"/>
  <c r="K144" i="8"/>
  <c r="K141" i="8"/>
  <c r="K140" i="8"/>
  <c r="K139" i="8"/>
  <c r="K133" i="8"/>
  <c r="K134" i="8"/>
  <c r="K132" i="8"/>
  <c r="K131" i="8"/>
  <c r="K130" i="8"/>
  <c r="K129" i="8"/>
  <c r="K128" i="8"/>
  <c r="K127" i="8"/>
  <c r="K125" i="8"/>
  <c r="K124" i="8"/>
  <c r="K123" i="8"/>
  <c r="K122" i="8"/>
  <c r="K121" i="8"/>
  <c r="K120" i="8"/>
  <c r="K119" i="8"/>
  <c r="K118" i="8"/>
  <c r="K116" i="8"/>
  <c r="K115" i="8"/>
  <c r="K114" i="8"/>
  <c r="K113" i="8"/>
  <c r="K112" i="8"/>
  <c r="K111" i="8"/>
  <c r="K110" i="8"/>
  <c r="K109" i="8"/>
  <c r="K106" i="8"/>
  <c r="K107" i="8"/>
  <c r="K99" i="8"/>
  <c r="K102" i="8"/>
  <c r="K98" i="8"/>
  <c r="K101" i="8"/>
  <c r="K103" i="8"/>
  <c r="K104" i="8"/>
  <c r="K105" i="8"/>
  <c r="K100" i="8"/>
  <c r="K94" i="8"/>
  <c r="K95" i="8"/>
  <c r="K96" i="8"/>
  <c r="K93" i="8"/>
  <c r="K92" i="8"/>
  <c r="K55" i="8"/>
  <c r="K54" i="8"/>
  <c r="K53" i="8"/>
  <c r="K52" i="8"/>
  <c r="K51" i="8"/>
  <c r="K50" i="8"/>
  <c r="K43" i="8"/>
  <c r="K49" i="8"/>
  <c r="K48" i="8"/>
  <c r="K45" i="8"/>
  <c r="K44" i="8"/>
  <c r="M37" i="8"/>
  <c r="K37" i="8"/>
  <c r="M36" i="8"/>
  <c r="M35" i="8"/>
  <c r="M15" i="8" l="1"/>
</calcChain>
</file>

<file path=xl/sharedStrings.xml><?xml version="1.0" encoding="utf-8"?>
<sst xmlns="http://schemas.openxmlformats.org/spreadsheetml/2006/main" count="503" uniqueCount="233">
  <si>
    <t>НИТКИ АРМИРОВАННЫЕ</t>
  </si>
  <si>
    <t>Номер</t>
  </si>
  <si>
    <t>Намотка</t>
  </si>
  <si>
    <t>Цвет</t>
  </si>
  <si>
    <t>Упаковка</t>
  </si>
  <si>
    <t>Цена за бобину, руб.</t>
  </si>
  <si>
    <t>35ЛЛ</t>
  </si>
  <si>
    <t>2500 м</t>
  </si>
  <si>
    <t>45ЛЛ</t>
  </si>
  <si>
    <t>70ЛЛ</t>
  </si>
  <si>
    <t>45ЛЛ (Китай)</t>
  </si>
  <si>
    <t>НИТКИ ПОЛИЭСТЕР</t>
  </si>
  <si>
    <t>40/2 полиэстр</t>
  </si>
  <si>
    <t>5000 ярд</t>
  </si>
  <si>
    <t>ПУГОВИЦЫ АМИНОПЛАСТ</t>
  </si>
  <si>
    <t>Диаметр</t>
  </si>
  <si>
    <t>Кол-во проколов</t>
  </si>
  <si>
    <t>Цена, руб.</t>
  </si>
  <si>
    <t>17 мм</t>
  </si>
  <si>
    <t>черная</t>
  </si>
  <si>
    <t>20 мм</t>
  </si>
  <si>
    <t>ПУГОВИЦЫ П/ЭФ</t>
  </si>
  <si>
    <t>Черная</t>
  </si>
  <si>
    <t>ЛЕНТА-КОНТАКТ (липучка)</t>
  </si>
  <si>
    <t>Ширина /мм/</t>
  </si>
  <si>
    <t>25 м</t>
  </si>
  <si>
    <t>25 мм</t>
  </si>
  <si>
    <t>50 мм</t>
  </si>
  <si>
    <t>СВЕТОВОЗВРАЩАЮЩИЕ МАТЕРИАЛЫ</t>
  </si>
  <si>
    <t>Артикул</t>
  </si>
  <si>
    <t>Основа</t>
  </si>
  <si>
    <t>Ширина</t>
  </si>
  <si>
    <t>Стоимость в руб. за 1 пог. метр.</t>
  </si>
  <si>
    <t>Лента световозвращающая</t>
  </si>
  <si>
    <t>(коэф.св.100)</t>
  </si>
  <si>
    <t>п/э</t>
  </si>
  <si>
    <t>100 м</t>
  </si>
  <si>
    <t>х/б</t>
  </si>
  <si>
    <t>Кант СВП</t>
  </si>
  <si>
    <t>ЛЕНТЫ</t>
  </si>
  <si>
    <t>Ширина мм</t>
  </si>
  <si>
    <t>Цена</t>
  </si>
  <si>
    <t>Лента киперная</t>
  </si>
  <si>
    <t>10 мм</t>
  </si>
  <si>
    <t>1500 м</t>
  </si>
  <si>
    <t>15 мм</t>
  </si>
  <si>
    <t>1000 м</t>
  </si>
  <si>
    <t xml:space="preserve"> </t>
  </si>
  <si>
    <t>МАНЖЕТЫ</t>
  </si>
  <si>
    <t>Наименование</t>
  </si>
  <si>
    <t>Манжеты трикотажные</t>
  </si>
  <si>
    <t>черный</t>
  </si>
  <si>
    <t>100 пар</t>
  </si>
  <si>
    <t>Наименование, номер</t>
  </si>
  <si>
    <t>№ 5 неразъемная</t>
  </si>
  <si>
    <t>№ 5 разъемная 1 замок</t>
  </si>
  <si>
    <t>№5 разъем/неразъем с 2-мя замками</t>
  </si>
  <si>
    <t>№8 разъемная</t>
  </si>
  <si>
    <t>№8 Разъемная с 2-мя замками</t>
  </si>
  <si>
    <t>Молния спиральная ТИП 4 неразъемная</t>
  </si>
  <si>
    <t>№ 4 Неразъёмная</t>
  </si>
  <si>
    <t>№ 5 разъёмная</t>
  </si>
  <si>
    <t>№ 5 разьемная</t>
  </si>
  <si>
    <t>Тип</t>
  </si>
  <si>
    <t>автомат</t>
  </si>
  <si>
    <t>галантерейный</t>
  </si>
  <si>
    <t>МЕТАЛЛОФУРНИТУРА</t>
  </si>
  <si>
    <t>Кол-во</t>
  </si>
  <si>
    <t>Пр-во</t>
  </si>
  <si>
    <t>Люверс № 2</t>
  </si>
  <si>
    <t>4 мм</t>
  </si>
  <si>
    <t>никель/оксид</t>
  </si>
  <si>
    <t>Китай</t>
  </si>
  <si>
    <t>Люверс № 3</t>
  </si>
  <si>
    <t>5 мм</t>
  </si>
  <si>
    <t>Люверс № 4</t>
  </si>
  <si>
    <t>6 мм</t>
  </si>
  <si>
    <t>Пуговица джинсовая</t>
  </si>
  <si>
    <t>17мм</t>
  </si>
  <si>
    <t>оксид</t>
  </si>
  <si>
    <t>Полукольцо несварное</t>
  </si>
  <si>
    <t>30 мм</t>
  </si>
  <si>
    <t>40 мм</t>
  </si>
  <si>
    <t>Кнопка ALFA</t>
  </si>
  <si>
    <t>никель/оксид/</t>
  </si>
  <si>
    <t>ПЛАСТИКОВАЯ ФУРНИТУРА</t>
  </si>
  <si>
    <t>Фастекс трезубец</t>
  </si>
  <si>
    <t>Пряжка двухщелевая</t>
  </si>
  <si>
    <t>Цветные манжеты – под заказ!!!</t>
  </si>
  <si>
    <t>ФУРНИТУРА ДЛЯ ШНУРА</t>
  </si>
  <si>
    <t>Описание</t>
  </si>
  <si>
    <t>Фиксатор</t>
  </si>
  <si>
    <t>Наконечник</t>
  </si>
  <si>
    <t>ЭТИКЕТ-ПИСТОЛЕТЫ, БИРКОДЕРЖАТЕЛИ</t>
  </si>
  <si>
    <t>Размерная сетка</t>
  </si>
  <si>
    <t>Стандарт</t>
  </si>
  <si>
    <t>РЕЗИНКА (Тесьма эластичная)</t>
  </si>
  <si>
    <t>Ширина ( мм)</t>
  </si>
  <si>
    <t>РЕЗИНКА ТКАЦКАЯ</t>
  </si>
  <si>
    <t>Резинка ткацкая</t>
  </si>
  <si>
    <t>35 мм</t>
  </si>
  <si>
    <t>РЕЗИНКА ВЯЗАННАЯ</t>
  </si>
  <si>
    <t>Резинка вязанная</t>
  </si>
  <si>
    <t>белая</t>
  </si>
  <si>
    <t>РЕЗИНКА ШЛЯПНАЯ</t>
  </si>
  <si>
    <t>Резинка шляпная</t>
  </si>
  <si>
    <t>3,0 мм</t>
  </si>
  <si>
    <t>РЕЗИНКА ПОМОЧНАЯ</t>
  </si>
  <si>
    <t>Резинка помочная</t>
  </si>
  <si>
    <t>Резинка продежка</t>
  </si>
  <si>
    <t>8 мм</t>
  </si>
  <si>
    <t>Ширина, мм</t>
  </si>
  <si>
    <t> Вес</t>
  </si>
  <si>
    <t>18 ММ</t>
  </si>
  <si>
    <t>2 г/м</t>
  </si>
  <si>
    <t>цветной</t>
  </si>
  <si>
    <t>22 ММ</t>
  </si>
  <si>
    <t>белый</t>
  </si>
  <si>
    <t>2,4 г/м</t>
  </si>
  <si>
    <t>2,8 г/м</t>
  </si>
  <si>
    <t>3,2 г/м</t>
  </si>
  <si>
    <t>24 ММ</t>
  </si>
  <si>
    <t>2,6 г/м</t>
  </si>
  <si>
    <t xml:space="preserve">32 ММ </t>
  </si>
  <si>
    <t>Вес</t>
  </si>
  <si>
    <t xml:space="preserve">20 ММ  </t>
  </si>
  <si>
    <t>полипропилен</t>
  </si>
  <si>
    <t>10,7 г/м</t>
  </si>
  <si>
    <t xml:space="preserve">25 ММ  </t>
  </si>
  <si>
    <t>13,3 г/м</t>
  </si>
  <si>
    <t>цветная</t>
  </si>
  <si>
    <t xml:space="preserve">30 ММ  </t>
  </si>
  <si>
    <t>16 г/м</t>
  </si>
  <si>
    <t xml:space="preserve">40 ММ  </t>
  </si>
  <si>
    <t>21 г/м</t>
  </si>
  <si>
    <t>Состав</t>
  </si>
  <si>
    <t>4,5 ММ 1с36</t>
  </si>
  <si>
    <t>полиэфир</t>
  </si>
  <si>
    <t>5мм плетено-вязаный</t>
  </si>
  <si>
    <t>5мм с сердечником 5 гр/м плетено-вязаный</t>
  </si>
  <si>
    <t>5 г/м</t>
  </si>
  <si>
    <t>5мм вязаный</t>
  </si>
  <si>
    <t xml:space="preserve">Цветные манжеты под заказ! </t>
  </si>
  <si>
    <t>Цветные шнуры под заказ!</t>
  </si>
  <si>
    <t>Лента ременная любой цвет и ширины под заказ от 2000м.</t>
  </si>
  <si>
    <t>Белые.Черные / Цветные</t>
  </si>
  <si>
    <t>Цена руб.</t>
  </si>
  <si>
    <t>Прайс-лист на складские позиции швейной фурнитуры.</t>
  </si>
  <si>
    <t>Лента световозвращающая (коэф.св.270)</t>
  </si>
  <si>
    <t>Лента световозвращающая (коэф.св.400)</t>
  </si>
  <si>
    <t>Манжеты полушерстяные</t>
  </si>
  <si>
    <t>Длинна (см)</t>
  </si>
  <si>
    <t>Ширина (см)</t>
  </si>
  <si>
    <t>Цена за пару</t>
  </si>
  <si>
    <t>Длина (см)</t>
  </si>
  <si>
    <t>Молния Трактор ТИП 5 неразъемная (упаковка 16-20см*100шт, 30,35см- 100шт)</t>
  </si>
  <si>
    <t>Молния Трактор ТИП 5 разъемная 1 замок (упаковка 50шт)</t>
  </si>
  <si>
    <t>Молния Трактор ТИП 5 разъем/неразъемная с 2-мя замками     (упаковка 50шт)</t>
  </si>
  <si>
    <t>Молния Трактор ТИП 8 разъемная (Упаковка 50шт)</t>
  </si>
  <si>
    <t>Молния Трактор ТИП 8 разъемная с 2-мя замками (Упаковка 50шт)</t>
  </si>
  <si>
    <t>Молния спиральная ТИП 5 неразъемная (Упаковка 100 шт.)</t>
  </si>
  <si>
    <t>Молния спиральная ТИП 5 разъемная (упаковка 50шт)</t>
  </si>
  <si>
    <t>Длина, см. Мин.партия</t>
  </si>
  <si>
    <t>Кол-во в упаковке</t>
  </si>
  <si>
    <t>Описание мин партия</t>
  </si>
  <si>
    <t>черный / цветной</t>
  </si>
  <si>
    <t>1 рулон (2000 шт)</t>
  </si>
  <si>
    <t>белая / черная</t>
  </si>
  <si>
    <t>20 м</t>
  </si>
  <si>
    <t>1280 м</t>
  </si>
  <si>
    <t>черная / белая</t>
  </si>
  <si>
    <t>Полипропилен</t>
  </si>
  <si>
    <t>Упаковка (М)</t>
  </si>
  <si>
    <t>15ММ НОВИНКА</t>
  </si>
  <si>
    <r>
      <t>Цилиндр/</t>
    </r>
    <r>
      <rPr>
        <i/>
        <sz val="10"/>
        <color rgb="FFFF0000"/>
        <rFont val="Times New Roman"/>
        <family val="1"/>
        <charset val="204"/>
      </rPr>
      <t>500шт</t>
    </r>
  </si>
  <si>
    <r>
      <t>с2отверстиями/</t>
    </r>
    <r>
      <rPr>
        <i/>
        <sz val="10"/>
        <color rgb="FFFF0000"/>
        <rFont val="Times New Roman"/>
        <family val="1"/>
        <charset val="204"/>
      </rPr>
      <t>500</t>
    </r>
  </si>
  <si>
    <r>
      <t>Шар/</t>
    </r>
    <r>
      <rPr>
        <i/>
        <sz val="10"/>
        <color rgb="FFFF0000"/>
        <rFont val="Times New Roman"/>
        <family val="1"/>
        <charset val="204"/>
      </rPr>
      <t>500</t>
    </r>
  </si>
  <si>
    <r>
      <t>Колокольчик/</t>
    </r>
    <r>
      <rPr>
        <i/>
        <sz val="10"/>
        <color rgb="FFFF0000"/>
        <rFont val="Times New Roman"/>
        <family val="1"/>
        <charset val="204"/>
      </rPr>
      <t>1000шт</t>
    </r>
  </si>
  <si>
    <r>
      <t>Крокодил/</t>
    </r>
    <r>
      <rPr>
        <i/>
        <sz val="10"/>
        <color rgb="FFFF0000"/>
        <rFont val="Times New Roman"/>
        <family val="1"/>
        <charset val="204"/>
      </rPr>
      <t>1000шт</t>
    </r>
  </si>
  <si>
    <t>Молния рулонная тип 7 / водонепроницаемая</t>
  </si>
  <si>
    <t>Цветные пуговицы, фастексы, наконечники, фиксаторы, пряжки под заказ от 5 дней</t>
  </si>
  <si>
    <t>все цвета</t>
  </si>
  <si>
    <t xml:space="preserve">Молния спиральная ТИП 7 неразъемная </t>
  </si>
  <si>
    <t>№ 7 неразъёмная</t>
  </si>
  <si>
    <t>480 м</t>
  </si>
  <si>
    <t>400 м</t>
  </si>
  <si>
    <t>360 м</t>
  </si>
  <si>
    <t>320 м</t>
  </si>
  <si>
    <t>(коэф.св.400)</t>
  </si>
  <si>
    <t>100 мм</t>
  </si>
  <si>
    <t>2,5 мм</t>
  </si>
  <si>
    <t>№ 7 разъёмная декор серебро</t>
  </si>
  <si>
    <r>
      <t>БЕГУНОК № 7  (</t>
    </r>
    <r>
      <rPr>
        <i/>
        <sz val="10"/>
        <color rgb="FFFF0000"/>
        <rFont val="Times New Roman"/>
        <family val="1"/>
        <charset val="204"/>
      </rPr>
      <t>2000шт)</t>
    </r>
  </si>
  <si>
    <r>
      <t>БЕГУНОК № 10 (</t>
    </r>
    <r>
      <rPr>
        <i/>
        <sz val="10"/>
        <color rgb="FFFF0000"/>
        <rFont val="Times New Roman"/>
        <family val="1"/>
        <charset val="204"/>
      </rPr>
      <t>500шт)</t>
    </r>
  </si>
  <si>
    <r>
      <t>БЕГУНОК № 5 (</t>
    </r>
    <r>
      <rPr>
        <i/>
        <sz val="10"/>
        <color rgb="FFFF0000"/>
        <rFont val="Times New Roman"/>
        <family val="1"/>
        <charset val="204"/>
      </rPr>
      <t>2000шт)</t>
    </r>
  </si>
  <si>
    <t>черная/цвет</t>
  </si>
  <si>
    <t>3мм</t>
  </si>
  <si>
    <t>№ 5 Неразъёмная</t>
  </si>
  <si>
    <t>ПУГОВИЦЫ КАНАДА</t>
  </si>
  <si>
    <t>ПУГОВИЦЫ НАТО</t>
  </si>
  <si>
    <t>МОЛНИИ СПИРАЛЬНЫЕ (ВИТЫЕ)</t>
  </si>
  <si>
    <t>ШНУРЫ</t>
  </si>
  <si>
    <t xml:space="preserve">ЛЕНТЫ </t>
  </si>
  <si>
    <t>ЛЕНТЫ ОКАНТОВОЧНЫЕ</t>
  </si>
  <si>
    <t>ЛЕНТЫ РЕМЕННЫЕ (СТРОПЫ)</t>
  </si>
  <si>
    <t>Полиэфир</t>
  </si>
  <si>
    <r>
      <rPr>
        <b/>
        <i/>
        <sz val="10"/>
        <rFont val="Times New Roman"/>
        <family val="1"/>
        <charset val="204"/>
      </rPr>
      <t>Ширина /мм/</t>
    </r>
    <r>
      <rPr>
        <b/>
        <i/>
        <sz val="10"/>
        <color rgb="FF92D050"/>
        <rFont val="Times New Roman"/>
        <family val="1"/>
        <charset val="204"/>
      </rPr>
      <t>НУРЫ</t>
    </r>
  </si>
  <si>
    <t>Длина</t>
  </si>
  <si>
    <t>100м</t>
  </si>
  <si>
    <t>м. в рулоне</t>
  </si>
  <si>
    <t>Минимальная партия</t>
  </si>
  <si>
    <t>Молния Рулонная</t>
  </si>
  <si>
    <t xml:space="preserve"> Мин.партия</t>
  </si>
  <si>
    <t>черная,хаки</t>
  </si>
  <si>
    <t>хаки</t>
  </si>
  <si>
    <t>28 мм</t>
  </si>
  <si>
    <r>
      <t xml:space="preserve">Кант СВП </t>
    </r>
    <r>
      <rPr>
        <b/>
        <sz val="10"/>
        <color theme="1"/>
        <rFont val="Times New Roman"/>
        <family val="1"/>
        <charset val="204"/>
      </rPr>
      <t>Лимон,Оранж</t>
    </r>
  </si>
  <si>
    <t>черный,хаки</t>
  </si>
  <si>
    <t>МОЛНИИ ПЛАСТИКОВЫЕ  /ТРАКТОР/</t>
  </si>
  <si>
    <t>Молния рулонная Тип 3 белая/цвет</t>
  </si>
  <si>
    <t>Молния рулонная тип 5 черная /цвет</t>
  </si>
  <si>
    <t>400м</t>
  </si>
  <si>
    <t>200м</t>
  </si>
  <si>
    <t>Молния рулонная тип 10 черная/цвет</t>
  </si>
  <si>
    <t>(оксид, никель)</t>
  </si>
  <si>
    <t>Фастекс трезубец усиленный</t>
  </si>
  <si>
    <t>Фастекс трезубец ацеталь</t>
  </si>
  <si>
    <t>черный / хаки</t>
  </si>
  <si>
    <t>БЕГУНОКИ  ДЛЯ РУЛОННОЙ МОЛНИИ,ПУЛЛЕРЫ</t>
  </si>
  <si>
    <t xml:space="preserve">ПУЛЛЕР ДЛЯ МОЛНИИ </t>
  </si>
  <si>
    <t>Курс ЦБ</t>
  </si>
  <si>
    <t>Белые,черные</t>
  </si>
  <si>
    <t>Цветные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</si>
</sst>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11"/>
      <color theme="1"/>
      <name val="Bookman Old Style"/>
      <family val="1"/>
      <charset val="204"/>
    </font>
    <font>
      <b/>
      <i/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i/>
      <sz val="10"/>
      <color theme="1"/>
      <name val="Bookman Old Style"/>
      <family val="1"/>
      <charset val="204"/>
    </font>
    <font>
      <sz val="8"/>
      <color theme="1"/>
      <name val="Calibri"/>
      <family val="2"/>
      <charset val="204"/>
      <scheme val="minor"/>
    </font>
    <font>
      <i/>
      <sz val="9"/>
      <color theme="1"/>
      <name val="Bookman Old Style"/>
      <family val="1"/>
      <charset val="204"/>
    </font>
    <font>
      <sz val="12"/>
      <color theme="1"/>
      <name val="Times New Roman"/>
      <family val="1"/>
      <charset val="204"/>
    </font>
    <font>
      <b/>
      <i/>
      <sz val="24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u/>
      <sz val="10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"/>
      <color theme="0"/>
      <name val="Times New Roman"/>
      <family val="1"/>
      <charset val="204"/>
    </font>
    <font>
      <i/>
      <sz val="1"/>
      <color theme="0"/>
      <name val="Calibri"/>
      <family val="2"/>
      <charset val="204"/>
      <scheme val="minor"/>
    </font>
    <font>
      <sz val="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i/>
      <sz val="10"/>
      <name val="Times New Roman"/>
      <family val="1"/>
      <charset val="204"/>
    </font>
    <font>
      <b/>
      <i/>
      <sz val="10"/>
      <color rgb="FF92D05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25"/>
      <color theme="0"/>
      <name val="Times New Roman"/>
      <family val="1"/>
      <charset val="204"/>
    </font>
    <font>
      <b/>
      <i/>
      <sz val="16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EDEBE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double">
        <color rgb="FF000000"/>
      </right>
      <top style="thin">
        <color indexed="64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theme="0" tint="-0.14999847407452621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theme="0" tint="-0.14999847407452621"/>
      </right>
      <top/>
      <bottom style="double">
        <color rgb="FF00000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308">
    <xf numFmtId="0" fontId="0" fillId="0" borderId="0" xfId="0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2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5" fillId="0" borderId="0" xfId="0" applyFont="1"/>
    <xf numFmtId="0" fontId="26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vertical="center" wrapText="1"/>
    </xf>
    <xf numFmtId="0" fontId="29" fillId="0" borderId="0" xfId="0" applyFont="1"/>
    <xf numFmtId="0" fontId="14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 wrapText="1"/>
    </xf>
    <xf numFmtId="0" fontId="23" fillId="6" borderId="13" xfId="0" applyFont="1" applyFill="1" applyBorder="1" applyAlignment="1">
      <alignment vertical="center"/>
    </xf>
    <xf numFmtId="0" fontId="23" fillId="6" borderId="14" xfId="0" applyFont="1" applyFill="1" applyBorder="1" applyAlignment="1">
      <alignment vertical="center"/>
    </xf>
    <xf numFmtId="0" fontId="0" fillId="0" borderId="34" xfId="0" applyBorder="1"/>
    <xf numFmtId="0" fontId="1" fillId="0" borderId="34" xfId="0" applyFont="1" applyBorder="1" applyAlignment="1">
      <alignment vertical="center" wrapText="1"/>
    </xf>
    <xf numFmtId="0" fontId="1" fillId="3" borderId="34" xfId="0" applyFont="1" applyFill="1" applyBorder="1" applyAlignment="1">
      <alignment vertical="center" wrapText="1"/>
    </xf>
    <xf numFmtId="0" fontId="1" fillId="0" borderId="34" xfId="0" applyFont="1" applyBorder="1" applyAlignment="1">
      <alignment vertical="top" wrapText="1"/>
    </xf>
    <xf numFmtId="0" fontId="0" fillId="3" borderId="34" xfId="0" applyFill="1" applyBorder="1"/>
    <xf numFmtId="0" fontId="0" fillId="0" borderId="35" xfId="0" applyBorder="1"/>
    <xf numFmtId="0" fontId="1" fillId="3" borderId="35" xfId="0" applyFont="1" applyFill="1" applyBorder="1" applyAlignment="1">
      <alignment vertical="center" wrapText="1"/>
    </xf>
    <xf numFmtId="0" fontId="1" fillId="0" borderId="35" xfId="0" applyFont="1" applyBorder="1" applyAlignment="1">
      <alignment vertical="center" wrapText="1"/>
    </xf>
    <xf numFmtId="0" fontId="1" fillId="0" borderId="35" xfId="0" applyFont="1" applyBorder="1" applyAlignment="1">
      <alignment vertical="top" wrapText="1"/>
    </xf>
    <xf numFmtId="0" fontId="0" fillId="3" borderId="35" xfId="0" applyFill="1" applyBorder="1"/>
    <xf numFmtId="0" fontId="2" fillId="3" borderId="34" xfId="0" applyFont="1" applyFill="1" applyBorder="1" applyAlignment="1">
      <alignment vertical="center" wrapText="1"/>
    </xf>
    <xf numFmtId="0" fontId="8" fillId="3" borderId="34" xfId="0" applyFont="1" applyFill="1" applyBorder="1" applyAlignment="1">
      <alignment vertical="center" wrapText="1"/>
    </xf>
    <xf numFmtId="4" fontId="12" fillId="0" borderId="34" xfId="0" applyNumberFormat="1" applyFont="1" applyBorder="1" applyAlignment="1">
      <alignment horizontal="center"/>
    </xf>
    <xf numFmtId="0" fontId="1" fillId="3" borderId="34" xfId="0" applyFont="1" applyFill="1" applyBorder="1" applyAlignment="1">
      <alignment vertical="top" wrapText="1"/>
    </xf>
    <xf numFmtId="0" fontId="4" fillId="3" borderId="34" xfId="0" applyFont="1" applyFill="1" applyBorder="1" applyAlignment="1">
      <alignment vertical="center" wrapText="1"/>
    </xf>
    <xf numFmtId="0" fontId="6" fillId="3" borderId="34" xfId="0" applyFont="1" applyFill="1" applyBorder="1" applyAlignment="1">
      <alignment vertical="center" wrapText="1"/>
    </xf>
    <xf numFmtId="0" fontId="7" fillId="3" borderId="34" xfId="0" applyFont="1" applyFill="1" applyBorder="1" applyAlignment="1">
      <alignment vertical="center" wrapText="1"/>
    </xf>
    <xf numFmtId="0" fontId="0" fillId="0" borderId="36" xfId="0" applyBorder="1"/>
    <xf numFmtId="0" fontId="2" fillId="3" borderId="36" xfId="0" applyFont="1" applyFill="1" applyBorder="1" applyAlignment="1">
      <alignment vertical="center" wrapText="1"/>
    </xf>
    <xf numFmtId="0" fontId="8" fillId="3" borderId="36" xfId="0" applyFont="1" applyFill="1" applyBorder="1" applyAlignment="1">
      <alignment vertical="center" wrapText="1"/>
    </xf>
    <xf numFmtId="0" fontId="0" fillId="3" borderId="36" xfId="0" applyFill="1" applyBorder="1"/>
    <xf numFmtId="4" fontId="12" fillId="0" borderId="36" xfId="0" applyNumberFormat="1" applyFont="1" applyBorder="1" applyAlignment="1">
      <alignment horizontal="center"/>
    </xf>
    <xf numFmtId="0" fontId="1" fillId="0" borderId="36" xfId="0" applyFont="1" applyBorder="1" applyAlignment="1">
      <alignment vertical="center" wrapText="1"/>
    </xf>
    <xf numFmtId="0" fontId="1" fillId="0" borderId="36" xfId="0" applyFont="1" applyBorder="1" applyAlignment="1">
      <alignment vertical="top" wrapText="1"/>
    </xf>
    <xf numFmtId="0" fontId="1" fillId="3" borderId="36" xfId="0" applyFont="1" applyFill="1" applyBorder="1" applyAlignment="1">
      <alignment vertical="center" wrapText="1"/>
    </xf>
    <xf numFmtId="0" fontId="1" fillId="3" borderId="36" xfId="0" applyFont="1" applyFill="1" applyBorder="1" applyAlignment="1">
      <alignment vertical="top" wrapText="1"/>
    </xf>
    <xf numFmtId="0" fontId="4" fillId="3" borderId="36" xfId="0" applyFont="1" applyFill="1" applyBorder="1" applyAlignment="1">
      <alignment vertical="center" wrapText="1"/>
    </xf>
    <xf numFmtId="0" fontId="6" fillId="3" borderId="36" xfId="0" applyFont="1" applyFill="1" applyBorder="1" applyAlignment="1">
      <alignment vertical="center" wrapText="1"/>
    </xf>
    <xf numFmtId="0" fontId="7" fillId="3" borderId="36" xfId="0" applyFont="1" applyFill="1" applyBorder="1" applyAlignment="1">
      <alignment vertical="center" wrapText="1"/>
    </xf>
    <xf numFmtId="0" fontId="2" fillId="3" borderId="35" xfId="0" applyFont="1" applyFill="1" applyBorder="1" applyAlignment="1">
      <alignment vertical="center" wrapText="1"/>
    </xf>
    <xf numFmtId="0" fontId="8" fillId="3" borderId="35" xfId="0" applyFont="1" applyFill="1" applyBorder="1" applyAlignment="1">
      <alignment vertical="center" wrapText="1"/>
    </xf>
    <xf numFmtId="4" fontId="12" fillId="0" borderId="35" xfId="0" applyNumberFormat="1" applyFont="1" applyBorder="1" applyAlignment="1">
      <alignment horizontal="center"/>
    </xf>
    <xf numFmtId="0" fontId="4" fillId="0" borderId="35" xfId="0" applyFont="1" applyBorder="1" applyAlignment="1">
      <alignment vertical="center" wrapText="1"/>
    </xf>
    <xf numFmtId="0" fontId="1" fillId="3" borderId="35" xfId="0" applyFont="1" applyFill="1" applyBorder="1" applyAlignment="1">
      <alignment vertical="top" wrapText="1"/>
    </xf>
    <xf numFmtId="0" fontId="4" fillId="3" borderId="35" xfId="0" applyFont="1" applyFill="1" applyBorder="1" applyAlignment="1">
      <alignment vertical="center" wrapText="1"/>
    </xf>
    <xf numFmtId="0" fontId="6" fillId="3" borderId="35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1" fillId="3" borderId="37" xfId="0" applyFont="1" applyFill="1" applyBorder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4" fontId="12" fillId="0" borderId="41" xfId="0" applyNumberFormat="1" applyFont="1" applyBorder="1" applyAlignment="1">
      <alignment horizontal="center" vertical="center" wrapText="1"/>
    </xf>
    <xf numFmtId="0" fontId="34" fillId="9" borderId="57" xfId="0" applyFont="1" applyFill="1" applyBorder="1" applyAlignment="1">
      <alignment vertical="center"/>
    </xf>
    <xf numFmtId="0" fontId="33" fillId="3" borderId="41" xfId="0" applyFont="1" applyFill="1" applyBorder="1" applyAlignment="1">
      <alignment vertical="center"/>
    </xf>
    <xf numFmtId="0" fontId="33" fillId="3" borderId="19" xfId="0" applyFont="1" applyFill="1" applyBorder="1" applyAlignment="1">
      <alignment vertical="center"/>
    </xf>
    <xf numFmtId="0" fontId="25" fillId="3" borderId="58" xfId="0" applyFont="1" applyFill="1" applyBorder="1" applyAlignment="1">
      <alignment horizontal="center" vertical="center"/>
    </xf>
    <xf numFmtId="0" fontId="35" fillId="10" borderId="34" xfId="0" applyFont="1" applyFill="1" applyBorder="1" applyAlignment="1">
      <alignment horizontal="center" vertical="center"/>
    </xf>
    <xf numFmtId="0" fontId="19" fillId="6" borderId="22" xfId="0" applyFont="1" applyFill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center" wrapText="1"/>
    </xf>
    <xf numFmtId="0" fontId="19" fillId="6" borderId="27" xfId="0" applyFont="1" applyFill="1" applyBorder="1" applyAlignment="1">
      <alignment horizontal="center" vertical="center" wrapText="1"/>
    </xf>
    <xf numFmtId="0" fontId="19" fillId="6" borderId="26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horizontal="center" vertical="center" wrapText="1"/>
    </xf>
    <xf numFmtId="0" fontId="30" fillId="6" borderId="1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30" fillId="6" borderId="54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4" fontId="12" fillId="0" borderId="5" xfId="0" applyNumberFormat="1" applyFont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1" fontId="12" fillId="0" borderId="4" xfId="0" applyNumberFormat="1" applyFont="1" applyBorder="1" applyAlignment="1">
      <alignment horizontal="center" vertical="center" wrapText="1"/>
    </xf>
    <xf numFmtId="1" fontId="12" fillId="0" borderId="5" xfId="0" applyNumberFormat="1" applyFont="1" applyBorder="1" applyAlignment="1">
      <alignment horizontal="center" vertical="center" wrapText="1"/>
    </xf>
    <xf numFmtId="1" fontId="12" fillId="0" borderId="6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0" fontId="17" fillId="7" borderId="22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center" vertical="center"/>
    </xf>
    <xf numFmtId="0" fontId="17" fillId="7" borderId="17" xfId="0" applyFont="1" applyFill="1" applyBorder="1" applyAlignment="1">
      <alignment horizontal="center"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13" xfId="0" applyFont="1" applyFill="1" applyBorder="1" applyAlignment="1">
      <alignment horizontal="center" vertical="center"/>
    </xf>
    <xf numFmtId="0" fontId="17" fillId="7" borderId="18" xfId="0" applyFont="1" applyFill="1" applyBorder="1" applyAlignment="1">
      <alignment horizontal="center" vertical="center"/>
    </xf>
    <xf numFmtId="0" fontId="31" fillId="6" borderId="9" xfId="0" applyFont="1" applyFill="1" applyBorder="1" applyAlignment="1">
      <alignment horizontal="center" vertical="center"/>
    </xf>
    <xf numFmtId="0" fontId="31" fillId="6" borderId="5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30" fillId="6" borderId="4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/>
    </xf>
    <xf numFmtId="0" fontId="19" fillId="6" borderId="5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" fontId="12" fillId="0" borderId="40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0" fontId="18" fillId="5" borderId="27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46" xfId="0" applyFont="1" applyFill="1" applyBorder="1" applyAlignment="1">
      <alignment horizontal="center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18" fillId="5" borderId="13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18" fillId="5" borderId="17" xfId="0" applyFont="1" applyFill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/>
    </xf>
    <xf numFmtId="4" fontId="12" fillId="0" borderId="5" xfId="0" applyNumberFormat="1" applyFont="1" applyBorder="1" applyAlignment="1">
      <alignment horizontal="center"/>
    </xf>
    <xf numFmtId="4" fontId="12" fillId="0" borderId="10" xfId="0" applyNumberFormat="1" applyFont="1" applyBorder="1" applyAlignment="1">
      <alignment horizont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9" fillId="6" borderId="23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/>
    </xf>
    <xf numFmtId="0" fontId="13" fillId="6" borderId="13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0" fontId="13" fillId="0" borderId="41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top" wrapText="1"/>
    </xf>
    <xf numFmtId="0" fontId="14" fillId="0" borderId="21" xfId="0" applyFont="1" applyBorder="1" applyAlignment="1">
      <alignment horizontal="center" vertical="top" wrapText="1"/>
    </xf>
    <xf numFmtId="0" fontId="30" fillId="4" borderId="47" xfId="0" applyFont="1" applyFill="1" applyBorder="1" applyAlignment="1">
      <alignment horizontal="center" vertical="center" wrapText="1"/>
    </xf>
    <xf numFmtId="0" fontId="30" fillId="4" borderId="48" xfId="0" applyFont="1" applyFill="1" applyBorder="1" applyAlignment="1">
      <alignment horizontal="center" vertical="center" wrapText="1"/>
    </xf>
    <xf numFmtId="0" fontId="30" fillId="4" borderId="49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17" fillId="7" borderId="17" xfId="0" applyFont="1" applyFill="1" applyBorder="1" applyAlignment="1">
      <alignment horizontal="center" vertical="center" wrapText="1"/>
    </xf>
    <xf numFmtId="0" fontId="17" fillId="7" borderId="23" xfId="0" applyFont="1" applyFill="1" applyBorder="1" applyAlignment="1">
      <alignment horizontal="center" vertical="center" wrapText="1"/>
    </xf>
    <xf numFmtId="0" fontId="17" fillId="7" borderId="13" xfId="0" applyFont="1" applyFill="1" applyBorder="1" applyAlignment="1">
      <alignment horizontal="center" vertical="center" wrapText="1"/>
    </xf>
    <xf numFmtId="0" fontId="17" fillId="7" borderId="18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/>
    </xf>
    <xf numFmtId="4" fontId="12" fillId="0" borderId="38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4" fontId="12" fillId="0" borderId="6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9" fillId="6" borderId="2" xfId="0" applyFont="1" applyFill="1" applyBorder="1" applyAlignment="1">
      <alignment horizontal="left" vertical="center" wrapText="1" indent="7"/>
    </xf>
    <xf numFmtId="0" fontId="19" fillId="6" borderId="1" xfId="0" applyFont="1" applyFill="1" applyBorder="1" applyAlignment="1">
      <alignment horizontal="left" vertical="center" wrapText="1" indent="7"/>
    </xf>
    <xf numFmtId="4" fontId="16" fillId="0" borderId="4" xfId="0" applyNumberFormat="1" applyFont="1" applyBorder="1" applyAlignment="1">
      <alignment horizontal="center" vertical="center" wrapText="1"/>
    </xf>
    <xf numFmtId="4" fontId="16" fillId="0" borderId="6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4" fontId="15" fillId="0" borderId="41" xfId="0" applyNumberFormat="1" applyFont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8" fillId="7" borderId="22" xfId="0" applyFont="1" applyFill="1" applyBorder="1" applyAlignment="1">
      <alignment horizontal="center" vertical="center" wrapText="1"/>
    </xf>
    <xf numFmtId="0" fontId="18" fillId="7" borderId="11" xfId="0" applyFont="1" applyFill="1" applyBorder="1" applyAlignment="1">
      <alignment horizontal="center" vertical="center" wrapText="1"/>
    </xf>
    <xf numFmtId="0" fontId="18" fillId="7" borderId="17" xfId="0" applyFont="1" applyFill="1" applyBorder="1" applyAlignment="1">
      <alignment horizontal="center" vertical="center" wrapText="1"/>
    </xf>
    <xf numFmtId="0" fontId="18" fillId="7" borderId="23" xfId="0" applyFont="1" applyFill="1" applyBorder="1" applyAlignment="1">
      <alignment horizontal="center" vertical="center" wrapText="1"/>
    </xf>
    <xf numFmtId="0" fontId="18" fillId="7" borderId="13" xfId="0" applyFont="1" applyFill="1" applyBorder="1" applyAlignment="1">
      <alignment horizontal="center" vertical="center" wrapText="1"/>
    </xf>
    <xf numFmtId="0" fontId="18" fillId="7" borderId="18" xfId="0" applyFont="1" applyFill="1" applyBorder="1" applyAlignment="1">
      <alignment horizontal="center" vertical="center" wrapText="1"/>
    </xf>
    <xf numFmtId="0" fontId="30" fillId="6" borderId="4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/>
    </xf>
    <xf numFmtId="0" fontId="30" fillId="6" borderId="10" xfId="0" applyFont="1" applyFill="1" applyBorder="1" applyAlignment="1">
      <alignment horizontal="center"/>
    </xf>
    <xf numFmtId="0" fontId="12" fillId="0" borderId="24" xfId="0" applyFont="1" applyBorder="1" applyAlignment="1">
      <alignment horizontal="center" vertical="center" wrapText="1"/>
    </xf>
    <xf numFmtId="0" fontId="19" fillId="6" borderId="39" xfId="0" applyFont="1" applyFill="1" applyBorder="1" applyAlignment="1">
      <alignment horizontal="center" vertical="center" wrapText="1"/>
    </xf>
    <xf numFmtId="0" fontId="19" fillId="6" borderId="42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horizontal="center" vertical="center" wrapText="1"/>
    </xf>
    <xf numFmtId="0" fontId="30" fillId="4" borderId="10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6" borderId="10" xfId="0" applyFont="1" applyFill="1" applyBorder="1" applyAlignment="1">
      <alignment horizontal="center"/>
    </xf>
    <xf numFmtId="0" fontId="16" fillId="0" borderId="39" xfId="0" applyFont="1" applyBorder="1" applyAlignment="1">
      <alignment horizontal="center" vertical="center" wrapText="1"/>
    </xf>
    <xf numFmtId="4" fontId="16" fillId="0" borderId="5" xfId="0" applyNumberFormat="1" applyFont="1" applyBorder="1" applyAlignment="1">
      <alignment horizontal="center" vertical="center" wrapText="1"/>
    </xf>
    <xf numFmtId="4" fontId="16" fillId="0" borderId="10" xfId="0" applyNumberFormat="1" applyFont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" fontId="16" fillId="0" borderId="3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 indent="6"/>
    </xf>
    <xf numFmtId="0" fontId="16" fillId="0" borderId="1" xfId="0" applyFont="1" applyBorder="1" applyAlignment="1">
      <alignment horizontal="left" vertical="center" wrapText="1" indent="6"/>
    </xf>
    <xf numFmtId="0" fontId="12" fillId="3" borderId="4" xfId="0" applyFont="1" applyFill="1" applyBorder="1" applyAlignment="1">
      <alignment horizontal="center" vertical="center"/>
    </xf>
    <xf numFmtId="4" fontId="12" fillId="3" borderId="43" xfId="0" applyNumberFormat="1" applyFont="1" applyFill="1" applyBorder="1" applyAlignment="1">
      <alignment horizontal="center"/>
    </xf>
    <xf numFmtId="4" fontId="12" fillId="3" borderId="44" xfId="0" applyNumberFormat="1" applyFont="1" applyFill="1" applyBorder="1" applyAlignment="1">
      <alignment horizontal="center"/>
    </xf>
    <xf numFmtId="4" fontId="12" fillId="3" borderId="45" xfId="0" applyNumberFormat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4" fontId="12" fillId="3" borderId="4" xfId="0" applyNumberFormat="1" applyFont="1" applyFill="1" applyBorder="1" applyAlignment="1">
      <alignment horizontal="center" vertical="center"/>
    </xf>
    <xf numFmtId="4" fontId="12" fillId="3" borderId="5" xfId="0" applyNumberFormat="1" applyFont="1" applyFill="1" applyBorder="1" applyAlignment="1">
      <alignment horizontal="center" vertical="center"/>
    </xf>
    <xf numFmtId="4" fontId="12" fillId="3" borderId="10" xfId="0" applyNumberFormat="1" applyFont="1" applyFill="1" applyBorder="1" applyAlignment="1">
      <alignment horizontal="center" vertical="center"/>
    </xf>
    <xf numFmtId="4" fontId="12" fillId="3" borderId="4" xfId="0" applyNumberFormat="1" applyFont="1" applyFill="1" applyBorder="1" applyAlignment="1">
      <alignment horizontal="center"/>
    </xf>
    <xf numFmtId="4" fontId="12" fillId="3" borderId="5" xfId="0" applyNumberFormat="1" applyFont="1" applyFill="1" applyBorder="1" applyAlignment="1">
      <alignment horizontal="center"/>
    </xf>
    <xf numFmtId="4" fontId="12" fillId="3" borderId="10" xfId="0" applyNumberFormat="1" applyFont="1" applyFill="1" applyBorder="1" applyAlignment="1">
      <alignment horizontal="center"/>
    </xf>
    <xf numFmtId="0" fontId="19" fillId="6" borderId="6" xfId="0" applyFont="1" applyFill="1" applyBorder="1" applyAlignment="1">
      <alignment horizontal="center"/>
    </xf>
    <xf numFmtId="0" fontId="32" fillId="6" borderId="1" xfId="0" applyFont="1" applyFill="1" applyBorder="1" applyAlignment="1">
      <alignment horizontal="center" vertical="center"/>
    </xf>
    <xf numFmtId="4" fontId="12" fillId="3" borderId="4" xfId="0" applyNumberFormat="1" applyFont="1" applyFill="1" applyBorder="1" applyAlignment="1">
      <alignment horizontal="center" vertical="center" wrapText="1"/>
    </xf>
    <xf numFmtId="4" fontId="12" fillId="3" borderId="5" xfId="0" applyNumberFormat="1" applyFont="1" applyFill="1" applyBorder="1" applyAlignment="1">
      <alignment horizontal="center" vertical="center" wrapText="1"/>
    </xf>
    <xf numFmtId="4" fontId="12" fillId="3" borderId="10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0" fontId="32" fillId="6" borderId="9" xfId="0" applyFont="1" applyFill="1" applyBorder="1" applyAlignment="1">
      <alignment horizontal="center" vertical="center"/>
    </xf>
    <xf numFmtId="0" fontId="32" fillId="6" borderId="5" xfId="0" applyFont="1" applyFill="1" applyBorder="1" applyAlignment="1">
      <alignment horizontal="center" vertical="center"/>
    </xf>
    <xf numFmtId="0" fontId="32" fillId="6" borderId="6" xfId="0" applyFont="1" applyFill="1" applyBorder="1" applyAlignment="1">
      <alignment horizontal="center" vertical="center"/>
    </xf>
    <xf numFmtId="0" fontId="29" fillId="10" borderId="55" xfId="0" applyFont="1" applyFill="1" applyBorder="1" applyAlignment="1">
      <alignment horizontal="center" vertical="center"/>
    </xf>
    <xf numFmtId="0" fontId="29" fillId="10" borderId="56" xfId="0" applyFont="1" applyFill="1" applyBorder="1" applyAlignment="1">
      <alignment horizontal="center" vertical="center"/>
    </xf>
    <xf numFmtId="0" fontId="34" fillId="9" borderId="41" xfId="0" applyFont="1" applyFill="1" applyBorder="1" applyAlignment="1">
      <alignment horizontal="center" vertical="center"/>
    </xf>
    <xf numFmtId="0" fontId="36" fillId="11" borderId="50" xfId="0" applyFont="1" applyFill="1" applyBorder="1" applyAlignment="1">
      <alignment horizontal="center" vertical="center" wrapText="1"/>
    </xf>
    <xf numFmtId="0" fontId="24" fillId="11" borderId="51" xfId="0" applyFont="1" applyFill="1" applyBorder="1" applyAlignment="1">
      <alignment horizontal="center" vertical="center" wrapText="1"/>
    </xf>
    <xf numFmtId="0" fontId="24" fillId="11" borderId="52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409575</xdr:colOff>
      <xdr:row>267</xdr:row>
      <xdr:rowOff>19050</xdr:rowOff>
    </xdr:from>
    <xdr:to>
      <xdr:col>11</xdr:col>
      <xdr:colOff>438150</xdr:colOff>
      <xdr:row>267</xdr:row>
      <xdr:rowOff>85725</xdr:rowOff>
    </xdr:to>
    <xdr:sp macro="" textlink="">
      <xdr:nvSpPr>
        <xdr:cNvPr id="4098" name="Rectangle 2"/>
        <xdr:cNvSpPr>
          <a:spLocks noChangeArrowheads="1"/>
        </xdr:cNvSpPr>
      </xdr:nvSpPr>
      <xdr:spPr bwMode="auto">
        <a:xfrm>
          <a:off x="7724775" y="78714600"/>
          <a:ext cx="28575" cy="66675"/>
        </a:xfrm>
        <a:prstGeom prst="rect">
          <a:avLst/>
        </a:prstGeom>
        <a:noFill/>
        <a:ln w="1778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17319</xdr:colOff>
      <xdr:row>195</xdr:row>
      <xdr:rowOff>1</xdr:rowOff>
    </xdr:from>
    <xdr:to>
      <xdr:col>16</xdr:col>
      <xdr:colOff>580159</xdr:colOff>
      <xdr:row>198</xdr:row>
      <xdr:rowOff>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1" y="32471592"/>
          <a:ext cx="1801090" cy="744681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17316</xdr:colOff>
      <xdr:row>179</xdr:row>
      <xdr:rowOff>25978</xdr:rowOff>
    </xdr:from>
    <xdr:to>
      <xdr:col>17</xdr:col>
      <xdr:colOff>25977</xdr:colOff>
      <xdr:row>182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67748" y="37744978"/>
          <a:ext cx="1844388" cy="1653886"/>
        </a:xfrm>
        <a:prstGeom prst="rect">
          <a:avLst/>
        </a:prstGeom>
      </xdr:spPr>
    </xdr:pic>
    <xdr:clientData/>
  </xdr:twoCellAnchor>
  <xdr:twoCellAnchor editAs="oneCell">
    <xdr:from>
      <xdr:col>14</xdr:col>
      <xdr:colOff>34635</xdr:colOff>
      <xdr:row>204</xdr:row>
      <xdr:rowOff>8659</xdr:rowOff>
    </xdr:from>
    <xdr:to>
      <xdr:col>16</xdr:col>
      <xdr:colOff>580158</xdr:colOff>
      <xdr:row>204</xdr:row>
      <xdr:rowOff>571500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85067" y="34307318"/>
          <a:ext cx="1783773" cy="562841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17316</xdr:colOff>
      <xdr:row>43</xdr:row>
      <xdr:rowOff>25977</xdr:rowOff>
    </xdr:from>
    <xdr:to>
      <xdr:col>16</xdr:col>
      <xdr:colOff>588818</xdr:colOff>
      <xdr:row>54</xdr:row>
      <xdr:rowOff>259772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8" y="9282545"/>
          <a:ext cx="1809752" cy="2424545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25978</xdr:colOff>
      <xdr:row>32</xdr:row>
      <xdr:rowOff>8660</xdr:rowOff>
    </xdr:from>
    <xdr:to>
      <xdr:col>17</xdr:col>
      <xdr:colOff>17319</xdr:colOff>
      <xdr:row>36</xdr:row>
      <xdr:rowOff>173183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76410" y="7871115"/>
          <a:ext cx="1827068" cy="961159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25977</xdr:colOff>
      <xdr:row>12</xdr:row>
      <xdr:rowOff>17318</xdr:rowOff>
    </xdr:from>
    <xdr:to>
      <xdr:col>17</xdr:col>
      <xdr:colOff>2</xdr:colOff>
      <xdr:row>14</xdr:row>
      <xdr:rowOff>640774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76409" y="2571750"/>
          <a:ext cx="1809752" cy="1004456"/>
        </a:xfrm>
        <a:prstGeom prst="rect">
          <a:avLst/>
        </a:prstGeom>
      </xdr:spPr>
    </xdr:pic>
    <xdr:clientData/>
  </xdr:twoCellAnchor>
  <xdr:twoCellAnchor editAs="oneCell">
    <xdr:from>
      <xdr:col>14</xdr:col>
      <xdr:colOff>34637</xdr:colOff>
      <xdr:row>24</xdr:row>
      <xdr:rowOff>25977</xdr:rowOff>
    </xdr:from>
    <xdr:to>
      <xdr:col>17</xdr:col>
      <xdr:colOff>25978</xdr:colOff>
      <xdr:row>26</xdr:row>
      <xdr:rowOff>311728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685069" y="5567795"/>
          <a:ext cx="1827068" cy="831273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17316</xdr:colOff>
      <xdr:row>27</xdr:row>
      <xdr:rowOff>25978</xdr:rowOff>
    </xdr:from>
    <xdr:to>
      <xdr:col>17</xdr:col>
      <xdr:colOff>8658</xdr:colOff>
      <xdr:row>29</xdr:row>
      <xdr:rowOff>294412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67748" y="6624205"/>
          <a:ext cx="1827069" cy="813956"/>
        </a:xfrm>
        <a:prstGeom prst="rect">
          <a:avLst/>
        </a:prstGeom>
      </xdr:spPr>
    </xdr:pic>
    <xdr:clientData/>
  </xdr:twoCellAnchor>
  <xdr:twoCellAnchor editAs="oneCell">
    <xdr:from>
      <xdr:col>13</xdr:col>
      <xdr:colOff>770658</xdr:colOff>
      <xdr:row>185</xdr:row>
      <xdr:rowOff>34635</xdr:rowOff>
    </xdr:from>
    <xdr:to>
      <xdr:col>16</xdr:col>
      <xdr:colOff>580158</xdr:colOff>
      <xdr:row>188</xdr:row>
      <xdr:rowOff>216476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50431" y="36004499"/>
          <a:ext cx="1818409" cy="909205"/>
        </a:xfrm>
        <a:prstGeom prst="rect">
          <a:avLst/>
        </a:prstGeom>
      </xdr:spPr>
    </xdr:pic>
    <xdr:clientData/>
  </xdr:twoCellAnchor>
  <xdr:twoCellAnchor editAs="oneCell">
    <xdr:from>
      <xdr:col>14</xdr:col>
      <xdr:colOff>2075</xdr:colOff>
      <xdr:row>189</xdr:row>
      <xdr:rowOff>18405</xdr:rowOff>
    </xdr:from>
    <xdr:to>
      <xdr:col>17</xdr:col>
      <xdr:colOff>25975</xdr:colOff>
      <xdr:row>190</xdr:row>
      <xdr:rowOff>329047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9284125" y="40933105"/>
          <a:ext cx="596392" cy="1859627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</xdr:colOff>
      <xdr:row>117</xdr:row>
      <xdr:rowOff>25977</xdr:rowOff>
    </xdr:from>
    <xdr:to>
      <xdr:col>16</xdr:col>
      <xdr:colOff>588818</xdr:colOff>
      <xdr:row>124</xdr:row>
      <xdr:rowOff>173183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667750" y="25180636"/>
          <a:ext cx="1809750" cy="1541319"/>
        </a:xfrm>
        <a:prstGeom prst="rect">
          <a:avLst/>
        </a:prstGeom>
      </xdr:spPr>
    </xdr:pic>
    <xdr:clientData/>
  </xdr:twoCellAnchor>
  <xdr:twoCellAnchor editAs="oneCell">
    <xdr:from>
      <xdr:col>14</xdr:col>
      <xdr:colOff>8659</xdr:colOff>
      <xdr:row>126</xdr:row>
      <xdr:rowOff>34637</xdr:rowOff>
    </xdr:from>
    <xdr:to>
      <xdr:col>17</xdr:col>
      <xdr:colOff>25977</xdr:colOff>
      <xdr:row>133</xdr:row>
      <xdr:rowOff>164523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659091" y="27068319"/>
          <a:ext cx="1853045" cy="152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13171</xdr:colOff>
      <xdr:row>108</xdr:row>
      <xdr:rowOff>25977</xdr:rowOff>
    </xdr:from>
    <xdr:to>
      <xdr:col>17</xdr:col>
      <xdr:colOff>8660</xdr:colOff>
      <xdr:row>115</xdr:row>
      <xdr:rowOff>181841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63603" y="23266977"/>
          <a:ext cx="1831216" cy="15499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97</xdr:row>
      <xdr:rowOff>34635</xdr:rowOff>
    </xdr:from>
    <xdr:to>
      <xdr:col>17</xdr:col>
      <xdr:colOff>30940</xdr:colOff>
      <xdr:row>106</xdr:row>
      <xdr:rowOff>181841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650432" y="21093544"/>
          <a:ext cx="1866667" cy="1939637"/>
        </a:xfrm>
        <a:prstGeom prst="rect">
          <a:avLst/>
        </a:prstGeom>
      </xdr:spPr>
    </xdr:pic>
    <xdr:clientData/>
  </xdr:twoCellAnchor>
  <xdr:twoCellAnchor editAs="oneCell">
    <xdr:from>
      <xdr:col>14</xdr:col>
      <xdr:colOff>34638</xdr:colOff>
      <xdr:row>17</xdr:row>
      <xdr:rowOff>17318</xdr:rowOff>
    </xdr:from>
    <xdr:to>
      <xdr:col>17</xdr:col>
      <xdr:colOff>70449</xdr:colOff>
      <xdr:row>23</xdr:row>
      <xdr:rowOff>294410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685070" y="3792682"/>
          <a:ext cx="1871538" cy="1723160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</xdr:colOff>
      <xdr:row>57</xdr:row>
      <xdr:rowOff>25977</xdr:rowOff>
    </xdr:from>
    <xdr:to>
      <xdr:col>17</xdr:col>
      <xdr:colOff>0</xdr:colOff>
      <xdr:row>60</xdr:row>
      <xdr:rowOff>225137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667750" y="12720204"/>
          <a:ext cx="1818409" cy="926523"/>
        </a:xfrm>
        <a:prstGeom prst="rect">
          <a:avLst/>
        </a:prstGeom>
      </xdr:spPr>
    </xdr:pic>
    <xdr:clientData/>
  </xdr:twoCellAnchor>
  <xdr:twoCellAnchor editAs="oneCell">
    <xdr:from>
      <xdr:col>14</xdr:col>
      <xdr:colOff>8659</xdr:colOff>
      <xdr:row>41</xdr:row>
      <xdr:rowOff>25977</xdr:rowOff>
    </xdr:from>
    <xdr:to>
      <xdr:col>17</xdr:col>
      <xdr:colOff>30075</xdr:colOff>
      <xdr:row>42</xdr:row>
      <xdr:rowOff>181840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659091" y="8892886"/>
          <a:ext cx="1857143" cy="346363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25978</xdr:colOff>
      <xdr:row>84</xdr:row>
      <xdr:rowOff>17318</xdr:rowOff>
    </xdr:from>
    <xdr:to>
      <xdr:col>17</xdr:col>
      <xdr:colOff>1</xdr:colOff>
      <xdr:row>86</xdr:row>
      <xdr:rowOff>337702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676410" y="18279341"/>
          <a:ext cx="1809750" cy="891884"/>
        </a:xfrm>
        <a:prstGeom prst="rect">
          <a:avLst/>
        </a:prstGeom>
      </xdr:spPr>
    </xdr:pic>
    <xdr:clientData/>
  </xdr:twoCellAnchor>
  <xdr:twoCellAnchor editAs="oneCell">
    <xdr:from>
      <xdr:col>14</xdr:col>
      <xdr:colOff>43295</xdr:colOff>
      <xdr:row>91</xdr:row>
      <xdr:rowOff>25977</xdr:rowOff>
    </xdr:from>
    <xdr:to>
      <xdr:col>16</xdr:col>
      <xdr:colOff>588818</xdr:colOff>
      <xdr:row>95</xdr:row>
      <xdr:rowOff>190500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693727" y="19889932"/>
          <a:ext cx="1783773" cy="96115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</xdr:colOff>
      <xdr:row>137</xdr:row>
      <xdr:rowOff>25977</xdr:rowOff>
    </xdr:from>
    <xdr:to>
      <xdr:col>17</xdr:col>
      <xdr:colOff>43295</xdr:colOff>
      <xdr:row>140</xdr:row>
      <xdr:rowOff>285749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667750" y="29250409"/>
          <a:ext cx="1861704" cy="103043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142</xdr:row>
      <xdr:rowOff>34635</xdr:rowOff>
    </xdr:from>
    <xdr:to>
      <xdr:col>17</xdr:col>
      <xdr:colOff>8659</xdr:colOff>
      <xdr:row>145</xdr:row>
      <xdr:rowOff>251113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650432" y="30523294"/>
          <a:ext cx="1844386" cy="1021773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25978</xdr:colOff>
      <xdr:row>147</xdr:row>
      <xdr:rowOff>25978</xdr:rowOff>
    </xdr:from>
    <xdr:to>
      <xdr:col>16</xdr:col>
      <xdr:colOff>545524</xdr:colOff>
      <xdr:row>163</xdr:row>
      <xdr:rowOff>173183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676410" y="31778864"/>
          <a:ext cx="1757796" cy="3333750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25978</xdr:colOff>
      <xdr:row>8</xdr:row>
      <xdr:rowOff>8659</xdr:rowOff>
    </xdr:from>
    <xdr:to>
      <xdr:col>17</xdr:col>
      <xdr:colOff>1</xdr:colOff>
      <xdr:row>11</xdr:row>
      <xdr:rowOff>337703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676410" y="1298864"/>
          <a:ext cx="1809750" cy="123824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198</xdr:row>
      <xdr:rowOff>0</xdr:rowOff>
    </xdr:from>
    <xdr:to>
      <xdr:col>16</xdr:col>
      <xdr:colOff>554182</xdr:colOff>
      <xdr:row>203</xdr:row>
      <xdr:rowOff>208604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667751" y="37944136"/>
          <a:ext cx="1775113" cy="1290990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25977</xdr:colOff>
      <xdr:row>207</xdr:row>
      <xdr:rowOff>199158</xdr:rowOff>
    </xdr:from>
    <xdr:to>
      <xdr:col>16</xdr:col>
      <xdr:colOff>588818</xdr:colOff>
      <xdr:row>211</xdr:row>
      <xdr:rowOff>398319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676409" y="46525294"/>
          <a:ext cx="1801091" cy="1723161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25976</xdr:colOff>
      <xdr:row>212</xdr:row>
      <xdr:rowOff>43295</xdr:rowOff>
    </xdr:from>
    <xdr:to>
      <xdr:col>16</xdr:col>
      <xdr:colOff>510885</xdr:colOff>
      <xdr:row>214</xdr:row>
      <xdr:rowOff>77933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676408" y="46611886"/>
          <a:ext cx="1723159" cy="762002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</xdr:colOff>
      <xdr:row>65</xdr:row>
      <xdr:rowOff>17319</xdr:rowOff>
    </xdr:from>
    <xdr:to>
      <xdr:col>16</xdr:col>
      <xdr:colOff>593247</xdr:colOff>
      <xdr:row>72</xdr:row>
      <xdr:rowOff>164522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667750" y="14478001"/>
          <a:ext cx="1814179" cy="1480703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25976</xdr:colOff>
      <xdr:row>75</xdr:row>
      <xdr:rowOff>25976</xdr:rowOff>
    </xdr:from>
    <xdr:to>
      <xdr:col>16</xdr:col>
      <xdr:colOff>588817</xdr:colOff>
      <xdr:row>81</xdr:row>
      <xdr:rowOff>181839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676408" y="16209817"/>
          <a:ext cx="1801091" cy="1420091"/>
        </a:xfrm>
        <a:prstGeom prst="rect">
          <a:avLst/>
        </a:prstGeom>
      </xdr:spPr>
    </xdr:pic>
    <xdr:clientData/>
  </xdr:twoCellAnchor>
  <xdr:twoCellAnchor editAs="oneCell">
    <xdr:from>
      <xdr:col>15</xdr:col>
      <xdr:colOff>173183</xdr:colOff>
      <xdr:row>221</xdr:row>
      <xdr:rowOff>34637</xdr:rowOff>
    </xdr:from>
    <xdr:to>
      <xdr:col>16</xdr:col>
      <xdr:colOff>588818</xdr:colOff>
      <xdr:row>222</xdr:row>
      <xdr:rowOff>337086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64388" y="49045092"/>
          <a:ext cx="1013112" cy="796017"/>
        </a:xfrm>
        <a:prstGeom prst="rect">
          <a:avLst/>
        </a:prstGeom>
      </xdr:spPr>
    </xdr:pic>
    <xdr:clientData/>
  </xdr:twoCellAnchor>
  <xdr:twoCellAnchor editAs="oneCell">
    <xdr:from>
      <xdr:col>14</xdr:col>
      <xdr:colOff>34637</xdr:colOff>
      <xdr:row>218</xdr:row>
      <xdr:rowOff>17319</xdr:rowOff>
    </xdr:from>
    <xdr:to>
      <xdr:col>16</xdr:col>
      <xdr:colOff>588818</xdr:colOff>
      <xdr:row>220</xdr:row>
      <xdr:rowOff>225137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685069" y="48127228"/>
          <a:ext cx="1792431" cy="857249"/>
        </a:xfrm>
        <a:prstGeom prst="rect">
          <a:avLst/>
        </a:prstGeom>
      </xdr:spPr>
    </xdr:pic>
    <xdr:clientData/>
  </xdr:twoCellAnchor>
  <xdr:twoCellAnchor editAs="oneCell">
    <xdr:from>
      <xdr:col>14</xdr:col>
      <xdr:colOff>22917</xdr:colOff>
      <xdr:row>221</xdr:row>
      <xdr:rowOff>25978</xdr:rowOff>
    </xdr:from>
    <xdr:to>
      <xdr:col>15</xdr:col>
      <xdr:colOff>290630</xdr:colOff>
      <xdr:row>222</xdr:row>
      <xdr:rowOff>311727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673349" y="49036433"/>
          <a:ext cx="908486" cy="779317"/>
        </a:xfrm>
        <a:prstGeom prst="rect">
          <a:avLst/>
        </a:prstGeom>
      </xdr:spPr>
    </xdr:pic>
    <xdr:clientData/>
  </xdr:twoCellAnchor>
  <xdr:twoCellAnchor editAs="oneCell">
    <xdr:from>
      <xdr:col>14</xdr:col>
      <xdr:colOff>43295</xdr:colOff>
      <xdr:row>231</xdr:row>
      <xdr:rowOff>17319</xdr:rowOff>
    </xdr:from>
    <xdr:to>
      <xdr:col>17</xdr:col>
      <xdr:colOff>0</xdr:colOff>
      <xdr:row>236</xdr:row>
      <xdr:rowOff>17321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693727" y="53114864"/>
          <a:ext cx="1792432" cy="995797"/>
        </a:xfrm>
        <a:prstGeom prst="rect">
          <a:avLst/>
        </a:prstGeom>
      </xdr:spPr>
    </xdr:pic>
    <xdr:clientData/>
  </xdr:twoCellAnchor>
  <xdr:twoCellAnchor editAs="oneCell">
    <xdr:from>
      <xdr:col>14</xdr:col>
      <xdr:colOff>43296</xdr:colOff>
      <xdr:row>245</xdr:row>
      <xdr:rowOff>43295</xdr:rowOff>
    </xdr:from>
    <xdr:to>
      <xdr:col>17</xdr:col>
      <xdr:colOff>17319</xdr:colOff>
      <xdr:row>246</xdr:row>
      <xdr:rowOff>190500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693728" y="54387750"/>
          <a:ext cx="1809750" cy="346364"/>
        </a:xfrm>
        <a:prstGeom prst="rect">
          <a:avLst/>
        </a:prstGeom>
      </xdr:spPr>
    </xdr:pic>
    <xdr:clientData/>
  </xdr:twoCellAnchor>
  <xdr:twoCellAnchor editAs="oneCell">
    <xdr:from>
      <xdr:col>14</xdr:col>
      <xdr:colOff>43295</xdr:colOff>
      <xdr:row>236</xdr:row>
      <xdr:rowOff>17318</xdr:rowOff>
    </xdr:from>
    <xdr:to>
      <xdr:col>16</xdr:col>
      <xdr:colOff>580159</xdr:colOff>
      <xdr:row>243</xdr:row>
      <xdr:rowOff>181840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693727" y="52569341"/>
          <a:ext cx="1775114" cy="1558636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</xdr:colOff>
      <xdr:row>253</xdr:row>
      <xdr:rowOff>25977</xdr:rowOff>
    </xdr:from>
    <xdr:to>
      <xdr:col>16</xdr:col>
      <xdr:colOff>562841</xdr:colOff>
      <xdr:row>259</xdr:row>
      <xdr:rowOff>181841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667750" y="55937727"/>
          <a:ext cx="1783773" cy="1653887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17318</xdr:colOff>
      <xdr:row>225</xdr:row>
      <xdr:rowOff>34636</xdr:rowOff>
    </xdr:from>
    <xdr:to>
      <xdr:col>16</xdr:col>
      <xdr:colOff>554182</xdr:colOff>
      <xdr:row>226</xdr:row>
      <xdr:rowOff>355022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667750" y="50664341"/>
          <a:ext cx="1775114" cy="519545"/>
        </a:xfrm>
        <a:prstGeom prst="rect">
          <a:avLst/>
        </a:prstGeom>
      </xdr:spPr>
    </xdr:pic>
    <xdr:clientData/>
  </xdr:twoCellAnchor>
  <xdr:twoCellAnchor editAs="oneCell">
    <xdr:from>
      <xdr:col>14</xdr:col>
      <xdr:colOff>25979</xdr:colOff>
      <xdr:row>174</xdr:row>
      <xdr:rowOff>36223</xdr:rowOff>
    </xdr:from>
    <xdr:to>
      <xdr:col>16</xdr:col>
      <xdr:colOff>580159</xdr:colOff>
      <xdr:row>177</xdr:row>
      <xdr:rowOff>190499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676411" y="37356905"/>
          <a:ext cx="1792430" cy="751754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17317</xdr:colOff>
      <xdr:row>165</xdr:row>
      <xdr:rowOff>25977</xdr:rowOff>
    </xdr:from>
    <xdr:to>
      <xdr:col>16</xdr:col>
      <xdr:colOff>562841</xdr:colOff>
      <xdr:row>174</xdr:row>
      <xdr:rowOff>8658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667749" y="35554227"/>
          <a:ext cx="1783774" cy="1775113"/>
        </a:xfrm>
        <a:prstGeom prst="rect">
          <a:avLst/>
        </a:prstGeom>
      </xdr:spPr>
    </xdr:pic>
    <xdr:clientData/>
  </xdr:twoCellAnchor>
  <xdr:twoCellAnchor editAs="oneCell">
    <xdr:from>
      <xdr:col>14</xdr:col>
      <xdr:colOff>17320</xdr:colOff>
      <xdr:row>247</xdr:row>
      <xdr:rowOff>18371</xdr:rowOff>
    </xdr:from>
    <xdr:to>
      <xdr:col>16</xdr:col>
      <xdr:colOff>588818</xdr:colOff>
      <xdr:row>250</xdr:row>
      <xdr:rowOff>102933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667752" y="56648826"/>
          <a:ext cx="1809748" cy="68203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191</xdr:row>
      <xdr:rowOff>8659</xdr:rowOff>
    </xdr:from>
    <xdr:to>
      <xdr:col>16</xdr:col>
      <xdr:colOff>588817</xdr:colOff>
      <xdr:row>193</xdr:row>
      <xdr:rowOff>173180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650432" y="42187091"/>
          <a:ext cx="1827067" cy="710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770658</xdr:colOff>
      <xdr:row>3</xdr:row>
      <xdr:rowOff>17319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50431" cy="12988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Y283"/>
  <sheetViews>
    <sheetView tabSelected="1" zoomScale="110" zoomScaleNormal="110" workbookViewId="0">
      <selection activeCell="S8" sqref="S8"/>
    </sheetView>
  </sheetViews>
  <sheetFormatPr defaultRowHeight="15" x14ac:dyDescent="0.25"/>
  <cols>
    <col min="1" max="1" width="8.7109375" customWidth="1"/>
    <col min="3" max="3" width="10.7109375" customWidth="1"/>
    <col min="4" max="4" width="9.140625" customWidth="1"/>
    <col min="6" max="7" width="8.42578125" customWidth="1"/>
    <col min="8" max="9" width="8" customWidth="1"/>
    <col min="10" max="10" width="11.140625" customWidth="1"/>
    <col min="14" max="14" width="11.5703125" bestFit="1" customWidth="1"/>
    <col min="15" max="15" width="9.5703125" style="20" customWidth="1"/>
    <col min="16" max="16" width="9" style="25" customWidth="1"/>
    <col min="17" max="17" width="9" style="37" customWidth="1"/>
    <col min="18" max="18" width="9" style="20" customWidth="1"/>
    <col min="19" max="19" width="9" style="25" customWidth="1"/>
    <col min="20" max="20" width="9" style="24" customWidth="1"/>
    <col min="21" max="32" width="9" customWidth="1"/>
    <col min="33" max="33" width="9" hidden="1" customWidth="1"/>
    <col min="34" max="98" width="9" customWidth="1"/>
    <col min="99" max="100" width="8.7109375" style="9" hidden="1" customWidth="1"/>
    <col min="101" max="127" width="9" customWidth="1"/>
  </cols>
  <sheetData>
    <row r="1" spans="1:99" ht="38.25" customHeight="1" x14ac:dyDescent="0.25">
      <c r="L1" s="62"/>
      <c r="M1" s="62"/>
      <c r="N1" s="63"/>
      <c r="O1" s="294" t="s">
        <v>230</v>
      </c>
    </row>
    <row r="2" spans="1:99" ht="63" customHeight="1" thickBot="1" x14ac:dyDescent="0.3">
      <c r="L2" s="62"/>
      <c r="M2" s="62"/>
      <c r="N2" s="64">
        <v>65</v>
      </c>
      <c r="O2" s="294"/>
    </row>
    <row r="3" spans="1:99" ht="24.75" hidden="1" customHeight="1" thickBot="1" x14ac:dyDescent="0.3">
      <c r="L3" s="292">
        <v>65</v>
      </c>
      <c r="M3" s="292"/>
      <c r="N3" s="293"/>
      <c r="O3" s="61"/>
    </row>
    <row r="4" spans="1:99" ht="41.25" customHeight="1" thickTop="1" x14ac:dyDescent="0.25">
      <c r="A4" s="295" t="s">
        <v>147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7"/>
      <c r="O4" s="65">
        <v>66</v>
      </c>
    </row>
    <row r="5" spans="1:99" ht="15" customHeight="1" x14ac:dyDescent="0.25">
      <c r="A5" s="94" t="s">
        <v>0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6"/>
    </row>
    <row r="6" spans="1:99" ht="15" customHeight="1" x14ac:dyDescent="0.25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9"/>
    </row>
    <row r="7" spans="1:99" ht="15" customHeight="1" x14ac:dyDescent="0.25">
      <c r="A7" s="66" t="s">
        <v>1</v>
      </c>
      <c r="B7" s="67"/>
      <c r="C7" s="70" t="s">
        <v>2</v>
      </c>
      <c r="D7" s="71"/>
      <c r="E7" s="67"/>
      <c r="F7" s="70" t="s">
        <v>3</v>
      </c>
      <c r="G7" s="71"/>
      <c r="H7" s="71"/>
      <c r="I7" s="71"/>
      <c r="J7" s="67"/>
      <c r="K7" s="74" t="s">
        <v>4</v>
      </c>
      <c r="L7" s="75"/>
      <c r="M7" s="109" t="s">
        <v>5</v>
      </c>
      <c r="N7" s="201"/>
    </row>
    <row r="8" spans="1:99" x14ac:dyDescent="0.25">
      <c r="A8" s="68"/>
      <c r="B8" s="69"/>
      <c r="C8" s="72"/>
      <c r="D8" s="73"/>
      <c r="E8" s="69"/>
      <c r="F8" s="72"/>
      <c r="G8" s="73"/>
      <c r="H8" s="73"/>
      <c r="I8" s="73"/>
      <c r="J8" s="69"/>
      <c r="K8" s="76"/>
      <c r="L8" s="77"/>
      <c r="M8" s="251"/>
      <c r="N8" s="252"/>
    </row>
    <row r="9" spans="1:99" ht="21.75" customHeight="1" x14ac:dyDescent="0.25">
      <c r="A9" s="177" t="s">
        <v>6</v>
      </c>
      <c r="B9" s="177"/>
      <c r="C9" s="178" t="s">
        <v>7</v>
      </c>
      <c r="D9" s="178"/>
      <c r="E9" s="178"/>
      <c r="F9" s="178" t="s">
        <v>145</v>
      </c>
      <c r="G9" s="178"/>
      <c r="H9" s="178"/>
      <c r="I9" s="178"/>
      <c r="J9" s="178"/>
      <c r="K9" s="179">
        <v>20</v>
      </c>
      <c r="L9" s="180"/>
      <c r="M9" s="60">
        <v>62.7</v>
      </c>
      <c r="N9" s="60">
        <v>65</v>
      </c>
      <c r="O9" s="25"/>
    </row>
    <row r="10" spans="1:99" ht="22.5" customHeight="1" x14ac:dyDescent="0.25">
      <c r="A10" s="177" t="s">
        <v>8</v>
      </c>
      <c r="B10" s="177"/>
      <c r="C10" s="178" t="s">
        <v>7</v>
      </c>
      <c r="D10" s="178"/>
      <c r="E10" s="178"/>
      <c r="F10" s="178" t="s">
        <v>145</v>
      </c>
      <c r="G10" s="178"/>
      <c r="H10" s="178"/>
      <c r="I10" s="178"/>
      <c r="J10" s="178"/>
      <c r="K10" s="184">
        <v>20</v>
      </c>
      <c r="L10" s="185"/>
      <c r="M10" s="60">
        <v>70</v>
      </c>
      <c r="N10" s="60">
        <v>73</v>
      </c>
      <c r="O10" s="25"/>
    </row>
    <row r="11" spans="1:99" ht="27" customHeight="1" x14ac:dyDescent="0.25">
      <c r="A11" s="177" t="s">
        <v>9</v>
      </c>
      <c r="B11" s="177"/>
      <c r="C11" s="178" t="s">
        <v>7</v>
      </c>
      <c r="D11" s="178"/>
      <c r="E11" s="178"/>
      <c r="F11" s="178" t="s">
        <v>145</v>
      </c>
      <c r="G11" s="178"/>
      <c r="H11" s="178"/>
      <c r="I11" s="178"/>
      <c r="J11" s="178"/>
      <c r="K11" s="184">
        <v>5</v>
      </c>
      <c r="L11" s="185"/>
      <c r="M11" s="60">
        <v>120</v>
      </c>
      <c r="N11" s="60">
        <v>125</v>
      </c>
      <c r="O11" s="25"/>
    </row>
    <row r="12" spans="1:99" ht="27.75" customHeight="1" x14ac:dyDescent="0.25">
      <c r="A12" s="177" t="s">
        <v>10</v>
      </c>
      <c r="B12" s="177"/>
      <c r="C12" s="178" t="s">
        <v>7</v>
      </c>
      <c r="D12" s="178"/>
      <c r="E12" s="178"/>
      <c r="F12" s="178" t="s">
        <v>181</v>
      </c>
      <c r="G12" s="178"/>
      <c r="H12" s="178"/>
      <c r="I12" s="178"/>
      <c r="J12" s="178"/>
      <c r="K12" s="184">
        <v>12</v>
      </c>
      <c r="L12" s="185"/>
      <c r="M12" s="222">
        <v>65</v>
      </c>
      <c r="N12" s="222"/>
      <c r="O12" s="25"/>
    </row>
    <row r="13" spans="1:99" ht="15" customHeight="1" x14ac:dyDescent="0.25">
      <c r="A13" s="181" t="s">
        <v>11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3"/>
    </row>
    <row r="14" spans="1:99" ht="15" customHeight="1" x14ac:dyDescent="0.25">
      <c r="A14" s="304" t="s">
        <v>12</v>
      </c>
      <c r="B14" s="305"/>
      <c r="C14" s="100" t="s">
        <v>13</v>
      </c>
      <c r="D14" s="100"/>
      <c r="E14" s="100"/>
      <c r="F14" s="100" t="s">
        <v>231</v>
      </c>
      <c r="G14" s="100"/>
      <c r="H14" s="100"/>
      <c r="I14" s="100"/>
      <c r="J14" s="100"/>
      <c r="K14" s="186">
        <v>12</v>
      </c>
      <c r="L14" s="85"/>
      <c r="M14" s="306">
        <f>0.7*O4</f>
        <v>46.199999999999996</v>
      </c>
      <c r="N14" s="307"/>
    </row>
    <row r="15" spans="1:99" ht="66" customHeight="1" x14ac:dyDescent="0.25">
      <c r="A15" s="107" t="s">
        <v>12</v>
      </c>
      <c r="B15" s="108"/>
      <c r="C15" s="100" t="s">
        <v>13</v>
      </c>
      <c r="D15" s="100"/>
      <c r="E15" s="100"/>
      <c r="F15" s="100" t="s">
        <v>232</v>
      </c>
      <c r="G15" s="100"/>
      <c r="H15" s="100"/>
      <c r="I15" s="100"/>
      <c r="J15" s="100"/>
      <c r="K15" s="186">
        <v>12</v>
      </c>
      <c r="L15" s="85"/>
      <c r="M15" s="110">
        <f>SUM(O4*CU15)</f>
        <v>54.779999999999994</v>
      </c>
      <c r="N15" s="111"/>
      <c r="CU15" s="9">
        <v>0.83</v>
      </c>
    </row>
    <row r="16" spans="1:99" ht="15" customHeight="1" x14ac:dyDescent="0.25">
      <c r="A16" s="187" t="s">
        <v>14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9"/>
    </row>
    <row r="17" spans="1:99" ht="15" customHeight="1" x14ac:dyDescent="0.25">
      <c r="A17" s="190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2"/>
    </row>
    <row r="18" spans="1:99" ht="12" customHeight="1" x14ac:dyDescent="0.25">
      <c r="A18" s="122" t="s">
        <v>15</v>
      </c>
      <c r="B18" s="123" t="s">
        <v>4</v>
      </c>
      <c r="C18" s="70" t="s">
        <v>16</v>
      </c>
      <c r="D18" s="71"/>
      <c r="E18" s="71"/>
      <c r="F18" s="71"/>
      <c r="G18" s="67"/>
      <c r="H18" s="109" t="s">
        <v>3</v>
      </c>
      <c r="I18" s="109"/>
      <c r="J18" s="109"/>
      <c r="K18" s="70" t="s">
        <v>17</v>
      </c>
      <c r="L18" s="71"/>
      <c r="M18" s="71"/>
      <c r="N18" s="238"/>
    </row>
    <row r="19" spans="1:99" ht="12" customHeight="1" x14ac:dyDescent="0.25">
      <c r="A19" s="122"/>
      <c r="B19" s="123"/>
      <c r="C19" s="164"/>
      <c r="D19" s="162"/>
      <c r="E19" s="162"/>
      <c r="F19" s="162"/>
      <c r="G19" s="163"/>
      <c r="H19" s="109"/>
      <c r="I19" s="109"/>
      <c r="J19" s="109"/>
      <c r="K19" s="164"/>
      <c r="L19" s="162"/>
      <c r="M19" s="162"/>
      <c r="N19" s="239"/>
    </row>
    <row r="20" spans="1:99" ht="23.25" customHeight="1" x14ac:dyDescent="0.25">
      <c r="A20" s="4" t="s">
        <v>18</v>
      </c>
      <c r="B20" s="5">
        <v>1000</v>
      </c>
      <c r="C20" s="104">
        <v>4</v>
      </c>
      <c r="D20" s="105"/>
      <c r="E20" s="105"/>
      <c r="F20" s="105"/>
      <c r="G20" s="106"/>
      <c r="H20" s="100" t="s">
        <v>19</v>
      </c>
      <c r="I20" s="100"/>
      <c r="J20" s="100"/>
      <c r="K20" s="101">
        <f>SUM(O4*CU20)</f>
        <v>0.49367999999999995</v>
      </c>
      <c r="L20" s="102"/>
      <c r="M20" s="102"/>
      <c r="N20" s="103"/>
      <c r="CU20" s="9">
        <v>7.4799999999999997E-3</v>
      </c>
    </row>
    <row r="21" spans="1:99" ht="23.25" customHeight="1" x14ac:dyDescent="0.25">
      <c r="A21" s="4" t="s">
        <v>20</v>
      </c>
      <c r="B21" s="5">
        <v>1000</v>
      </c>
      <c r="C21" s="104">
        <v>4</v>
      </c>
      <c r="D21" s="105"/>
      <c r="E21" s="105"/>
      <c r="F21" s="105"/>
      <c r="G21" s="106"/>
      <c r="H21" s="100" t="s">
        <v>19</v>
      </c>
      <c r="I21" s="100"/>
      <c r="J21" s="100"/>
      <c r="K21" s="101">
        <f>SUM(O4*CU21)</f>
        <v>0.58079999999999998</v>
      </c>
      <c r="L21" s="102"/>
      <c r="M21" s="102"/>
      <c r="N21" s="103"/>
      <c r="CU21" s="9">
        <v>8.8000000000000005E-3</v>
      </c>
    </row>
    <row r="22" spans="1:99" ht="15" customHeight="1" x14ac:dyDescent="0.25">
      <c r="A22" s="158" t="s">
        <v>21</v>
      </c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60"/>
    </row>
    <row r="23" spans="1:99" ht="27.75" customHeight="1" x14ac:dyDescent="0.25">
      <c r="A23" s="4" t="s">
        <v>18</v>
      </c>
      <c r="B23" s="5">
        <v>5000</v>
      </c>
      <c r="C23" s="104">
        <v>4</v>
      </c>
      <c r="D23" s="105"/>
      <c r="E23" s="105"/>
      <c r="F23" s="105"/>
      <c r="G23" s="106"/>
      <c r="H23" s="100" t="s">
        <v>213</v>
      </c>
      <c r="I23" s="100"/>
      <c r="J23" s="100"/>
      <c r="K23" s="101">
        <f>SUM(O4*CU23)</f>
        <v>0.13067999999999999</v>
      </c>
      <c r="L23" s="102"/>
      <c r="M23" s="102"/>
      <c r="N23" s="103"/>
      <c r="CU23" s="9">
        <v>1.98E-3</v>
      </c>
    </row>
    <row r="24" spans="1:99" ht="25.5" customHeight="1" x14ac:dyDescent="0.25">
      <c r="A24" s="4" t="s">
        <v>20</v>
      </c>
      <c r="B24" s="5">
        <v>3000</v>
      </c>
      <c r="C24" s="104">
        <v>4</v>
      </c>
      <c r="D24" s="105"/>
      <c r="E24" s="105"/>
      <c r="F24" s="105"/>
      <c r="G24" s="106"/>
      <c r="H24" s="100" t="s">
        <v>213</v>
      </c>
      <c r="I24" s="100"/>
      <c r="J24" s="100"/>
      <c r="K24" s="101">
        <f>SUM(O4*CU24)</f>
        <v>0.23232</v>
      </c>
      <c r="L24" s="102"/>
      <c r="M24" s="102"/>
      <c r="N24" s="103"/>
      <c r="CU24" s="9">
        <v>3.5200000000000001E-3</v>
      </c>
    </row>
    <row r="25" spans="1:99" ht="15" customHeight="1" x14ac:dyDescent="0.25">
      <c r="A25" s="158" t="s">
        <v>199</v>
      </c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60"/>
    </row>
    <row r="26" spans="1:99" ht="27.75" customHeight="1" x14ac:dyDescent="0.25">
      <c r="A26" s="16" t="s">
        <v>18</v>
      </c>
      <c r="B26" s="15">
        <v>5000</v>
      </c>
      <c r="C26" s="104">
        <v>4</v>
      </c>
      <c r="D26" s="105"/>
      <c r="E26" s="105"/>
      <c r="F26" s="105"/>
      <c r="G26" s="106"/>
      <c r="H26" s="100" t="s">
        <v>214</v>
      </c>
      <c r="I26" s="100"/>
      <c r="J26" s="100"/>
      <c r="K26" s="101">
        <v>0.37</v>
      </c>
      <c r="L26" s="102"/>
      <c r="M26" s="102"/>
      <c r="N26" s="103"/>
      <c r="CU26" s="9">
        <v>1.98E-3</v>
      </c>
    </row>
    <row r="27" spans="1:99" ht="25.5" customHeight="1" x14ac:dyDescent="0.25">
      <c r="A27" s="16" t="s">
        <v>20</v>
      </c>
      <c r="B27" s="15">
        <v>3000</v>
      </c>
      <c r="C27" s="104">
        <v>4</v>
      </c>
      <c r="D27" s="105"/>
      <c r="E27" s="105"/>
      <c r="F27" s="105"/>
      <c r="G27" s="106"/>
      <c r="H27" s="100" t="s">
        <v>214</v>
      </c>
      <c r="I27" s="100"/>
      <c r="J27" s="100"/>
      <c r="K27" s="101">
        <v>0.46</v>
      </c>
      <c r="L27" s="102"/>
      <c r="M27" s="102"/>
      <c r="N27" s="103"/>
      <c r="CU27" s="9">
        <v>3.5200000000000001E-3</v>
      </c>
    </row>
    <row r="28" spans="1:99" ht="15" customHeight="1" x14ac:dyDescent="0.25">
      <c r="A28" s="158" t="s">
        <v>198</v>
      </c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60"/>
    </row>
    <row r="29" spans="1:99" ht="27.75" customHeight="1" x14ac:dyDescent="0.25">
      <c r="A29" s="16" t="s">
        <v>18</v>
      </c>
      <c r="B29" s="15">
        <v>5000</v>
      </c>
      <c r="C29" s="104">
        <v>4</v>
      </c>
      <c r="D29" s="105"/>
      <c r="E29" s="105"/>
      <c r="F29" s="105"/>
      <c r="G29" s="106"/>
      <c r="H29" s="100" t="s">
        <v>213</v>
      </c>
      <c r="I29" s="100"/>
      <c r="J29" s="100"/>
      <c r="K29" s="101">
        <v>0.42</v>
      </c>
      <c r="L29" s="102"/>
      <c r="M29" s="102"/>
      <c r="N29" s="103"/>
      <c r="CU29" s="9">
        <v>1.98E-3</v>
      </c>
    </row>
    <row r="30" spans="1:99" ht="25.5" customHeight="1" x14ac:dyDescent="0.25">
      <c r="A30" s="59" t="s">
        <v>215</v>
      </c>
      <c r="B30" s="15">
        <v>3000</v>
      </c>
      <c r="C30" s="104">
        <v>4</v>
      </c>
      <c r="D30" s="105"/>
      <c r="E30" s="105"/>
      <c r="F30" s="105"/>
      <c r="G30" s="106"/>
      <c r="H30" s="100" t="s">
        <v>213</v>
      </c>
      <c r="I30" s="100"/>
      <c r="J30" s="100"/>
      <c r="K30" s="101">
        <v>0.55000000000000004</v>
      </c>
      <c r="L30" s="102"/>
      <c r="M30" s="102"/>
      <c r="N30" s="103"/>
      <c r="CU30" s="9">
        <v>3.5200000000000001E-3</v>
      </c>
    </row>
    <row r="31" spans="1:99" ht="15.75" customHeight="1" x14ac:dyDescent="0.25">
      <c r="A31" s="94" t="s">
        <v>23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6"/>
    </row>
    <row r="32" spans="1:99" ht="15.75" customHeight="1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9"/>
    </row>
    <row r="33" spans="1:100" ht="15.75" customHeight="1" x14ac:dyDescent="0.25">
      <c r="A33" s="66" t="s">
        <v>24</v>
      </c>
      <c r="B33" s="71"/>
      <c r="C33" s="71"/>
      <c r="D33" s="71"/>
      <c r="E33" s="71"/>
      <c r="F33" s="71"/>
      <c r="G33" s="67"/>
      <c r="H33" s="70" t="s">
        <v>172</v>
      </c>
      <c r="I33" s="71"/>
      <c r="J33" s="67"/>
      <c r="K33" s="124" t="s">
        <v>146</v>
      </c>
      <c r="L33" s="86"/>
      <c r="M33" s="86"/>
      <c r="N33" s="125"/>
    </row>
    <row r="34" spans="1:100" ht="15.75" customHeight="1" x14ac:dyDescent="0.25">
      <c r="A34" s="161"/>
      <c r="B34" s="162"/>
      <c r="C34" s="162"/>
      <c r="D34" s="162"/>
      <c r="E34" s="162"/>
      <c r="F34" s="162"/>
      <c r="G34" s="163"/>
      <c r="H34" s="164"/>
      <c r="I34" s="162"/>
      <c r="J34" s="163"/>
      <c r="K34" s="124" t="s">
        <v>19</v>
      </c>
      <c r="L34" s="87"/>
      <c r="M34" s="124" t="s">
        <v>130</v>
      </c>
      <c r="N34" s="125"/>
    </row>
    <row r="35" spans="1:100" ht="15.75" customHeight="1" x14ac:dyDescent="0.25">
      <c r="A35" s="195" t="s">
        <v>20</v>
      </c>
      <c r="B35" s="196"/>
      <c r="C35" s="196"/>
      <c r="D35" s="196"/>
      <c r="E35" s="196"/>
      <c r="F35" s="196"/>
      <c r="G35" s="197"/>
      <c r="H35" s="193" t="s">
        <v>25</v>
      </c>
      <c r="I35" s="193"/>
      <c r="J35" s="193"/>
      <c r="K35" s="101">
        <f>SUM(O4*CU35)</f>
        <v>6.6065999999999994</v>
      </c>
      <c r="L35" s="194"/>
      <c r="M35" s="110">
        <f>SUM(O4*CV35)</f>
        <v>7.1280000000000001</v>
      </c>
      <c r="N35" s="111"/>
      <c r="CU35" s="9">
        <v>0.10009999999999999</v>
      </c>
      <c r="CV35" s="9">
        <v>0.108</v>
      </c>
    </row>
    <row r="36" spans="1:100" ht="15.75" customHeight="1" x14ac:dyDescent="0.25">
      <c r="A36" s="195" t="s">
        <v>26</v>
      </c>
      <c r="B36" s="196"/>
      <c r="C36" s="196"/>
      <c r="D36" s="196"/>
      <c r="E36" s="196"/>
      <c r="F36" s="196"/>
      <c r="G36" s="197"/>
      <c r="H36" s="193" t="s">
        <v>25</v>
      </c>
      <c r="I36" s="193"/>
      <c r="J36" s="193"/>
      <c r="K36" s="101">
        <f>0.12*O4</f>
        <v>7.92</v>
      </c>
      <c r="L36" s="194"/>
      <c r="M36" s="110">
        <f>SUM(O4*CV36)</f>
        <v>8.58</v>
      </c>
      <c r="N36" s="111"/>
      <c r="CU36" s="9">
        <v>0.10299999999999999</v>
      </c>
      <c r="CV36" s="9">
        <v>0.13</v>
      </c>
    </row>
    <row r="37" spans="1:100" ht="15.75" customHeight="1" x14ac:dyDescent="0.25">
      <c r="A37" s="195" t="s">
        <v>27</v>
      </c>
      <c r="B37" s="196"/>
      <c r="C37" s="196"/>
      <c r="D37" s="196"/>
      <c r="E37" s="196"/>
      <c r="F37" s="196"/>
      <c r="G37" s="197"/>
      <c r="H37" s="193" t="s">
        <v>25</v>
      </c>
      <c r="I37" s="193"/>
      <c r="J37" s="193"/>
      <c r="K37" s="101">
        <f>SUM(O4*CU37)</f>
        <v>15.707999999999998</v>
      </c>
      <c r="L37" s="194"/>
      <c r="M37" s="110">
        <f>SUM(O4*CV37)</f>
        <v>18.018000000000001</v>
      </c>
      <c r="N37" s="111"/>
      <c r="CU37" s="9">
        <v>0.23799999999999999</v>
      </c>
      <c r="CV37" s="9">
        <v>0.27300000000000002</v>
      </c>
    </row>
    <row r="38" spans="1:100" ht="15.75" customHeight="1" x14ac:dyDescent="0.25">
      <c r="A38" s="195" t="s">
        <v>189</v>
      </c>
      <c r="B38" s="196"/>
      <c r="C38" s="196"/>
      <c r="D38" s="196"/>
      <c r="E38" s="196"/>
      <c r="F38" s="196"/>
      <c r="G38" s="197"/>
      <c r="H38" s="193" t="s">
        <v>25</v>
      </c>
      <c r="I38" s="193"/>
      <c r="J38" s="193"/>
      <c r="K38" s="101">
        <f>0.68*O4</f>
        <v>44.88</v>
      </c>
      <c r="L38" s="194"/>
      <c r="M38" s="110">
        <f>0.73*O4</f>
        <v>48.18</v>
      </c>
      <c r="N38" s="111"/>
      <c r="AG38" s="14">
        <v>0.47</v>
      </c>
    </row>
    <row r="39" spans="1:100" ht="15.75" customHeight="1" x14ac:dyDescent="0.25">
      <c r="A39" s="94" t="s">
        <v>28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6"/>
    </row>
    <row r="40" spans="1:100" ht="15.75" customHeight="1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9"/>
    </row>
    <row r="41" spans="1:100" ht="15.75" customHeight="1" x14ac:dyDescent="0.25">
      <c r="A41" s="122" t="s">
        <v>29</v>
      </c>
      <c r="B41" s="109"/>
      <c r="C41" s="109"/>
      <c r="D41" s="70" t="s">
        <v>30</v>
      </c>
      <c r="E41" s="71"/>
      <c r="F41" s="86" t="s">
        <v>209</v>
      </c>
      <c r="G41" s="86"/>
      <c r="H41" s="87"/>
      <c r="I41" s="109" t="s">
        <v>31</v>
      </c>
      <c r="J41" s="109"/>
      <c r="K41" s="124" t="s">
        <v>32</v>
      </c>
      <c r="L41" s="86"/>
      <c r="M41" s="86"/>
      <c r="N41" s="125"/>
    </row>
    <row r="42" spans="1:100" x14ac:dyDescent="0.25">
      <c r="A42" s="156" t="s">
        <v>38</v>
      </c>
      <c r="B42" s="100"/>
      <c r="C42" s="157"/>
      <c r="D42" s="78" t="s">
        <v>35</v>
      </c>
      <c r="E42" s="79"/>
      <c r="F42" s="84" t="s">
        <v>208</v>
      </c>
      <c r="G42" s="84"/>
      <c r="H42" s="85"/>
      <c r="I42" s="100" t="s">
        <v>196</v>
      </c>
      <c r="J42" s="100"/>
      <c r="K42" s="101">
        <f>SUM(O4*0.07)</f>
        <v>4.62</v>
      </c>
      <c r="L42" s="102"/>
      <c r="M42" s="102"/>
      <c r="N42" s="103"/>
      <c r="CU42" s="9">
        <v>9.2399999999999996E-2</v>
      </c>
    </row>
    <row r="43" spans="1:100" ht="15.75" customHeight="1" x14ac:dyDescent="0.25">
      <c r="A43" s="156" t="s">
        <v>216</v>
      </c>
      <c r="B43" s="100"/>
      <c r="C43" s="157"/>
      <c r="D43" s="78" t="s">
        <v>35</v>
      </c>
      <c r="E43" s="79"/>
      <c r="F43" s="84" t="s">
        <v>208</v>
      </c>
      <c r="G43" s="84"/>
      <c r="H43" s="85"/>
      <c r="I43" s="100" t="s">
        <v>196</v>
      </c>
      <c r="J43" s="100"/>
      <c r="K43" s="101">
        <f>SUM(O4*CU43)</f>
        <v>8.7119999999999997</v>
      </c>
      <c r="L43" s="102"/>
      <c r="M43" s="102"/>
      <c r="N43" s="103"/>
      <c r="CU43" s="9">
        <v>0.13200000000000001</v>
      </c>
    </row>
    <row r="44" spans="1:100" ht="15.75" customHeight="1" x14ac:dyDescent="0.25">
      <c r="A44" s="156" t="s">
        <v>33</v>
      </c>
      <c r="B44" s="100"/>
      <c r="C44" s="157"/>
      <c r="D44" s="80" t="s">
        <v>35</v>
      </c>
      <c r="E44" s="81"/>
      <c r="F44" s="88" t="s">
        <v>208</v>
      </c>
      <c r="G44" s="89"/>
      <c r="H44" s="90"/>
      <c r="I44" s="100" t="s">
        <v>26</v>
      </c>
      <c r="J44" s="100"/>
      <c r="K44" s="101">
        <f>SUM(O4*CU44)</f>
        <v>1.98</v>
      </c>
      <c r="L44" s="102"/>
      <c r="M44" s="102"/>
      <c r="N44" s="103"/>
      <c r="CU44" s="9">
        <v>0.03</v>
      </c>
    </row>
    <row r="45" spans="1:100" ht="15.75" customHeight="1" x14ac:dyDescent="0.25">
      <c r="A45" s="156" t="s">
        <v>34</v>
      </c>
      <c r="B45" s="100"/>
      <c r="C45" s="157"/>
      <c r="D45" s="82"/>
      <c r="E45" s="83"/>
      <c r="F45" s="91"/>
      <c r="G45" s="92"/>
      <c r="H45" s="93"/>
      <c r="I45" s="165" t="s">
        <v>27</v>
      </c>
      <c r="J45" s="165"/>
      <c r="K45" s="101">
        <f>SUM(O4*CU45)</f>
        <v>3.96</v>
      </c>
      <c r="L45" s="102"/>
      <c r="M45" s="102"/>
      <c r="N45" s="103"/>
      <c r="CU45" s="9">
        <v>0.06</v>
      </c>
    </row>
    <row r="46" spans="1:100" ht="15.75" customHeight="1" x14ac:dyDescent="0.25">
      <c r="A46" s="156" t="s">
        <v>33</v>
      </c>
      <c r="B46" s="100"/>
      <c r="C46" s="157"/>
      <c r="D46" s="80" t="s">
        <v>35</v>
      </c>
      <c r="E46" s="81"/>
      <c r="F46" s="89" t="s">
        <v>208</v>
      </c>
      <c r="G46" s="89"/>
      <c r="H46" s="90"/>
      <c r="I46" s="100" t="s">
        <v>26</v>
      </c>
      <c r="J46" s="100"/>
      <c r="K46" s="101">
        <f>SUM(O4*0.07)</f>
        <v>4.62</v>
      </c>
      <c r="L46" s="102"/>
      <c r="M46" s="102"/>
      <c r="N46" s="103"/>
      <c r="CU46" s="9">
        <v>8.14E-2</v>
      </c>
    </row>
    <row r="47" spans="1:100" ht="15.75" customHeight="1" x14ac:dyDescent="0.25">
      <c r="A47" s="156" t="s">
        <v>188</v>
      </c>
      <c r="B47" s="100"/>
      <c r="C47" s="157"/>
      <c r="D47" s="82"/>
      <c r="E47" s="83"/>
      <c r="F47" s="92"/>
      <c r="G47" s="92"/>
      <c r="H47" s="93"/>
      <c r="I47" s="165" t="s">
        <v>27</v>
      </c>
      <c r="J47" s="165"/>
      <c r="K47" s="101">
        <f>SUM(O4*0.11)</f>
        <v>7.26</v>
      </c>
      <c r="L47" s="102"/>
      <c r="M47" s="102"/>
      <c r="N47" s="103"/>
      <c r="CU47" s="9">
        <v>0.16200000000000001</v>
      </c>
    </row>
    <row r="48" spans="1:100" ht="15.75" customHeight="1" x14ac:dyDescent="0.25">
      <c r="A48" s="156" t="s">
        <v>33</v>
      </c>
      <c r="B48" s="100"/>
      <c r="C48" s="157"/>
      <c r="D48" s="80" t="s">
        <v>37</v>
      </c>
      <c r="E48" s="81"/>
      <c r="F48" s="89" t="s">
        <v>208</v>
      </c>
      <c r="G48" s="89"/>
      <c r="H48" s="90"/>
      <c r="I48" s="100" t="s">
        <v>26</v>
      </c>
      <c r="J48" s="100"/>
      <c r="K48" s="101">
        <f>SUM(O4*CU48)</f>
        <v>5.3723999999999998</v>
      </c>
      <c r="L48" s="102"/>
      <c r="M48" s="102"/>
      <c r="N48" s="103"/>
      <c r="CU48" s="9">
        <v>8.14E-2</v>
      </c>
    </row>
    <row r="49" spans="1:99" ht="15.75" customHeight="1" x14ac:dyDescent="0.25">
      <c r="A49" s="156" t="s">
        <v>34</v>
      </c>
      <c r="B49" s="100"/>
      <c r="C49" s="157"/>
      <c r="D49" s="82"/>
      <c r="E49" s="83"/>
      <c r="F49" s="92"/>
      <c r="G49" s="92"/>
      <c r="H49" s="93"/>
      <c r="I49" s="165" t="s">
        <v>27</v>
      </c>
      <c r="J49" s="165"/>
      <c r="K49" s="101">
        <f>SUM(O4*CU49)</f>
        <v>10.692</v>
      </c>
      <c r="L49" s="102"/>
      <c r="M49" s="102"/>
      <c r="N49" s="103"/>
      <c r="CU49" s="9">
        <v>0.16200000000000001</v>
      </c>
    </row>
    <row r="50" spans="1:99" ht="15.75" customHeight="1" x14ac:dyDescent="0.25">
      <c r="A50" s="156" t="s">
        <v>148</v>
      </c>
      <c r="B50" s="100"/>
      <c r="C50" s="100"/>
      <c r="D50" s="250" t="s">
        <v>35</v>
      </c>
      <c r="E50" s="250"/>
      <c r="F50" s="193">
        <v>100</v>
      </c>
      <c r="G50" s="193"/>
      <c r="H50" s="193"/>
      <c r="I50" s="100">
        <v>25</v>
      </c>
      <c r="J50" s="100"/>
      <c r="K50" s="101">
        <f>SUM(O4*CU50)</f>
        <v>3.3000000000000003</v>
      </c>
      <c r="L50" s="102"/>
      <c r="M50" s="102"/>
      <c r="N50" s="103"/>
      <c r="CU50" s="9">
        <v>0.05</v>
      </c>
    </row>
    <row r="51" spans="1:99" ht="15.75" customHeight="1" x14ac:dyDescent="0.25">
      <c r="A51" s="156"/>
      <c r="B51" s="100"/>
      <c r="C51" s="100"/>
      <c r="D51" s="100"/>
      <c r="E51" s="100"/>
      <c r="F51" s="193"/>
      <c r="G51" s="193"/>
      <c r="H51" s="193"/>
      <c r="I51" s="240">
        <v>50</v>
      </c>
      <c r="J51" s="240"/>
      <c r="K51" s="101">
        <f>SUM(O4*CU51)</f>
        <v>6.5340000000000007</v>
      </c>
      <c r="L51" s="102"/>
      <c r="M51" s="102"/>
      <c r="N51" s="103"/>
      <c r="CU51" s="9">
        <v>9.9000000000000005E-2</v>
      </c>
    </row>
    <row r="52" spans="1:99" ht="15.75" customHeight="1" x14ac:dyDescent="0.25">
      <c r="A52" s="156" t="s">
        <v>148</v>
      </c>
      <c r="B52" s="100"/>
      <c r="C52" s="100"/>
      <c r="D52" s="100" t="s">
        <v>37</v>
      </c>
      <c r="E52" s="100"/>
      <c r="F52" s="193">
        <v>100</v>
      </c>
      <c r="G52" s="193"/>
      <c r="H52" s="193"/>
      <c r="I52" s="100">
        <v>25</v>
      </c>
      <c r="J52" s="100"/>
      <c r="K52" s="101">
        <f>SUM(O4*CU52)</f>
        <v>5.3460000000000001</v>
      </c>
      <c r="L52" s="102"/>
      <c r="M52" s="102"/>
      <c r="N52" s="103"/>
      <c r="CU52" s="9">
        <v>8.1000000000000003E-2</v>
      </c>
    </row>
    <row r="53" spans="1:99" ht="15.75" customHeight="1" x14ac:dyDescent="0.25">
      <c r="A53" s="156"/>
      <c r="B53" s="100"/>
      <c r="C53" s="100"/>
      <c r="D53" s="100"/>
      <c r="E53" s="100"/>
      <c r="F53" s="193"/>
      <c r="G53" s="193"/>
      <c r="H53" s="193"/>
      <c r="I53" s="240">
        <v>50</v>
      </c>
      <c r="J53" s="240"/>
      <c r="K53" s="101">
        <f>SUM(O4*CU53)</f>
        <v>10.692</v>
      </c>
      <c r="L53" s="102"/>
      <c r="M53" s="102"/>
      <c r="N53" s="103"/>
      <c r="CU53" s="9">
        <v>0.16200000000000001</v>
      </c>
    </row>
    <row r="54" spans="1:99" ht="15.75" customHeight="1" x14ac:dyDescent="0.25">
      <c r="A54" s="156" t="s">
        <v>149</v>
      </c>
      <c r="B54" s="100"/>
      <c r="C54" s="100"/>
      <c r="D54" s="100" t="s">
        <v>37</v>
      </c>
      <c r="E54" s="100"/>
      <c r="F54" s="193">
        <v>100</v>
      </c>
      <c r="G54" s="193"/>
      <c r="H54" s="193"/>
      <c r="I54" s="100">
        <v>25</v>
      </c>
      <c r="J54" s="100"/>
      <c r="K54" s="101">
        <f>SUM(O4*CU54)</f>
        <v>6.5340000000000007</v>
      </c>
      <c r="L54" s="102"/>
      <c r="M54" s="102"/>
      <c r="N54" s="103"/>
      <c r="CU54" s="9">
        <v>9.9000000000000005E-2</v>
      </c>
    </row>
    <row r="55" spans="1:99" ht="21.75" customHeight="1" x14ac:dyDescent="0.25">
      <c r="A55" s="156"/>
      <c r="B55" s="100"/>
      <c r="C55" s="100"/>
      <c r="D55" s="100"/>
      <c r="E55" s="100"/>
      <c r="F55" s="193"/>
      <c r="G55" s="193"/>
      <c r="H55" s="193"/>
      <c r="I55" s="240">
        <v>50</v>
      </c>
      <c r="J55" s="240"/>
      <c r="K55" s="101">
        <f>SUM(O4*CU55)</f>
        <v>13.068000000000001</v>
      </c>
      <c r="L55" s="102"/>
      <c r="M55" s="102"/>
      <c r="N55" s="103"/>
      <c r="CU55" s="9">
        <v>0.19800000000000001</v>
      </c>
    </row>
    <row r="56" spans="1:99" x14ac:dyDescent="0.25">
      <c r="A56" s="94" t="s">
        <v>39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6"/>
    </row>
    <row r="57" spans="1:99" x14ac:dyDescent="0.25">
      <c r="A57" s="97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9"/>
    </row>
    <row r="58" spans="1:99" ht="15.75" customHeight="1" x14ac:dyDescent="0.25">
      <c r="A58" s="122" t="s">
        <v>29</v>
      </c>
      <c r="B58" s="109"/>
      <c r="C58" s="109"/>
      <c r="D58" s="109" t="s">
        <v>111</v>
      </c>
      <c r="E58" s="109"/>
      <c r="F58" s="109" t="s">
        <v>2</v>
      </c>
      <c r="G58" s="109"/>
      <c r="H58" s="109"/>
      <c r="I58" s="109" t="s">
        <v>3</v>
      </c>
      <c r="J58" s="109"/>
      <c r="K58" s="124" t="s">
        <v>41</v>
      </c>
      <c r="L58" s="86"/>
      <c r="M58" s="86"/>
      <c r="N58" s="125"/>
    </row>
    <row r="59" spans="1:99" ht="21.75" customHeight="1" x14ac:dyDescent="0.25">
      <c r="A59" s="156" t="s">
        <v>42</v>
      </c>
      <c r="B59" s="100"/>
      <c r="C59" s="100"/>
      <c r="D59" s="100" t="s">
        <v>43</v>
      </c>
      <c r="E59" s="100"/>
      <c r="F59" s="193" t="s">
        <v>44</v>
      </c>
      <c r="G59" s="193"/>
      <c r="H59" s="193"/>
      <c r="I59" s="100" t="s">
        <v>22</v>
      </c>
      <c r="J59" s="100"/>
      <c r="K59" s="101">
        <f>0.033*O4</f>
        <v>2.1779999999999999</v>
      </c>
      <c r="L59" s="102"/>
      <c r="M59" s="102"/>
      <c r="N59" s="103"/>
    </row>
    <row r="60" spans="1:99" ht="19.5" customHeight="1" x14ac:dyDescent="0.25">
      <c r="A60" s="156" t="s">
        <v>42</v>
      </c>
      <c r="B60" s="100"/>
      <c r="C60" s="100"/>
      <c r="D60" s="100" t="s">
        <v>45</v>
      </c>
      <c r="E60" s="100"/>
      <c r="F60" s="193" t="s">
        <v>44</v>
      </c>
      <c r="G60" s="193"/>
      <c r="H60" s="193"/>
      <c r="I60" s="100" t="s">
        <v>19</v>
      </c>
      <c r="J60" s="100"/>
      <c r="K60" s="101">
        <f>0.045*O4</f>
        <v>2.9699999999999998</v>
      </c>
      <c r="L60" s="102"/>
      <c r="M60" s="102"/>
      <c r="N60" s="103"/>
    </row>
    <row r="61" spans="1:99" ht="19.5" customHeight="1" x14ac:dyDescent="0.25">
      <c r="A61" s="156" t="s">
        <v>42</v>
      </c>
      <c r="B61" s="100"/>
      <c r="C61" s="100"/>
      <c r="D61" s="100" t="s">
        <v>20</v>
      </c>
      <c r="E61" s="100"/>
      <c r="F61" s="193" t="s">
        <v>46</v>
      </c>
      <c r="G61" s="193"/>
      <c r="H61" s="193"/>
      <c r="I61" s="100" t="s">
        <v>19</v>
      </c>
      <c r="J61" s="100"/>
      <c r="K61" s="101">
        <f>0.05*O4</f>
        <v>3.3000000000000003</v>
      </c>
      <c r="L61" s="102"/>
      <c r="M61" s="102"/>
      <c r="N61" s="103"/>
    </row>
    <row r="62" spans="1:99" ht="15.75" customHeight="1" x14ac:dyDescent="0.25">
      <c r="A62" s="241" t="s">
        <v>202</v>
      </c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3"/>
      <c r="O62" s="30"/>
      <c r="P62" s="49"/>
      <c r="Q62" s="38"/>
      <c r="R62" s="220"/>
      <c r="S62" s="220"/>
      <c r="T62" s="22"/>
    </row>
    <row r="63" spans="1:99" ht="15.75" customHeight="1" x14ac:dyDescent="0.25">
      <c r="A63" s="244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6"/>
      <c r="O63" s="30"/>
      <c r="P63" s="49"/>
      <c r="Q63" s="38"/>
      <c r="R63" s="22"/>
      <c r="S63" s="26"/>
      <c r="T63" s="22"/>
    </row>
    <row r="64" spans="1:99" ht="15.75" customHeight="1" x14ac:dyDescent="0.25">
      <c r="A64" s="223" t="s">
        <v>203</v>
      </c>
      <c r="B64" s="22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5"/>
      <c r="O64" s="31"/>
      <c r="P64" s="50"/>
      <c r="Q64" s="39"/>
      <c r="R64" s="22"/>
      <c r="S64" s="26"/>
      <c r="T64" s="22"/>
    </row>
    <row r="65" spans="1:20" x14ac:dyDescent="0.25">
      <c r="A65" s="118" t="s">
        <v>206</v>
      </c>
      <c r="B65" s="119"/>
      <c r="C65" s="119"/>
      <c r="D65" s="120" t="s">
        <v>135</v>
      </c>
      <c r="E65" s="121"/>
      <c r="F65" s="298" t="s">
        <v>112</v>
      </c>
      <c r="G65" s="299"/>
      <c r="H65" s="133" t="s">
        <v>3</v>
      </c>
      <c r="I65" s="134"/>
      <c r="J65" s="279"/>
      <c r="K65" s="247" t="s">
        <v>41</v>
      </c>
      <c r="L65" s="248"/>
      <c r="M65" s="248"/>
      <c r="N65" s="249"/>
      <c r="O65" s="24"/>
      <c r="P65" s="29"/>
      <c r="Q65" s="40"/>
      <c r="R65" s="22"/>
      <c r="S65" s="26"/>
      <c r="T65" s="22"/>
    </row>
    <row r="66" spans="1:20" x14ac:dyDescent="0.25">
      <c r="A66" s="226" t="s">
        <v>113</v>
      </c>
      <c r="B66" s="227"/>
      <c r="C66" s="228"/>
      <c r="D66" s="300" t="s">
        <v>205</v>
      </c>
      <c r="E66" s="301"/>
      <c r="F66" s="267" t="s">
        <v>114</v>
      </c>
      <c r="G66" s="228"/>
      <c r="H66" s="267" t="s">
        <v>51</v>
      </c>
      <c r="I66" s="227"/>
      <c r="J66" s="228"/>
      <c r="K66" s="281">
        <v>0.53</v>
      </c>
      <c r="L66" s="282"/>
      <c r="M66" s="282"/>
      <c r="N66" s="283"/>
      <c r="O66" s="24"/>
      <c r="P66" s="29"/>
      <c r="Q66" s="40"/>
      <c r="R66" s="22"/>
      <c r="S66" s="26"/>
      <c r="T66" s="22"/>
    </row>
    <row r="67" spans="1:20" x14ac:dyDescent="0.25">
      <c r="A67" s="229" t="s">
        <v>116</v>
      </c>
      <c r="B67" s="230"/>
      <c r="C67" s="231"/>
      <c r="D67" s="300"/>
      <c r="E67" s="301"/>
      <c r="F67" s="267" t="s">
        <v>118</v>
      </c>
      <c r="G67" s="228"/>
      <c r="H67" s="267" t="s">
        <v>117</v>
      </c>
      <c r="I67" s="227"/>
      <c r="J67" s="228"/>
      <c r="K67" s="281">
        <v>0.59</v>
      </c>
      <c r="L67" s="282"/>
      <c r="M67" s="282"/>
      <c r="N67" s="283"/>
      <c r="O67" s="24"/>
      <c r="P67" s="29"/>
      <c r="Q67" s="40"/>
      <c r="R67" s="22"/>
      <c r="S67" s="26"/>
      <c r="T67" s="22"/>
    </row>
    <row r="68" spans="1:20" x14ac:dyDescent="0.25">
      <c r="A68" s="232"/>
      <c r="B68" s="233"/>
      <c r="C68" s="234"/>
      <c r="D68" s="300"/>
      <c r="E68" s="301"/>
      <c r="F68" s="267" t="s">
        <v>118</v>
      </c>
      <c r="G68" s="228"/>
      <c r="H68" s="267" t="s">
        <v>51</v>
      </c>
      <c r="I68" s="227"/>
      <c r="J68" s="228"/>
      <c r="K68" s="281">
        <v>0.63</v>
      </c>
      <c r="L68" s="282"/>
      <c r="M68" s="282"/>
      <c r="N68" s="283"/>
      <c r="O68" s="24"/>
      <c r="P68" s="29"/>
      <c r="Q68" s="40"/>
      <c r="R68" s="22"/>
      <c r="S68" s="26"/>
      <c r="T68" s="22"/>
    </row>
    <row r="69" spans="1:20" x14ac:dyDescent="0.25">
      <c r="A69" s="232"/>
      <c r="B69" s="233"/>
      <c r="C69" s="234"/>
      <c r="D69" s="300"/>
      <c r="E69" s="301"/>
      <c r="F69" s="267" t="s">
        <v>118</v>
      </c>
      <c r="G69" s="228"/>
      <c r="H69" s="267" t="s">
        <v>115</v>
      </c>
      <c r="I69" s="227"/>
      <c r="J69" s="228"/>
      <c r="K69" s="281">
        <v>1.1000000000000001</v>
      </c>
      <c r="L69" s="282"/>
      <c r="M69" s="282"/>
      <c r="N69" s="283"/>
      <c r="O69" s="24"/>
      <c r="P69" s="29"/>
      <c r="Q69" s="40"/>
      <c r="R69" s="22"/>
      <c r="S69" s="26"/>
      <c r="T69" s="22"/>
    </row>
    <row r="70" spans="1:20" x14ac:dyDescent="0.25">
      <c r="A70" s="232"/>
      <c r="B70" s="233"/>
      <c r="C70" s="234"/>
      <c r="D70" s="300"/>
      <c r="E70" s="301"/>
      <c r="F70" s="267" t="s">
        <v>119</v>
      </c>
      <c r="G70" s="228"/>
      <c r="H70" s="267" t="s">
        <v>51</v>
      </c>
      <c r="I70" s="227"/>
      <c r="J70" s="228"/>
      <c r="K70" s="281">
        <v>0.73</v>
      </c>
      <c r="L70" s="282"/>
      <c r="M70" s="282"/>
      <c r="N70" s="283"/>
      <c r="O70" s="24"/>
      <c r="P70" s="29"/>
      <c r="Q70" s="40"/>
      <c r="R70" s="22"/>
      <c r="S70" s="26"/>
      <c r="T70" s="22"/>
    </row>
    <row r="71" spans="1:20" x14ac:dyDescent="0.25">
      <c r="A71" s="235"/>
      <c r="B71" s="236"/>
      <c r="C71" s="237"/>
      <c r="D71" s="300"/>
      <c r="E71" s="301"/>
      <c r="F71" s="267" t="s">
        <v>120</v>
      </c>
      <c r="G71" s="228"/>
      <c r="H71" s="267" t="s">
        <v>51</v>
      </c>
      <c r="I71" s="227"/>
      <c r="J71" s="228"/>
      <c r="K71" s="281">
        <v>0.85</v>
      </c>
      <c r="L71" s="282"/>
      <c r="M71" s="282"/>
      <c r="N71" s="283"/>
      <c r="O71" s="24"/>
      <c r="P71" s="29"/>
      <c r="Q71" s="40"/>
      <c r="R71" s="22"/>
      <c r="S71" s="26"/>
      <c r="T71" s="22"/>
    </row>
    <row r="72" spans="1:20" x14ac:dyDescent="0.25">
      <c r="A72" s="226" t="s">
        <v>121</v>
      </c>
      <c r="B72" s="227"/>
      <c r="C72" s="228"/>
      <c r="D72" s="300"/>
      <c r="E72" s="301"/>
      <c r="F72" s="267" t="s">
        <v>122</v>
      </c>
      <c r="G72" s="228"/>
      <c r="H72" s="267" t="s">
        <v>51</v>
      </c>
      <c r="I72" s="227"/>
      <c r="J72" s="228"/>
      <c r="K72" s="281">
        <v>0.66</v>
      </c>
      <c r="L72" s="282"/>
      <c r="M72" s="282"/>
      <c r="N72" s="283"/>
      <c r="O72" s="24"/>
      <c r="P72" s="29"/>
      <c r="Q72" s="40"/>
      <c r="R72" s="22"/>
      <c r="S72" s="26"/>
      <c r="T72" s="22"/>
    </row>
    <row r="73" spans="1:20" x14ac:dyDescent="0.25">
      <c r="A73" s="226" t="s">
        <v>123</v>
      </c>
      <c r="B73" s="227"/>
      <c r="C73" s="228"/>
      <c r="D73" s="302"/>
      <c r="E73" s="303"/>
      <c r="F73" s="267" t="s">
        <v>120</v>
      </c>
      <c r="G73" s="228"/>
      <c r="H73" s="267" t="s">
        <v>51</v>
      </c>
      <c r="I73" s="227"/>
      <c r="J73" s="228"/>
      <c r="K73" s="281">
        <v>0.9</v>
      </c>
      <c r="L73" s="282"/>
      <c r="M73" s="282"/>
      <c r="N73" s="283"/>
      <c r="O73" s="24"/>
      <c r="P73" s="29"/>
      <c r="Q73" s="40"/>
      <c r="R73" s="22"/>
      <c r="S73" s="26"/>
      <c r="T73" s="22"/>
    </row>
    <row r="74" spans="1:20" ht="15.75" customHeight="1" x14ac:dyDescent="0.25">
      <c r="A74" s="126" t="s">
        <v>204</v>
      </c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8"/>
      <c r="O74" s="31"/>
      <c r="P74" s="50"/>
      <c r="Q74" s="39"/>
      <c r="R74" s="22"/>
      <c r="S74" s="26"/>
      <c r="T74" s="22"/>
    </row>
    <row r="75" spans="1:20" ht="15" hidden="1" customHeight="1" x14ac:dyDescent="0.25">
      <c r="A75" s="18"/>
      <c r="B75" s="18"/>
      <c r="C75" s="18"/>
      <c r="D75" s="18"/>
      <c r="E75" s="19"/>
      <c r="F75" s="169"/>
      <c r="G75" s="170"/>
      <c r="H75" s="171"/>
      <c r="I75" s="172"/>
      <c r="J75" s="173"/>
      <c r="K75" s="174"/>
      <c r="L75" s="175"/>
      <c r="M75" s="175"/>
      <c r="N75" s="176"/>
      <c r="O75" s="24"/>
      <c r="P75" s="29"/>
      <c r="Q75" s="40"/>
      <c r="R75" s="22"/>
      <c r="S75" s="26"/>
      <c r="T75" s="22"/>
    </row>
    <row r="76" spans="1:20" ht="24.75" customHeight="1" x14ac:dyDescent="0.25">
      <c r="A76" s="284" t="s">
        <v>125</v>
      </c>
      <c r="B76" s="272"/>
      <c r="C76" s="272"/>
      <c r="D76" s="272" t="s">
        <v>171</v>
      </c>
      <c r="E76" s="272"/>
      <c r="F76" s="272" t="s">
        <v>127</v>
      </c>
      <c r="G76" s="272"/>
      <c r="H76" s="272" t="s">
        <v>165</v>
      </c>
      <c r="I76" s="272"/>
      <c r="J76" s="272"/>
      <c r="K76" s="153">
        <v>3.1</v>
      </c>
      <c r="L76" s="155"/>
      <c r="M76" s="153">
        <v>3.3</v>
      </c>
      <c r="N76" s="154"/>
      <c r="O76" s="24"/>
      <c r="P76" s="29"/>
      <c r="Q76" s="40"/>
      <c r="R76" s="22"/>
      <c r="S76" s="26"/>
      <c r="T76" s="22"/>
    </row>
    <row r="77" spans="1:20" x14ac:dyDescent="0.25">
      <c r="A77" s="284" t="s">
        <v>128</v>
      </c>
      <c r="B77" s="272"/>
      <c r="C77" s="272"/>
      <c r="D77" s="272"/>
      <c r="E77" s="272"/>
      <c r="F77" s="272" t="s">
        <v>129</v>
      </c>
      <c r="G77" s="272"/>
      <c r="H77" s="272" t="s">
        <v>51</v>
      </c>
      <c r="I77" s="272"/>
      <c r="J77" s="272"/>
      <c r="K77" s="281">
        <v>3.64</v>
      </c>
      <c r="L77" s="282"/>
      <c r="M77" s="282"/>
      <c r="N77" s="283"/>
      <c r="O77" s="24"/>
      <c r="P77" s="29"/>
      <c r="Q77" s="40"/>
      <c r="R77" s="22"/>
      <c r="S77" s="26"/>
      <c r="T77" s="22"/>
    </row>
    <row r="78" spans="1:20" x14ac:dyDescent="0.25">
      <c r="A78" s="284"/>
      <c r="B78" s="272"/>
      <c r="C78" s="272"/>
      <c r="D78" s="272"/>
      <c r="E78" s="272"/>
      <c r="F78" s="272"/>
      <c r="G78" s="272"/>
      <c r="H78" s="272" t="s">
        <v>130</v>
      </c>
      <c r="I78" s="272"/>
      <c r="J78" s="272"/>
      <c r="K78" s="281">
        <v>4.2699999999999996</v>
      </c>
      <c r="L78" s="282"/>
      <c r="M78" s="282"/>
      <c r="N78" s="283"/>
      <c r="O78" s="24"/>
      <c r="P78" s="29"/>
      <c r="Q78" s="40"/>
      <c r="R78" s="22"/>
      <c r="S78" s="26"/>
      <c r="T78" s="22"/>
    </row>
    <row r="79" spans="1:20" x14ac:dyDescent="0.25">
      <c r="A79" s="284" t="s">
        <v>131</v>
      </c>
      <c r="B79" s="272"/>
      <c r="C79" s="272"/>
      <c r="D79" s="272"/>
      <c r="E79" s="272"/>
      <c r="F79" s="272" t="s">
        <v>132</v>
      </c>
      <c r="G79" s="272"/>
      <c r="H79" s="272" t="s">
        <v>51</v>
      </c>
      <c r="I79" s="272"/>
      <c r="J79" s="272"/>
      <c r="K79" s="281">
        <v>4.3499999999999996</v>
      </c>
      <c r="L79" s="282"/>
      <c r="M79" s="282"/>
      <c r="N79" s="283"/>
      <c r="O79" s="24"/>
      <c r="P79" s="29"/>
      <c r="Q79" s="40"/>
      <c r="R79" s="22"/>
      <c r="S79" s="26"/>
      <c r="T79" s="22"/>
    </row>
    <row r="80" spans="1:20" x14ac:dyDescent="0.25">
      <c r="A80" s="284"/>
      <c r="B80" s="272"/>
      <c r="C80" s="272"/>
      <c r="D80" s="272"/>
      <c r="E80" s="272"/>
      <c r="F80" s="272"/>
      <c r="G80" s="272"/>
      <c r="H80" s="272" t="s">
        <v>130</v>
      </c>
      <c r="I80" s="272"/>
      <c r="J80" s="272"/>
      <c r="K80" s="281">
        <v>4.79</v>
      </c>
      <c r="L80" s="282"/>
      <c r="M80" s="282"/>
      <c r="N80" s="283"/>
      <c r="O80" s="24"/>
      <c r="P80" s="29"/>
      <c r="Q80" s="40"/>
      <c r="R80" s="22"/>
      <c r="S80" s="26"/>
      <c r="T80" s="22"/>
    </row>
    <row r="81" spans="1:99" x14ac:dyDescent="0.25">
      <c r="A81" s="284" t="s">
        <v>133</v>
      </c>
      <c r="B81" s="272"/>
      <c r="C81" s="272"/>
      <c r="D81" s="272"/>
      <c r="E81" s="272"/>
      <c r="F81" s="272" t="s">
        <v>134</v>
      </c>
      <c r="G81" s="272"/>
      <c r="H81" s="272" t="s">
        <v>51</v>
      </c>
      <c r="I81" s="272"/>
      <c r="J81" s="272"/>
      <c r="K81" s="281">
        <v>4.8499999999999996</v>
      </c>
      <c r="L81" s="282"/>
      <c r="M81" s="282"/>
      <c r="N81" s="283"/>
      <c r="O81" s="24"/>
      <c r="P81" s="29"/>
      <c r="Q81" s="40"/>
      <c r="R81" s="22"/>
      <c r="S81" s="26"/>
      <c r="T81" s="22"/>
    </row>
    <row r="82" spans="1:99" x14ac:dyDescent="0.25">
      <c r="A82" s="284"/>
      <c r="B82" s="272"/>
      <c r="C82" s="272"/>
      <c r="D82" s="272"/>
      <c r="E82" s="272"/>
      <c r="F82" s="272"/>
      <c r="G82" s="272"/>
      <c r="H82" s="272" t="s">
        <v>130</v>
      </c>
      <c r="I82" s="272"/>
      <c r="J82" s="272"/>
      <c r="K82" s="281">
        <v>6.38</v>
      </c>
      <c r="L82" s="282"/>
      <c r="M82" s="282"/>
      <c r="N82" s="283"/>
      <c r="O82" s="24"/>
      <c r="P82" s="29"/>
      <c r="Q82" s="40"/>
      <c r="R82" s="22"/>
      <c r="S82" s="26"/>
      <c r="T82" s="22"/>
    </row>
    <row r="83" spans="1:99" ht="23.25" customHeight="1" x14ac:dyDescent="0.25">
      <c r="A83" s="94" t="s">
        <v>48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6"/>
    </row>
    <row r="84" spans="1:99" ht="10.5" customHeight="1" x14ac:dyDescent="0.25">
      <c r="A84" s="97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</row>
    <row r="85" spans="1:99" ht="15.75" customHeight="1" x14ac:dyDescent="0.25">
      <c r="A85" s="122" t="s">
        <v>49</v>
      </c>
      <c r="B85" s="109"/>
      <c r="C85" s="109"/>
      <c r="D85" s="109" t="s">
        <v>151</v>
      </c>
      <c r="E85" s="109"/>
      <c r="F85" s="109" t="s">
        <v>152</v>
      </c>
      <c r="G85" s="109"/>
      <c r="H85" s="109"/>
      <c r="I85" s="109" t="s">
        <v>3</v>
      </c>
      <c r="J85" s="109"/>
      <c r="K85" s="124" t="s">
        <v>4</v>
      </c>
      <c r="L85" s="87"/>
      <c r="M85" s="109" t="s">
        <v>153</v>
      </c>
      <c r="N85" s="201"/>
    </row>
    <row r="86" spans="1:99" ht="29.25" customHeight="1" x14ac:dyDescent="0.25">
      <c r="A86" s="156" t="s">
        <v>50</v>
      </c>
      <c r="B86" s="100"/>
      <c r="C86" s="100"/>
      <c r="D86" s="100">
        <v>10.5</v>
      </c>
      <c r="E86" s="100"/>
      <c r="F86" s="193">
        <v>8</v>
      </c>
      <c r="G86" s="193"/>
      <c r="H86" s="193"/>
      <c r="I86" s="100" t="s">
        <v>51</v>
      </c>
      <c r="J86" s="100"/>
      <c r="K86" s="157" t="s">
        <v>52</v>
      </c>
      <c r="L86" s="197"/>
      <c r="M86" s="100">
        <v>8</v>
      </c>
      <c r="N86" s="200"/>
    </row>
    <row r="87" spans="1:99" ht="28.5" customHeight="1" x14ac:dyDescent="0.25">
      <c r="A87" s="156" t="s">
        <v>150</v>
      </c>
      <c r="B87" s="100"/>
      <c r="C87" s="100"/>
      <c r="D87" s="100">
        <v>10</v>
      </c>
      <c r="E87" s="100"/>
      <c r="F87" s="193">
        <v>8</v>
      </c>
      <c r="G87" s="193"/>
      <c r="H87" s="193"/>
      <c r="I87" s="100" t="s">
        <v>217</v>
      </c>
      <c r="J87" s="100"/>
      <c r="K87" s="157" t="s">
        <v>52</v>
      </c>
      <c r="L87" s="197"/>
      <c r="M87" s="100">
        <v>15</v>
      </c>
      <c r="N87" s="200"/>
    </row>
    <row r="88" spans="1:99" ht="30" customHeight="1" x14ac:dyDescent="0.25">
      <c r="A88" s="94" t="s">
        <v>218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6"/>
    </row>
    <row r="89" spans="1:99" ht="6.75" customHeight="1" x14ac:dyDescent="0.25">
      <c r="A89" s="97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9"/>
    </row>
    <row r="90" spans="1:99" ht="15.75" customHeight="1" x14ac:dyDescent="0.25">
      <c r="A90" s="253" t="s">
        <v>155</v>
      </c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5"/>
    </row>
    <row r="91" spans="1:99" ht="15.75" customHeight="1" x14ac:dyDescent="0.25">
      <c r="A91" s="122" t="s">
        <v>53</v>
      </c>
      <c r="B91" s="198"/>
      <c r="C91" s="198"/>
      <c r="D91" s="198"/>
      <c r="E91" s="198"/>
      <c r="F91" s="123" t="s">
        <v>154</v>
      </c>
      <c r="G91" s="199"/>
      <c r="H91" s="199"/>
      <c r="I91" s="199"/>
      <c r="J91" s="199"/>
      <c r="K91" s="124" t="s">
        <v>41</v>
      </c>
      <c r="L91" s="86"/>
      <c r="M91" s="86"/>
      <c r="N91" s="125"/>
    </row>
    <row r="92" spans="1:99" ht="15.75" customHeight="1" x14ac:dyDescent="0.25">
      <c r="A92" s="137" t="s">
        <v>54</v>
      </c>
      <c r="B92" s="136"/>
      <c r="C92" s="136"/>
      <c r="D92" s="136"/>
      <c r="E92" s="136"/>
      <c r="F92" s="136">
        <v>16</v>
      </c>
      <c r="G92" s="136"/>
      <c r="H92" s="136"/>
      <c r="I92" s="136"/>
      <c r="J92" s="136"/>
      <c r="K92" s="101">
        <f>SUM(O4*CU92)</f>
        <v>4.0919999999999996</v>
      </c>
      <c r="L92" s="102"/>
      <c r="M92" s="102"/>
      <c r="N92" s="103"/>
      <c r="CU92" s="10">
        <v>6.2E-2</v>
      </c>
    </row>
    <row r="93" spans="1:99" ht="15.75" customHeight="1" x14ac:dyDescent="0.25">
      <c r="A93" s="137" t="s">
        <v>54</v>
      </c>
      <c r="B93" s="136"/>
      <c r="C93" s="136"/>
      <c r="D93" s="136"/>
      <c r="E93" s="136"/>
      <c r="F93" s="136">
        <v>18</v>
      </c>
      <c r="G93" s="136"/>
      <c r="H93" s="136"/>
      <c r="I93" s="136"/>
      <c r="J93" s="136"/>
      <c r="K93" s="101">
        <f>SUM(O4*CU93)</f>
        <v>4.1580000000000004</v>
      </c>
      <c r="L93" s="102"/>
      <c r="M93" s="102"/>
      <c r="N93" s="103"/>
      <c r="CU93" s="10">
        <v>6.3E-2</v>
      </c>
    </row>
    <row r="94" spans="1:99" ht="15.75" customHeight="1" x14ac:dyDescent="0.25">
      <c r="A94" s="137" t="s">
        <v>54</v>
      </c>
      <c r="B94" s="136"/>
      <c r="C94" s="136"/>
      <c r="D94" s="136"/>
      <c r="E94" s="136"/>
      <c r="F94" s="136">
        <v>20</v>
      </c>
      <c r="G94" s="136"/>
      <c r="H94" s="136"/>
      <c r="I94" s="136"/>
      <c r="J94" s="136"/>
      <c r="K94" s="101">
        <f>SUM(O4*CU94)</f>
        <v>4.29</v>
      </c>
      <c r="L94" s="102"/>
      <c r="M94" s="102"/>
      <c r="N94" s="103"/>
      <c r="CU94" s="10">
        <v>6.5000000000000002E-2</v>
      </c>
    </row>
    <row r="95" spans="1:99" ht="15.75" customHeight="1" x14ac:dyDescent="0.25">
      <c r="A95" s="137" t="s">
        <v>54</v>
      </c>
      <c r="B95" s="136"/>
      <c r="C95" s="136"/>
      <c r="D95" s="136"/>
      <c r="E95" s="136"/>
      <c r="F95" s="136">
        <v>30</v>
      </c>
      <c r="G95" s="136"/>
      <c r="H95" s="136"/>
      <c r="I95" s="136"/>
      <c r="J95" s="136"/>
      <c r="K95" s="101">
        <f>SUM(O4*CU95)</f>
        <v>6.2700000000000005</v>
      </c>
      <c r="L95" s="102"/>
      <c r="M95" s="102"/>
      <c r="N95" s="103"/>
      <c r="CU95" s="10">
        <v>9.5000000000000001E-2</v>
      </c>
    </row>
    <row r="96" spans="1:99" ht="15.75" customHeight="1" x14ac:dyDescent="0.25">
      <c r="A96" s="137" t="s">
        <v>54</v>
      </c>
      <c r="B96" s="136"/>
      <c r="C96" s="136"/>
      <c r="D96" s="136"/>
      <c r="E96" s="136"/>
      <c r="F96" s="136">
        <v>35</v>
      </c>
      <c r="G96" s="136"/>
      <c r="H96" s="136"/>
      <c r="I96" s="136"/>
      <c r="J96" s="136"/>
      <c r="K96" s="101">
        <f>SUM(O4*CU96)</f>
        <v>6.468</v>
      </c>
      <c r="L96" s="102"/>
      <c r="M96" s="102"/>
      <c r="N96" s="103"/>
      <c r="CU96" s="10">
        <v>9.8000000000000004E-2</v>
      </c>
    </row>
    <row r="97" spans="1:103" ht="15.75" customHeight="1" x14ac:dyDescent="0.25">
      <c r="A97" s="253" t="s">
        <v>156</v>
      </c>
      <c r="B97" s="254"/>
      <c r="C97" s="254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5"/>
    </row>
    <row r="98" spans="1:103" ht="15.75" customHeight="1" x14ac:dyDescent="0.25">
      <c r="A98" s="137" t="s">
        <v>55</v>
      </c>
      <c r="B98" s="136"/>
      <c r="C98" s="136"/>
      <c r="D98" s="136"/>
      <c r="E98" s="136"/>
      <c r="F98" s="136">
        <v>40</v>
      </c>
      <c r="G98" s="136"/>
      <c r="H98" s="136"/>
      <c r="I98" s="136"/>
      <c r="J98" s="136"/>
      <c r="K98" s="101">
        <f>SUM(O4*CU98)</f>
        <v>6.7319999999999993</v>
      </c>
      <c r="L98" s="102"/>
      <c r="M98" s="102"/>
      <c r="N98" s="103"/>
      <c r="CU98" s="10">
        <v>0.10199999999999999</v>
      </c>
    </row>
    <row r="99" spans="1:103" ht="15.75" customHeight="1" x14ac:dyDescent="0.25">
      <c r="A99" s="137" t="s">
        <v>55</v>
      </c>
      <c r="B99" s="136"/>
      <c r="C99" s="136"/>
      <c r="D99" s="136"/>
      <c r="E99" s="136"/>
      <c r="F99" s="136">
        <v>45</v>
      </c>
      <c r="G99" s="136"/>
      <c r="H99" s="136"/>
      <c r="I99" s="136"/>
      <c r="J99" s="136"/>
      <c r="K99" s="101">
        <f>SUM(O4*CU99)</f>
        <v>7.1280000000000001</v>
      </c>
      <c r="L99" s="102"/>
      <c r="M99" s="102"/>
      <c r="N99" s="103"/>
      <c r="CU99" s="10">
        <v>0.108</v>
      </c>
    </row>
    <row r="100" spans="1:103" ht="15.75" customHeight="1" x14ac:dyDescent="0.25">
      <c r="A100" s="137" t="s">
        <v>55</v>
      </c>
      <c r="B100" s="136"/>
      <c r="C100" s="136"/>
      <c r="D100" s="136"/>
      <c r="E100" s="136"/>
      <c r="F100" s="136">
        <v>50</v>
      </c>
      <c r="G100" s="136"/>
      <c r="H100" s="136"/>
      <c r="I100" s="136"/>
      <c r="J100" s="136"/>
      <c r="K100" s="101">
        <f>SUM(O4*CU100)</f>
        <v>7.3920000000000003</v>
      </c>
      <c r="L100" s="102"/>
      <c r="M100" s="102"/>
      <c r="N100" s="103"/>
      <c r="CU100" s="10">
        <v>0.112</v>
      </c>
    </row>
    <row r="101" spans="1:103" ht="15.75" customHeight="1" x14ac:dyDescent="0.25">
      <c r="A101" s="137" t="s">
        <v>55</v>
      </c>
      <c r="B101" s="136"/>
      <c r="C101" s="136"/>
      <c r="D101" s="136"/>
      <c r="E101" s="136"/>
      <c r="F101" s="136">
        <v>55</v>
      </c>
      <c r="G101" s="136"/>
      <c r="H101" s="136"/>
      <c r="I101" s="136"/>
      <c r="J101" s="136"/>
      <c r="K101" s="101">
        <f>SUM(O4*CU101)</f>
        <v>7.7220000000000004</v>
      </c>
      <c r="L101" s="102"/>
      <c r="M101" s="102"/>
      <c r="N101" s="103"/>
      <c r="CU101" s="10">
        <v>0.11700000000000001</v>
      </c>
    </row>
    <row r="102" spans="1:103" ht="15.75" customHeight="1" x14ac:dyDescent="0.25">
      <c r="A102" s="137" t="s">
        <v>55</v>
      </c>
      <c r="B102" s="136"/>
      <c r="C102" s="136"/>
      <c r="D102" s="136"/>
      <c r="E102" s="136"/>
      <c r="F102" s="136">
        <v>60</v>
      </c>
      <c r="G102" s="136"/>
      <c r="H102" s="136"/>
      <c r="I102" s="136"/>
      <c r="J102" s="136"/>
      <c r="K102" s="101">
        <f>SUM(O4*CU102)</f>
        <v>7.9859999999999998</v>
      </c>
      <c r="L102" s="102"/>
      <c r="M102" s="102"/>
      <c r="N102" s="103"/>
      <c r="CU102" s="10">
        <v>0.121</v>
      </c>
    </row>
    <row r="103" spans="1:103" ht="15.75" customHeight="1" x14ac:dyDescent="0.25">
      <c r="A103" s="137" t="s">
        <v>55</v>
      </c>
      <c r="B103" s="136"/>
      <c r="C103" s="136"/>
      <c r="D103" s="136"/>
      <c r="E103" s="136"/>
      <c r="F103" s="136">
        <v>65</v>
      </c>
      <c r="G103" s="136"/>
      <c r="H103" s="136"/>
      <c r="I103" s="136"/>
      <c r="J103" s="136"/>
      <c r="K103" s="101">
        <f>SUM(O4*CU103)</f>
        <v>8.3819999999999997</v>
      </c>
      <c r="L103" s="102"/>
      <c r="M103" s="102"/>
      <c r="N103" s="103"/>
      <c r="CU103" s="10">
        <v>0.127</v>
      </c>
    </row>
    <row r="104" spans="1:103" ht="15.75" customHeight="1" x14ac:dyDescent="0.25">
      <c r="A104" s="137" t="s">
        <v>55</v>
      </c>
      <c r="B104" s="136"/>
      <c r="C104" s="136"/>
      <c r="D104" s="136"/>
      <c r="E104" s="136"/>
      <c r="F104" s="136">
        <v>70</v>
      </c>
      <c r="G104" s="136"/>
      <c r="H104" s="136"/>
      <c r="I104" s="136"/>
      <c r="J104" s="136"/>
      <c r="K104" s="101">
        <f>SUM(O4*CU104)</f>
        <v>8.7780000000000005</v>
      </c>
      <c r="L104" s="102"/>
      <c r="M104" s="102"/>
      <c r="N104" s="103"/>
      <c r="CU104" s="10">
        <v>0.13300000000000001</v>
      </c>
    </row>
    <row r="105" spans="1:103" ht="15.75" customHeight="1" x14ac:dyDescent="0.25">
      <c r="A105" s="137" t="s">
        <v>55</v>
      </c>
      <c r="B105" s="136"/>
      <c r="C105" s="136"/>
      <c r="D105" s="136"/>
      <c r="E105" s="136"/>
      <c r="F105" s="136">
        <v>75</v>
      </c>
      <c r="G105" s="136"/>
      <c r="H105" s="136"/>
      <c r="I105" s="136"/>
      <c r="J105" s="136"/>
      <c r="K105" s="101">
        <f>SUM(O4*CU105)</f>
        <v>9.1080000000000005</v>
      </c>
      <c r="L105" s="102"/>
      <c r="M105" s="102"/>
      <c r="N105" s="103"/>
      <c r="CU105" s="10">
        <v>0.13800000000000001</v>
      </c>
    </row>
    <row r="106" spans="1:103" ht="15.75" customHeight="1" x14ac:dyDescent="0.25">
      <c r="A106" s="137" t="s">
        <v>55</v>
      </c>
      <c r="B106" s="136"/>
      <c r="C106" s="136"/>
      <c r="D106" s="136"/>
      <c r="E106" s="136"/>
      <c r="F106" s="136">
        <v>80</v>
      </c>
      <c r="G106" s="136"/>
      <c r="H106" s="136"/>
      <c r="I106" s="136"/>
      <c r="J106" s="136"/>
      <c r="K106" s="101">
        <f>SUM(O4*CU106)</f>
        <v>9.5039999999999996</v>
      </c>
      <c r="L106" s="102"/>
      <c r="M106" s="102"/>
      <c r="N106" s="103"/>
      <c r="CU106" s="10">
        <v>0.14399999999999999</v>
      </c>
    </row>
    <row r="107" spans="1:103" ht="15.75" customHeight="1" x14ac:dyDescent="0.25">
      <c r="A107" s="137" t="s">
        <v>55</v>
      </c>
      <c r="B107" s="136"/>
      <c r="C107" s="136"/>
      <c r="D107" s="136"/>
      <c r="E107" s="136"/>
      <c r="F107" s="136">
        <v>85</v>
      </c>
      <c r="G107" s="136"/>
      <c r="H107" s="136"/>
      <c r="I107" s="136"/>
      <c r="J107" s="136"/>
      <c r="K107" s="101">
        <f>SUM(O4*CU107)</f>
        <v>9.9659999999999993</v>
      </c>
      <c r="L107" s="102"/>
      <c r="M107" s="102"/>
      <c r="N107" s="103"/>
      <c r="CU107" s="10">
        <v>0.151</v>
      </c>
    </row>
    <row r="108" spans="1:103" ht="15" customHeight="1" x14ac:dyDescent="0.25">
      <c r="A108" s="253" t="s">
        <v>157</v>
      </c>
      <c r="B108" s="254"/>
      <c r="C108" s="254"/>
      <c r="D108" s="254"/>
      <c r="E108" s="254"/>
      <c r="F108" s="254"/>
      <c r="G108" s="254"/>
      <c r="H108" s="254"/>
      <c r="I108" s="254"/>
      <c r="J108" s="254"/>
      <c r="K108" s="254"/>
      <c r="L108" s="254"/>
      <c r="M108" s="254"/>
      <c r="N108" s="255"/>
    </row>
    <row r="109" spans="1:103" ht="15.75" customHeight="1" x14ac:dyDescent="0.25">
      <c r="A109" s="137" t="s">
        <v>56</v>
      </c>
      <c r="B109" s="136"/>
      <c r="C109" s="136"/>
      <c r="D109" s="136"/>
      <c r="E109" s="136"/>
      <c r="F109" s="136">
        <v>50</v>
      </c>
      <c r="G109" s="136"/>
      <c r="H109" s="136"/>
      <c r="I109" s="136"/>
      <c r="J109" s="136"/>
      <c r="K109" s="150">
        <f>SUM(O4*CX109)</f>
        <v>10.295999999999999</v>
      </c>
      <c r="L109" s="151"/>
      <c r="M109" s="151"/>
      <c r="N109" s="152"/>
      <c r="O109" s="32"/>
      <c r="P109" s="51"/>
      <c r="Q109" s="41"/>
      <c r="CU109"/>
      <c r="CV109"/>
      <c r="CX109" s="10">
        <v>0.156</v>
      </c>
      <c r="CY109" s="9"/>
    </row>
    <row r="110" spans="1:103" ht="15.75" customHeight="1" x14ac:dyDescent="0.25">
      <c r="A110" s="137" t="s">
        <v>56</v>
      </c>
      <c r="B110" s="136"/>
      <c r="C110" s="136"/>
      <c r="D110" s="136"/>
      <c r="E110" s="136"/>
      <c r="F110" s="136">
        <v>55</v>
      </c>
      <c r="G110" s="136"/>
      <c r="H110" s="136"/>
      <c r="I110" s="136"/>
      <c r="J110" s="136"/>
      <c r="K110" s="150">
        <f>SUM(O4*CX110)</f>
        <v>10.56</v>
      </c>
      <c r="L110" s="151"/>
      <c r="M110" s="151"/>
      <c r="N110" s="152"/>
      <c r="O110" s="32"/>
      <c r="P110" s="51"/>
      <c r="Q110" s="41"/>
      <c r="CU110"/>
      <c r="CV110"/>
      <c r="CX110" s="10">
        <v>0.16</v>
      </c>
      <c r="CY110" s="9"/>
    </row>
    <row r="111" spans="1:103" ht="15.75" customHeight="1" x14ac:dyDescent="0.25">
      <c r="A111" s="137" t="s">
        <v>56</v>
      </c>
      <c r="B111" s="136"/>
      <c r="C111" s="136"/>
      <c r="D111" s="136"/>
      <c r="E111" s="136"/>
      <c r="F111" s="136">
        <v>60</v>
      </c>
      <c r="G111" s="136"/>
      <c r="H111" s="136"/>
      <c r="I111" s="136"/>
      <c r="J111" s="136"/>
      <c r="K111" s="150">
        <f>SUM(O4*CX111)</f>
        <v>10.89</v>
      </c>
      <c r="L111" s="151"/>
      <c r="M111" s="151"/>
      <c r="N111" s="152"/>
      <c r="O111" s="32"/>
      <c r="P111" s="51"/>
      <c r="Q111" s="41"/>
      <c r="CU111"/>
      <c r="CV111"/>
      <c r="CX111" s="10">
        <v>0.16500000000000001</v>
      </c>
      <c r="CY111" s="9"/>
    </row>
    <row r="112" spans="1:103" ht="15.75" customHeight="1" x14ac:dyDescent="0.25">
      <c r="A112" s="137" t="s">
        <v>56</v>
      </c>
      <c r="B112" s="136"/>
      <c r="C112" s="136"/>
      <c r="D112" s="136"/>
      <c r="E112" s="136"/>
      <c r="F112" s="136">
        <v>65</v>
      </c>
      <c r="G112" s="136"/>
      <c r="H112" s="136"/>
      <c r="I112" s="136"/>
      <c r="J112" s="136"/>
      <c r="K112" s="150">
        <f>SUM(O4*CX112)</f>
        <v>11.22</v>
      </c>
      <c r="L112" s="151"/>
      <c r="M112" s="151"/>
      <c r="N112" s="152"/>
      <c r="O112" s="32"/>
      <c r="P112" s="51"/>
      <c r="Q112" s="41"/>
      <c r="CU112"/>
      <c r="CV112"/>
      <c r="CX112" s="10">
        <v>0.17</v>
      </c>
      <c r="CY112" s="9"/>
    </row>
    <row r="113" spans="1:103" ht="15.75" customHeight="1" x14ac:dyDescent="0.25">
      <c r="A113" s="137" t="s">
        <v>56</v>
      </c>
      <c r="B113" s="136"/>
      <c r="C113" s="136"/>
      <c r="D113" s="136"/>
      <c r="E113" s="136"/>
      <c r="F113" s="136">
        <v>70</v>
      </c>
      <c r="G113" s="136"/>
      <c r="H113" s="136"/>
      <c r="I113" s="136"/>
      <c r="J113" s="136"/>
      <c r="K113" s="150">
        <f>SUM(O4*CX113)</f>
        <v>11.681999999999999</v>
      </c>
      <c r="L113" s="151"/>
      <c r="M113" s="151"/>
      <c r="N113" s="152"/>
      <c r="O113" s="32"/>
      <c r="P113" s="51"/>
      <c r="Q113" s="41"/>
      <c r="CU113"/>
      <c r="CV113"/>
      <c r="CX113" s="10">
        <v>0.17699999999999999</v>
      </c>
      <c r="CY113" s="9"/>
    </row>
    <row r="114" spans="1:103" ht="15.75" customHeight="1" x14ac:dyDescent="0.25">
      <c r="A114" s="137" t="s">
        <v>56</v>
      </c>
      <c r="B114" s="136"/>
      <c r="C114" s="136"/>
      <c r="D114" s="136"/>
      <c r="E114" s="136"/>
      <c r="F114" s="136">
        <v>75</v>
      </c>
      <c r="G114" s="136"/>
      <c r="H114" s="136"/>
      <c r="I114" s="136"/>
      <c r="J114" s="136"/>
      <c r="K114" s="150">
        <f>SUM(O4*CX114)</f>
        <v>12.012</v>
      </c>
      <c r="L114" s="151"/>
      <c r="M114" s="151"/>
      <c r="N114" s="152"/>
      <c r="O114" s="32"/>
      <c r="P114" s="51"/>
      <c r="Q114" s="41"/>
      <c r="CU114"/>
      <c r="CV114"/>
      <c r="CX114" s="10">
        <v>0.182</v>
      </c>
      <c r="CY114" s="9"/>
    </row>
    <row r="115" spans="1:103" ht="15.75" customHeight="1" x14ac:dyDescent="0.25">
      <c r="A115" s="137" t="s">
        <v>56</v>
      </c>
      <c r="B115" s="136"/>
      <c r="C115" s="136"/>
      <c r="D115" s="136"/>
      <c r="E115" s="136"/>
      <c r="F115" s="136">
        <v>80</v>
      </c>
      <c r="G115" s="136"/>
      <c r="H115" s="136"/>
      <c r="I115" s="136"/>
      <c r="J115" s="136"/>
      <c r="K115" s="150">
        <f>SUM(O4*CX115)</f>
        <v>12.407999999999999</v>
      </c>
      <c r="L115" s="151"/>
      <c r="M115" s="151"/>
      <c r="N115" s="152"/>
      <c r="O115" s="32"/>
      <c r="P115" s="51"/>
      <c r="Q115" s="41"/>
      <c r="CU115"/>
      <c r="CV115"/>
      <c r="CX115" s="10">
        <v>0.188</v>
      </c>
      <c r="CY115" s="9"/>
    </row>
    <row r="116" spans="1:103" ht="15.75" customHeight="1" x14ac:dyDescent="0.25">
      <c r="A116" s="137" t="s">
        <v>56</v>
      </c>
      <c r="B116" s="136"/>
      <c r="C116" s="136"/>
      <c r="D116" s="136"/>
      <c r="E116" s="136"/>
      <c r="F116" s="136">
        <v>85</v>
      </c>
      <c r="G116" s="136"/>
      <c r="H116" s="136"/>
      <c r="I116" s="136"/>
      <c r="J116" s="136"/>
      <c r="K116" s="150">
        <f>SUM(O4*CX116)</f>
        <v>12.804</v>
      </c>
      <c r="L116" s="151"/>
      <c r="M116" s="151"/>
      <c r="N116" s="152"/>
      <c r="O116" s="32"/>
      <c r="P116" s="51"/>
      <c r="Q116" s="41"/>
      <c r="CU116"/>
      <c r="CV116"/>
      <c r="CX116" s="10">
        <v>0.19400000000000001</v>
      </c>
      <c r="CY116" s="9"/>
    </row>
    <row r="117" spans="1:103" ht="25.5" customHeight="1" x14ac:dyDescent="0.25">
      <c r="A117" s="253" t="s">
        <v>158</v>
      </c>
      <c r="B117" s="254"/>
      <c r="C117" s="254"/>
      <c r="D117" s="254"/>
      <c r="E117" s="254"/>
      <c r="F117" s="254"/>
      <c r="G117" s="254"/>
      <c r="H117" s="254"/>
      <c r="I117" s="254"/>
      <c r="J117" s="254"/>
      <c r="K117" s="254"/>
      <c r="L117" s="254"/>
      <c r="M117" s="254"/>
      <c r="N117" s="255"/>
    </row>
    <row r="118" spans="1:103" ht="15.75" customHeight="1" x14ac:dyDescent="0.25">
      <c r="A118" s="137" t="s">
        <v>57</v>
      </c>
      <c r="B118" s="136"/>
      <c r="C118" s="136"/>
      <c r="D118" s="136"/>
      <c r="E118" s="136"/>
      <c r="F118" s="136">
        <v>50</v>
      </c>
      <c r="G118" s="136"/>
      <c r="H118" s="136"/>
      <c r="I118" s="136"/>
      <c r="J118" s="136"/>
      <c r="K118" s="150">
        <f>SUM(O4*CU118)</f>
        <v>14.52</v>
      </c>
      <c r="L118" s="151"/>
      <c r="M118" s="151"/>
      <c r="N118" s="152"/>
      <c r="CU118" s="10">
        <v>0.22</v>
      </c>
    </row>
    <row r="119" spans="1:103" ht="15.75" customHeight="1" x14ac:dyDescent="0.25">
      <c r="A119" s="137" t="s">
        <v>57</v>
      </c>
      <c r="B119" s="136"/>
      <c r="C119" s="136"/>
      <c r="D119" s="136"/>
      <c r="E119" s="136"/>
      <c r="F119" s="136">
        <v>55</v>
      </c>
      <c r="G119" s="136"/>
      <c r="H119" s="136"/>
      <c r="I119" s="136"/>
      <c r="J119" s="136"/>
      <c r="K119" s="150">
        <f>SUM(O4*CU119)</f>
        <v>14.85</v>
      </c>
      <c r="L119" s="151"/>
      <c r="M119" s="151"/>
      <c r="N119" s="152"/>
      <c r="CU119" s="10">
        <v>0.22500000000000001</v>
      </c>
    </row>
    <row r="120" spans="1:103" ht="15.75" customHeight="1" x14ac:dyDescent="0.25">
      <c r="A120" s="137" t="s">
        <v>57</v>
      </c>
      <c r="B120" s="136"/>
      <c r="C120" s="136"/>
      <c r="D120" s="136"/>
      <c r="E120" s="136"/>
      <c r="F120" s="136">
        <v>60</v>
      </c>
      <c r="G120" s="136"/>
      <c r="H120" s="136"/>
      <c r="I120" s="136"/>
      <c r="J120" s="136"/>
      <c r="K120" s="150">
        <f>SUM(O4*CU120)</f>
        <v>15.180000000000001</v>
      </c>
      <c r="L120" s="151"/>
      <c r="M120" s="151"/>
      <c r="N120" s="152"/>
      <c r="CU120" s="10">
        <v>0.23</v>
      </c>
    </row>
    <row r="121" spans="1:103" ht="15.75" customHeight="1" x14ac:dyDescent="0.25">
      <c r="A121" s="137" t="s">
        <v>57</v>
      </c>
      <c r="B121" s="136"/>
      <c r="C121" s="136"/>
      <c r="D121" s="136"/>
      <c r="E121" s="136"/>
      <c r="F121" s="136">
        <v>65</v>
      </c>
      <c r="G121" s="136"/>
      <c r="H121" s="136"/>
      <c r="I121" s="136"/>
      <c r="J121" s="136"/>
      <c r="K121" s="150">
        <f>SUM(O4*CU121)</f>
        <v>15.641999999999999</v>
      </c>
      <c r="L121" s="151"/>
      <c r="M121" s="151"/>
      <c r="N121" s="152"/>
      <c r="CU121" s="10">
        <v>0.23699999999999999</v>
      </c>
    </row>
    <row r="122" spans="1:103" ht="15.75" customHeight="1" x14ac:dyDescent="0.25">
      <c r="A122" s="137" t="s">
        <v>57</v>
      </c>
      <c r="B122" s="136"/>
      <c r="C122" s="136"/>
      <c r="D122" s="136"/>
      <c r="E122" s="136"/>
      <c r="F122" s="136">
        <v>70</v>
      </c>
      <c r="G122" s="136"/>
      <c r="H122" s="136"/>
      <c r="I122" s="136"/>
      <c r="J122" s="136"/>
      <c r="K122" s="150">
        <f>SUM(O4*CU122)</f>
        <v>15.972</v>
      </c>
      <c r="L122" s="151"/>
      <c r="M122" s="151"/>
      <c r="N122" s="152"/>
      <c r="CU122" s="10">
        <v>0.24199999999999999</v>
      </c>
    </row>
    <row r="123" spans="1:103" ht="15.75" customHeight="1" x14ac:dyDescent="0.25">
      <c r="A123" s="137" t="s">
        <v>57</v>
      </c>
      <c r="B123" s="136"/>
      <c r="C123" s="136"/>
      <c r="D123" s="136"/>
      <c r="E123" s="136"/>
      <c r="F123" s="136">
        <v>75</v>
      </c>
      <c r="G123" s="136"/>
      <c r="H123" s="136"/>
      <c r="I123" s="136"/>
      <c r="J123" s="136"/>
      <c r="K123" s="150">
        <f>SUM(O4*CU123)</f>
        <v>16.367999999999999</v>
      </c>
      <c r="L123" s="151"/>
      <c r="M123" s="151"/>
      <c r="N123" s="152"/>
      <c r="CU123" s="10">
        <v>0.248</v>
      </c>
    </row>
    <row r="124" spans="1:103" ht="15.75" customHeight="1" x14ac:dyDescent="0.25">
      <c r="A124" s="137" t="s">
        <v>57</v>
      </c>
      <c r="B124" s="136"/>
      <c r="C124" s="136"/>
      <c r="D124" s="136"/>
      <c r="E124" s="136"/>
      <c r="F124" s="136">
        <v>80</v>
      </c>
      <c r="G124" s="136"/>
      <c r="H124" s="136"/>
      <c r="I124" s="136"/>
      <c r="J124" s="136"/>
      <c r="K124" s="150">
        <f>SUM(O4*CU124)</f>
        <v>16.698</v>
      </c>
      <c r="L124" s="151"/>
      <c r="M124" s="151"/>
      <c r="N124" s="152"/>
      <c r="CU124" s="10">
        <v>0.253</v>
      </c>
    </row>
    <row r="125" spans="1:103" ht="15.75" customHeight="1" x14ac:dyDescent="0.25">
      <c r="A125" s="137" t="s">
        <v>57</v>
      </c>
      <c r="B125" s="136"/>
      <c r="C125" s="136"/>
      <c r="D125" s="136"/>
      <c r="E125" s="136"/>
      <c r="F125" s="136">
        <v>85</v>
      </c>
      <c r="G125" s="136"/>
      <c r="H125" s="136"/>
      <c r="I125" s="136"/>
      <c r="J125" s="136"/>
      <c r="K125" s="150">
        <f>SUM(O4*CU125)</f>
        <v>17.094000000000001</v>
      </c>
      <c r="L125" s="151"/>
      <c r="M125" s="151"/>
      <c r="N125" s="152"/>
      <c r="CU125" s="10">
        <v>0.25900000000000001</v>
      </c>
    </row>
    <row r="126" spans="1:103" ht="22.5" customHeight="1" x14ac:dyDescent="0.25">
      <c r="A126" s="253" t="s">
        <v>159</v>
      </c>
      <c r="B126" s="254"/>
      <c r="C126" s="254"/>
      <c r="D126" s="254"/>
      <c r="E126" s="254"/>
      <c r="F126" s="254"/>
      <c r="G126" s="254"/>
      <c r="H126" s="254"/>
      <c r="I126" s="254"/>
      <c r="J126" s="254"/>
      <c r="K126" s="254"/>
      <c r="L126" s="254"/>
      <c r="M126" s="254"/>
      <c r="N126" s="255"/>
    </row>
    <row r="127" spans="1:103" ht="15.75" customHeight="1" x14ac:dyDescent="0.25">
      <c r="A127" s="137" t="s">
        <v>58</v>
      </c>
      <c r="B127" s="136"/>
      <c r="C127" s="136"/>
      <c r="D127" s="136"/>
      <c r="E127" s="136"/>
      <c r="F127" s="136">
        <v>50</v>
      </c>
      <c r="G127" s="136"/>
      <c r="H127" s="136"/>
      <c r="I127" s="136"/>
      <c r="J127" s="136"/>
      <c r="K127" s="150">
        <f>SUM(O4*CU127)</f>
        <v>20.064</v>
      </c>
      <c r="L127" s="151"/>
      <c r="M127" s="151"/>
      <c r="N127" s="152"/>
      <c r="CU127" s="10">
        <v>0.30399999999999999</v>
      </c>
    </row>
    <row r="128" spans="1:103" ht="15.75" customHeight="1" x14ac:dyDescent="0.25">
      <c r="A128" s="137" t="s">
        <v>58</v>
      </c>
      <c r="B128" s="136"/>
      <c r="C128" s="136"/>
      <c r="D128" s="136"/>
      <c r="E128" s="136"/>
      <c r="F128" s="136">
        <v>55</v>
      </c>
      <c r="G128" s="136"/>
      <c r="H128" s="136"/>
      <c r="I128" s="136"/>
      <c r="J128" s="136"/>
      <c r="K128" s="150">
        <f>SUM(O4*CU128)</f>
        <v>20.327999999999999</v>
      </c>
      <c r="L128" s="151"/>
      <c r="M128" s="151"/>
      <c r="N128" s="152"/>
      <c r="CU128" s="10">
        <v>0.308</v>
      </c>
    </row>
    <row r="129" spans="1:99" ht="15.75" customHeight="1" x14ac:dyDescent="0.25">
      <c r="A129" s="137" t="s">
        <v>58</v>
      </c>
      <c r="B129" s="136"/>
      <c r="C129" s="136"/>
      <c r="D129" s="136"/>
      <c r="E129" s="136"/>
      <c r="F129" s="136">
        <v>60</v>
      </c>
      <c r="G129" s="136"/>
      <c r="H129" s="136"/>
      <c r="I129" s="136"/>
      <c r="J129" s="136"/>
      <c r="K129" s="150">
        <f>SUM(O4*CU129)</f>
        <v>20.591999999999999</v>
      </c>
      <c r="L129" s="151"/>
      <c r="M129" s="151"/>
      <c r="N129" s="152"/>
      <c r="CU129" s="10">
        <v>0.312</v>
      </c>
    </row>
    <row r="130" spans="1:99" ht="15.75" customHeight="1" x14ac:dyDescent="0.25">
      <c r="A130" s="137" t="s">
        <v>58</v>
      </c>
      <c r="B130" s="136"/>
      <c r="C130" s="136"/>
      <c r="D130" s="136"/>
      <c r="E130" s="136"/>
      <c r="F130" s="136">
        <v>65</v>
      </c>
      <c r="G130" s="136"/>
      <c r="H130" s="136"/>
      <c r="I130" s="136"/>
      <c r="J130" s="136"/>
      <c r="K130" s="150">
        <f>SUM(O4*CU130)</f>
        <v>20.922000000000001</v>
      </c>
      <c r="L130" s="151"/>
      <c r="M130" s="151"/>
      <c r="N130" s="152"/>
      <c r="CU130" s="10">
        <v>0.317</v>
      </c>
    </row>
    <row r="131" spans="1:99" ht="15.75" customHeight="1" x14ac:dyDescent="0.25">
      <c r="A131" s="137" t="s">
        <v>58</v>
      </c>
      <c r="B131" s="136"/>
      <c r="C131" s="136"/>
      <c r="D131" s="136"/>
      <c r="E131" s="136"/>
      <c r="F131" s="136">
        <v>70</v>
      </c>
      <c r="G131" s="136"/>
      <c r="H131" s="136"/>
      <c r="I131" s="136"/>
      <c r="J131" s="136"/>
      <c r="K131" s="150">
        <f>SUM(O4*CU131)</f>
        <v>21.186</v>
      </c>
      <c r="L131" s="151"/>
      <c r="M131" s="151"/>
      <c r="N131" s="152"/>
      <c r="CU131" s="10">
        <v>0.32100000000000001</v>
      </c>
    </row>
    <row r="132" spans="1:99" ht="15.75" customHeight="1" x14ac:dyDescent="0.25">
      <c r="A132" s="137" t="s">
        <v>58</v>
      </c>
      <c r="B132" s="136"/>
      <c r="C132" s="136"/>
      <c r="D132" s="136"/>
      <c r="E132" s="136"/>
      <c r="F132" s="136">
        <v>75</v>
      </c>
      <c r="G132" s="136"/>
      <c r="H132" s="136"/>
      <c r="I132" s="136"/>
      <c r="J132" s="136"/>
      <c r="K132" s="150">
        <f>SUM(O4*CU132)</f>
        <v>21.45</v>
      </c>
      <c r="L132" s="151"/>
      <c r="M132" s="151"/>
      <c r="N132" s="152"/>
      <c r="CU132" s="10">
        <v>0.32500000000000001</v>
      </c>
    </row>
    <row r="133" spans="1:99" ht="15.75" customHeight="1" x14ac:dyDescent="0.25">
      <c r="A133" s="137" t="s">
        <v>58</v>
      </c>
      <c r="B133" s="136"/>
      <c r="C133" s="136"/>
      <c r="D133" s="136"/>
      <c r="E133" s="136"/>
      <c r="F133" s="136">
        <v>80</v>
      </c>
      <c r="G133" s="136"/>
      <c r="H133" s="136"/>
      <c r="I133" s="136"/>
      <c r="J133" s="136"/>
      <c r="K133" s="150">
        <f>SUM(O4*CU133)</f>
        <v>21.78</v>
      </c>
      <c r="L133" s="151"/>
      <c r="M133" s="151"/>
      <c r="N133" s="152"/>
      <c r="CU133" s="10">
        <v>0.33</v>
      </c>
    </row>
    <row r="134" spans="1:99" ht="15.75" customHeight="1" x14ac:dyDescent="0.25">
      <c r="A134" s="137" t="s">
        <v>58</v>
      </c>
      <c r="B134" s="136"/>
      <c r="C134" s="136"/>
      <c r="D134" s="136"/>
      <c r="E134" s="136"/>
      <c r="F134" s="136">
        <v>85</v>
      </c>
      <c r="G134" s="136"/>
      <c r="H134" s="136"/>
      <c r="I134" s="136"/>
      <c r="J134" s="136"/>
      <c r="K134" s="150">
        <f>SUM(O4*CU134)</f>
        <v>22.110000000000003</v>
      </c>
      <c r="L134" s="151"/>
      <c r="M134" s="151"/>
      <c r="N134" s="152"/>
      <c r="CU134" s="10">
        <v>0.33500000000000002</v>
      </c>
    </row>
    <row r="135" spans="1:99" ht="15.75" customHeight="1" x14ac:dyDescent="0.25">
      <c r="A135" s="94" t="s">
        <v>200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6"/>
    </row>
    <row r="136" spans="1:99" ht="15.75" customHeight="1" x14ac:dyDescent="0.25">
      <c r="A136" s="97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9"/>
    </row>
    <row r="137" spans="1:99" ht="15.75" customHeight="1" x14ac:dyDescent="0.25">
      <c r="A137" s="122" t="s">
        <v>53</v>
      </c>
      <c r="B137" s="109"/>
      <c r="C137" s="109"/>
      <c r="D137" s="109"/>
      <c r="E137" s="109"/>
      <c r="F137" s="109" t="s">
        <v>207</v>
      </c>
      <c r="G137" s="109"/>
      <c r="H137" s="109"/>
      <c r="I137" s="109"/>
      <c r="J137" s="109"/>
      <c r="K137" s="256" t="s">
        <v>41</v>
      </c>
      <c r="L137" s="257"/>
      <c r="M137" s="257"/>
      <c r="N137" s="258"/>
    </row>
    <row r="138" spans="1:99" ht="15.75" customHeight="1" x14ac:dyDescent="0.25">
      <c r="A138" s="126" t="s">
        <v>59</v>
      </c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8"/>
    </row>
    <row r="139" spans="1:99" ht="21.75" customHeight="1" x14ac:dyDescent="0.25">
      <c r="A139" s="137" t="s">
        <v>60</v>
      </c>
      <c r="B139" s="136"/>
      <c r="C139" s="136"/>
      <c r="D139" s="136"/>
      <c r="E139" s="136"/>
      <c r="F139" s="136">
        <v>16</v>
      </c>
      <c r="G139" s="136"/>
      <c r="H139" s="136"/>
      <c r="I139" s="136"/>
      <c r="J139" s="136"/>
      <c r="K139" s="150">
        <f>SUM(O4*CU139)</f>
        <v>2.5739999999999998</v>
      </c>
      <c r="L139" s="151"/>
      <c r="M139" s="151"/>
      <c r="N139" s="152"/>
      <c r="CU139" s="10">
        <v>3.9E-2</v>
      </c>
    </row>
    <row r="140" spans="1:99" ht="23.25" customHeight="1" x14ac:dyDescent="0.25">
      <c r="A140" s="137" t="s">
        <v>60</v>
      </c>
      <c r="B140" s="136"/>
      <c r="C140" s="136"/>
      <c r="D140" s="136"/>
      <c r="E140" s="136"/>
      <c r="F140" s="136">
        <v>18</v>
      </c>
      <c r="G140" s="136"/>
      <c r="H140" s="136"/>
      <c r="I140" s="136"/>
      <c r="J140" s="136"/>
      <c r="K140" s="150">
        <f>SUM(O4*CU140)</f>
        <v>2.6136000000000004</v>
      </c>
      <c r="L140" s="151"/>
      <c r="M140" s="151"/>
      <c r="N140" s="152"/>
      <c r="CU140" s="10">
        <v>3.9600000000000003E-2</v>
      </c>
    </row>
    <row r="141" spans="1:99" ht="24" customHeight="1" x14ac:dyDescent="0.25">
      <c r="A141" s="137" t="s">
        <v>60</v>
      </c>
      <c r="B141" s="136"/>
      <c r="C141" s="136"/>
      <c r="D141" s="136"/>
      <c r="E141" s="136"/>
      <c r="F141" s="136">
        <v>20</v>
      </c>
      <c r="G141" s="136"/>
      <c r="H141" s="136"/>
      <c r="I141" s="136"/>
      <c r="J141" s="136"/>
      <c r="K141" s="150">
        <f>SUM(O4*CU141)</f>
        <v>2.6861999999999999</v>
      </c>
      <c r="L141" s="151"/>
      <c r="M141" s="151"/>
      <c r="N141" s="152"/>
      <c r="CU141" s="10">
        <v>4.07E-2</v>
      </c>
    </row>
    <row r="142" spans="1:99" ht="15" customHeight="1" x14ac:dyDescent="0.25">
      <c r="A142" s="126" t="s">
        <v>160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8"/>
    </row>
    <row r="143" spans="1:99" ht="15.75" customHeight="1" x14ac:dyDescent="0.25">
      <c r="A143" s="122" t="s">
        <v>53</v>
      </c>
      <c r="B143" s="109"/>
      <c r="C143" s="109"/>
      <c r="D143" s="109"/>
      <c r="E143" s="109"/>
      <c r="F143" s="109" t="s">
        <v>207</v>
      </c>
      <c r="G143" s="109"/>
      <c r="H143" s="109"/>
      <c r="I143" s="109"/>
      <c r="J143" s="109"/>
      <c r="K143" s="133" t="s">
        <v>41</v>
      </c>
      <c r="L143" s="134"/>
      <c r="M143" s="134"/>
      <c r="N143" s="135"/>
    </row>
    <row r="144" spans="1:99" ht="23.25" customHeight="1" x14ac:dyDescent="0.25">
      <c r="A144" s="137" t="s">
        <v>197</v>
      </c>
      <c r="B144" s="136"/>
      <c r="C144" s="136"/>
      <c r="D144" s="136"/>
      <c r="E144" s="136"/>
      <c r="F144" s="136">
        <v>16</v>
      </c>
      <c r="G144" s="136"/>
      <c r="H144" s="136"/>
      <c r="I144" s="136"/>
      <c r="J144" s="136"/>
      <c r="K144" s="150">
        <f>SUM(O4*CU144)</f>
        <v>3.3000000000000003</v>
      </c>
      <c r="L144" s="151"/>
      <c r="M144" s="151"/>
      <c r="N144" s="152"/>
      <c r="CU144" s="10">
        <v>0.05</v>
      </c>
    </row>
    <row r="145" spans="1:99" ht="24.75" customHeight="1" x14ac:dyDescent="0.25">
      <c r="A145" s="137" t="s">
        <v>197</v>
      </c>
      <c r="B145" s="136"/>
      <c r="C145" s="136"/>
      <c r="D145" s="136"/>
      <c r="E145" s="136"/>
      <c r="F145" s="136">
        <v>18</v>
      </c>
      <c r="G145" s="136"/>
      <c r="H145" s="136"/>
      <c r="I145" s="136"/>
      <c r="J145" s="136"/>
      <c r="K145" s="150">
        <f>SUM(O4*CU145)</f>
        <v>3.3659999999999997</v>
      </c>
      <c r="L145" s="151"/>
      <c r="M145" s="151"/>
      <c r="N145" s="152"/>
      <c r="CU145" s="10">
        <v>5.0999999999999997E-2</v>
      </c>
    </row>
    <row r="146" spans="1:99" ht="21" customHeight="1" x14ac:dyDescent="0.25">
      <c r="A146" s="137" t="s">
        <v>197</v>
      </c>
      <c r="B146" s="136"/>
      <c r="C146" s="136"/>
      <c r="D146" s="136"/>
      <c r="E146" s="136"/>
      <c r="F146" s="136">
        <v>20</v>
      </c>
      <c r="G146" s="136"/>
      <c r="H146" s="136"/>
      <c r="I146" s="136"/>
      <c r="J146" s="136"/>
      <c r="K146" s="150">
        <f>SUM(O4*CU146)</f>
        <v>3.4319999999999999</v>
      </c>
      <c r="L146" s="151"/>
      <c r="M146" s="151"/>
      <c r="N146" s="152"/>
      <c r="CU146" s="10">
        <v>5.1999999999999998E-2</v>
      </c>
    </row>
    <row r="147" spans="1:99" ht="15" customHeight="1" x14ac:dyDescent="0.25">
      <c r="A147" s="126" t="s">
        <v>161</v>
      </c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8"/>
    </row>
    <row r="148" spans="1:99" ht="15.75" customHeight="1" x14ac:dyDescent="0.25">
      <c r="A148" s="137" t="s">
        <v>61</v>
      </c>
      <c r="B148" s="136"/>
      <c r="C148" s="136"/>
      <c r="D148" s="136"/>
      <c r="E148" s="136"/>
      <c r="F148" s="136">
        <v>30</v>
      </c>
      <c r="G148" s="136"/>
      <c r="H148" s="136"/>
      <c r="I148" s="136"/>
      <c r="J148" s="136"/>
      <c r="K148" s="150">
        <f>SUM(O4*CU148)</f>
        <v>5.8079999999999998</v>
      </c>
      <c r="L148" s="151"/>
      <c r="M148" s="151"/>
      <c r="N148" s="152"/>
      <c r="CU148" s="10">
        <v>8.7999999999999995E-2</v>
      </c>
    </row>
    <row r="149" spans="1:99" ht="15.75" customHeight="1" x14ac:dyDescent="0.25">
      <c r="A149" s="137" t="s">
        <v>61</v>
      </c>
      <c r="B149" s="136"/>
      <c r="C149" s="136"/>
      <c r="D149" s="136"/>
      <c r="E149" s="136"/>
      <c r="F149" s="136">
        <v>35</v>
      </c>
      <c r="G149" s="136"/>
      <c r="H149" s="136"/>
      <c r="I149" s="136"/>
      <c r="J149" s="136"/>
      <c r="K149" s="150">
        <f>SUM(O4*CU149)</f>
        <v>5.9399999999999995</v>
      </c>
      <c r="L149" s="151"/>
      <c r="M149" s="151"/>
      <c r="N149" s="152"/>
      <c r="CU149" s="10">
        <v>0.09</v>
      </c>
    </row>
    <row r="150" spans="1:99" ht="15.75" customHeight="1" x14ac:dyDescent="0.25">
      <c r="A150" s="137" t="s">
        <v>61</v>
      </c>
      <c r="B150" s="136"/>
      <c r="C150" s="136"/>
      <c r="D150" s="136"/>
      <c r="E150" s="136"/>
      <c r="F150" s="136">
        <v>40</v>
      </c>
      <c r="G150" s="136"/>
      <c r="H150" s="136"/>
      <c r="I150" s="136"/>
      <c r="J150" s="136"/>
      <c r="K150" s="150">
        <f>SUM(O4*CU150)</f>
        <v>6.1379999999999999</v>
      </c>
      <c r="L150" s="151"/>
      <c r="M150" s="151"/>
      <c r="N150" s="152"/>
      <c r="CU150" s="10">
        <v>9.2999999999999999E-2</v>
      </c>
    </row>
    <row r="151" spans="1:99" ht="15.75" customHeight="1" x14ac:dyDescent="0.25">
      <c r="A151" s="137" t="s">
        <v>61</v>
      </c>
      <c r="B151" s="136"/>
      <c r="C151" s="136"/>
      <c r="D151" s="136"/>
      <c r="E151" s="136"/>
      <c r="F151" s="136">
        <v>45</v>
      </c>
      <c r="G151" s="136"/>
      <c r="H151" s="136"/>
      <c r="I151" s="136"/>
      <c r="J151" s="136"/>
      <c r="K151" s="150">
        <f>SUM(O4*CU151)</f>
        <v>6.3360000000000003</v>
      </c>
      <c r="L151" s="151"/>
      <c r="M151" s="151"/>
      <c r="N151" s="152"/>
      <c r="CU151" s="10">
        <v>9.6000000000000002E-2</v>
      </c>
    </row>
    <row r="152" spans="1:99" ht="15.75" customHeight="1" x14ac:dyDescent="0.25">
      <c r="A152" s="137" t="s">
        <v>61</v>
      </c>
      <c r="B152" s="136"/>
      <c r="C152" s="136"/>
      <c r="D152" s="136"/>
      <c r="E152" s="136"/>
      <c r="F152" s="136">
        <v>50</v>
      </c>
      <c r="G152" s="136"/>
      <c r="H152" s="136"/>
      <c r="I152" s="136"/>
      <c r="J152" s="136"/>
      <c r="K152" s="150">
        <f>SUM(O4*CU152)</f>
        <v>6.468</v>
      </c>
      <c r="L152" s="151"/>
      <c r="M152" s="151"/>
      <c r="N152" s="152"/>
      <c r="CU152" s="10">
        <v>9.8000000000000004E-2</v>
      </c>
    </row>
    <row r="153" spans="1:99" ht="15.75" customHeight="1" x14ac:dyDescent="0.25">
      <c r="A153" s="137" t="s">
        <v>61</v>
      </c>
      <c r="B153" s="136"/>
      <c r="C153" s="136"/>
      <c r="D153" s="136"/>
      <c r="E153" s="136"/>
      <c r="F153" s="136">
        <v>55</v>
      </c>
      <c r="G153" s="136"/>
      <c r="H153" s="136"/>
      <c r="I153" s="136"/>
      <c r="J153" s="136"/>
      <c r="K153" s="150">
        <f>SUM(O4*CU153)</f>
        <v>6.6660000000000004</v>
      </c>
      <c r="L153" s="151"/>
      <c r="M153" s="151"/>
      <c r="N153" s="152"/>
      <c r="CU153" s="10">
        <v>0.10100000000000001</v>
      </c>
    </row>
    <row r="154" spans="1:99" ht="15.75" customHeight="1" x14ac:dyDescent="0.25">
      <c r="A154" s="137" t="s">
        <v>61</v>
      </c>
      <c r="B154" s="136"/>
      <c r="C154" s="136"/>
      <c r="D154" s="136"/>
      <c r="E154" s="136"/>
      <c r="F154" s="136">
        <v>60</v>
      </c>
      <c r="G154" s="136"/>
      <c r="H154" s="136"/>
      <c r="I154" s="136"/>
      <c r="J154" s="136"/>
      <c r="K154" s="150">
        <f>SUM(O4*CU154)</f>
        <v>6.93</v>
      </c>
      <c r="L154" s="151"/>
      <c r="M154" s="151"/>
      <c r="N154" s="152"/>
      <c r="CU154" s="10">
        <v>0.105</v>
      </c>
    </row>
    <row r="155" spans="1:99" ht="15.75" customHeight="1" x14ac:dyDescent="0.25">
      <c r="A155" s="137" t="s">
        <v>61</v>
      </c>
      <c r="B155" s="136"/>
      <c r="C155" s="136"/>
      <c r="D155" s="136"/>
      <c r="E155" s="136"/>
      <c r="F155" s="136">
        <v>65</v>
      </c>
      <c r="G155" s="136"/>
      <c r="H155" s="136"/>
      <c r="I155" s="136"/>
      <c r="J155" s="136"/>
      <c r="K155" s="150">
        <f>SUM(O4*CU155)</f>
        <v>7.26</v>
      </c>
      <c r="L155" s="151"/>
      <c r="M155" s="151"/>
      <c r="N155" s="152"/>
      <c r="CU155" s="10">
        <v>0.11</v>
      </c>
    </row>
    <row r="156" spans="1:99" ht="15.75" customHeight="1" x14ac:dyDescent="0.25">
      <c r="A156" s="137" t="s">
        <v>61</v>
      </c>
      <c r="B156" s="136"/>
      <c r="C156" s="136"/>
      <c r="D156" s="136"/>
      <c r="E156" s="136"/>
      <c r="F156" s="136">
        <v>70</v>
      </c>
      <c r="G156" s="136"/>
      <c r="H156" s="136"/>
      <c r="I156" s="136"/>
      <c r="J156" s="136"/>
      <c r="K156" s="150">
        <f>SUM(O4*CU156)</f>
        <v>7.524</v>
      </c>
      <c r="L156" s="151"/>
      <c r="M156" s="151"/>
      <c r="N156" s="152"/>
      <c r="CU156" s="10">
        <v>0.114</v>
      </c>
    </row>
    <row r="157" spans="1:99" ht="15.75" customHeight="1" x14ac:dyDescent="0.25">
      <c r="A157" s="137" t="s">
        <v>61</v>
      </c>
      <c r="B157" s="136"/>
      <c r="C157" s="136"/>
      <c r="D157" s="136"/>
      <c r="E157" s="136"/>
      <c r="F157" s="136">
        <v>75</v>
      </c>
      <c r="G157" s="136"/>
      <c r="H157" s="136"/>
      <c r="I157" s="136"/>
      <c r="J157" s="136"/>
      <c r="K157" s="150">
        <f>SUM(O4*CU157)</f>
        <v>7.8539999999999992</v>
      </c>
      <c r="L157" s="151"/>
      <c r="M157" s="151"/>
      <c r="N157" s="152"/>
      <c r="CU157" s="10">
        <v>0.11899999999999999</v>
      </c>
    </row>
    <row r="158" spans="1:99" ht="15.75" customHeight="1" x14ac:dyDescent="0.25">
      <c r="A158" s="137" t="s">
        <v>61</v>
      </c>
      <c r="B158" s="136"/>
      <c r="C158" s="136"/>
      <c r="D158" s="136"/>
      <c r="E158" s="136"/>
      <c r="F158" s="136">
        <v>80</v>
      </c>
      <c r="G158" s="136"/>
      <c r="H158" s="136"/>
      <c r="I158" s="136"/>
      <c r="J158" s="136"/>
      <c r="K158" s="150">
        <f>SUM(O4*CU158)</f>
        <v>8.25</v>
      </c>
      <c r="L158" s="151"/>
      <c r="M158" s="151"/>
      <c r="N158" s="152"/>
      <c r="CU158" s="10">
        <v>0.125</v>
      </c>
    </row>
    <row r="159" spans="1:99" ht="15.75" customHeight="1" x14ac:dyDescent="0.25">
      <c r="A159" s="137" t="s">
        <v>61</v>
      </c>
      <c r="B159" s="136"/>
      <c r="C159" s="136"/>
      <c r="D159" s="136"/>
      <c r="E159" s="136"/>
      <c r="F159" s="136">
        <v>85</v>
      </c>
      <c r="G159" s="136"/>
      <c r="H159" s="136"/>
      <c r="I159" s="136"/>
      <c r="J159" s="136"/>
      <c r="K159" s="150">
        <f>SUM(O4*CU159)</f>
        <v>8.58</v>
      </c>
      <c r="L159" s="151"/>
      <c r="M159" s="151"/>
      <c r="N159" s="152"/>
      <c r="CU159" s="10">
        <v>0.13</v>
      </c>
    </row>
    <row r="160" spans="1:99" ht="15.75" customHeight="1" x14ac:dyDescent="0.25">
      <c r="A160" s="137" t="s">
        <v>61</v>
      </c>
      <c r="B160" s="136"/>
      <c r="C160" s="136"/>
      <c r="D160" s="136"/>
      <c r="E160" s="136"/>
      <c r="F160" s="136">
        <v>90</v>
      </c>
      <c r="G160" s="136"/>
      <c r="H160" s="136"/>
      <c r="I160" s="136"/>
      <c r="J160" s="136"/>
      <c r="K160" s="150">
        <f>SUM(O4*CU160)</f>
        <v>8.91</v>
      </c>
      <c r="L160" s="151"/>
      <c r="M160" s="151"/>
      <c r="N160" s="152"/>
      <c r="CU160" s="11">
        <v>0.13500000000000001</v>
      </c>
    </row>
    <row r="161" spans="1:99" ht="15.75" customHeight="1" x14ac:dyDescent="0.25">
      <c r="A161" s="137" t="s">
        <v>62</v>
      </c>
      <c r="B161" s="136"/>
      <c r="C161" s="136"/>
      <c r="D161" s="136"/>
      <c r="E161" s="136"/>
      <c r="F161" s="136">
        <v>100</v>
      </c>
      <c r="G161" s="136"/>
      <c r="H161" s="136"/>
      <c r="I161" s="136"/>
      <c r="J161" s="136"/>
      <c r="K161" s="150">
        <f>SUM(O4*CU161)</f>
        <v>10.164</v>
      </c>
      <c r="L161" s="151"/>
      <c r="M161" s="151"/>
      <c r="N161" s="152"/>
      <c r="CU161" s="11">
        <v>0.154</v>
      </c>
    </row>
    <row r="162" spans="1:99" ht="15.75" customHeight="1" x14ac:dyDescent="0.25">
      <c r="A162" s="137" t="s">
        <v>62</v>
      </c>
      <c r="B162" s="136"/>
      <c r="C162" s="136"/>
      <c r="D162" s="136"/>
      <c r="E162" s="136"/>
      <c r="F162" s="136">
        <v>160</v>
      </c>
      <c r="G162" s="136"/>
      <c r="H162" s="136"/>
      <c r="I162" s="136"/>
      <c r="J162" s="136"/>
      <c r="K162" s="150">
        <f>SUM(O4*CU162)</f>
        <v>14.916</v>
      </c>
      <c r="L162" s="151"/>
      <c r="M162" s="151"/>
      <c r="N162" s="152"/>
      <c r="CU162" s="12">
        <v>0.22600000000000001</v>
      </c>
    </row>
    <row r="163" spans="1:99" ht="15.75" customHeight="1" x14ac:dyDescent="0.25">
      <c r="A163" s="137" t="s">
        <v>62</v>
      </c>
      <c r="B163" s="136"/>
      <c r="C163" s="136"/>
      <c r="D163" s="136"/>
      <c r="E163" s="136"/>
      <c r="F163" s="136">
        <v>180</v>
      </c>
      <c r="G163" s="136"/>
      <c r="H163" s="136"/>
      <c r="I163" s="136"/>
      <c r="J163" s="136"/>
      <c r="K163" s="150">
        <f>SUM(O4*CU163)</f>
        <v>16.302</v>
      </c>
      <c r="L163" s="151"/>
      <c r="M163" s="151"/>
      <c r="N163" s="152"/>
      <c r="CU163" s="11">
        <v>0.247</v>
      </c>
    </row>
    <row r="164" spans="1:99" ht="15.75" customHeight="1" x14ac:dyDescent="0.25">
      <c r="A164" s="137" t="s">
        <v>62</v>
      </c>
      <c r="B164" s="136"/>
      <c r="C164" s="136"/>
      <c r="D164" s="136"/>
      <c r="E164" s="136"/>
      <c r="F164" s="136">
        <v>300</v>
      </c>
      <c r="G164" s="136"/>
      <c r="H164" s="136"/>
      <c r="I164" s="136"/>
      <c r="J164" s="136"/>
      <c r="K164" s="150">
        <f>SUM(O4*CU164)</f>
        <v>27.323999999999998</v>
      </c>
      <c r="L164" s="151"/>
      <c r="M164" s="151"/>
      <c r="N164" s="152"/>
      <c r="CU164" s="11">
        <v>0.41399999999999998</v>
      </c>
    </row>
    <row r="165" spans="1:99" ht="15" customHeight="1" x14ac:dyDescent="0.25">
      <c r="A165" s="126" t="s">
        <v>182</v>
      </c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8"/>
    </row>
    <row r="166" spans="1:99" ht="15.75" customHeight="1" x14ac:dyDescent="0.25">
      <c r="A166" s="129" t="s">
        <v>53</v>
      </c>
      <c r="B166" s="86"/>
      <c r="C166" s="86"/>
      <c r="D166" s="86"/>
      <c r="E166" s="87"/>
      <c r="F166" s="130" t="s">
        <v>162</v>
      </c>
      <c r="G166" s="131"/>
      <c r="H166" s="131"/>
      <c r="I166" s="131"/>
      <c r="J166" s="132"/>
      <c r="K166" s="133" t="s">
        <v>41</v>
      </c>
      <c r="L166" s="134"/>
      <c r="M166" s="134"/>
      <c r="N166" s="135"/>
    </row>
    <row r="167" spans="1:99" ht="15.75" customHeight="1" x14ac:dyDescent="0.25">
      <c r="A167" s="137" t="s">
        <v>183</v>
      </c>
      <c r="B167" s="136"/>
      <c r="C167" s="136"/>
      <c r="D167" s="136"/>
      <c r="E167" s="136"/>
      <c r="F167" s="136">
        <v>10</v>
      </c>
      <c r="G167" s="136"/>
      <c r="H167" s="136"/>
      <c r="I167" s="136"/>
      <c r="J167" s="136"/>
      <c r="K167" s="150">
        <f>SUM(O4*CU167)</f>
        <v>3.762</v>
      </c>
      <c r="L167" s="151"/>
      <c r="M167" s="151"/>
      <c r="N167" s="152"/>
      <c r="CU167" s="10">
        <v>5.7000000000000002E-2</v>
      </c>
    </row>
    <row r="168" spans="1:99" ht="15.75" customHeight="1" x14ac:dyDescent="0.25">
      <c r="A168" s="137" t="s">
        <v>183</v>
      </c>
      <c r="B168" s="136"/>
      <c r="C168" s="136"/>
      <c r="D168" s="136"/>
      <c r="E168" s="136"/>
      <c r="F168" s="136">
        <v>12</v>
      </c>
      <c r="G168" s="136"/>
      <c r="H168" s="136"/>
      <c r="I168" s="136"/>
      <c r="J168" s="136"/>
      <c r="K168" s="150">
        <f>SUM(O4*CU168)</f>
        <v>3.8939999999999997</v>
      </c>
      <c r="L168" s="151"/>
      <c r="M168" s="151"/>
      <c r="N168" s="152"/>
      <c r="CU168" s="10">
        <v>5.8999999999999997E-2</v>
      </c>
    </row>
    <row r="169" spans="1:99" ht="15.75" customHeight="1" x14ac:dyDescent="0.25">
      <c r="A169" s="137" t="s">
        <v>183</v>
      </c>
      <c r="B169" s="136"/>
      <c r="C169" s="136"/>
      <c r="D169" s="136"/>
      <c r="E169" s="136"/>
      <c r="F169" s="136">
        <v>14</v>
      </c>
      <c r="G169" s="136"/>
      <c r="H169" s="136"/>
      <c r="I169" s="136"/>
      <c r="J169" s="136"/>
      <c r="K169" s="150">
        <f>SUM(O4*CU169)</f>
        <v>3.96</v>
      </c>
      <c r="L169" s="151"/>
      <c r="M169" s="151"/>
      <c r="N169" s="152"/>
      <c r="CU169" s="10">
        <v>0.06</v>
      </c>
    </row>
    <row r="170" spans="1:99" ht="15.75" customHeight="1" x14ac:dyDescent="0.25">
      <c r="A170" s="137" t="s">
        <v>183</v>
      </c>
      <c r="B170" s="136"/>
      <c r="C170" s="136"/>
      <c r="D170" s="136"/>
      <c r="E170" s="136"/>
      <c r="F170" s="136">
        <v>16</v>
      </c>
      <c r="G170" s="136"/>
      <c r="H170" s="136"/>
      <c r="I170" s="136"/>
      <c r="J170" s="136"/>
      <c r="K170" s="150">
        <f>SUM(O4*CU170)</f>
        <v>3.63</v>
      </c>
      <c r="L170" s="151"/>
      <c r="M170" s="151"/>
      <c r="N170" s="152"/>
      <c r="CU170" s="10">
        <v>5.5E-2</v>
      </c>
    </row>
    <row r="171" spans="1:99" ht="15.75" customHeight="1" x14ac:dyDescent="0.25">
      <c r="A171" s="137" t="s">
        <v>183</v>
      </c>
      <c r="B171" s="136"/>
      <c r="C171" s="136"/>
      <c r="D171" s="136"/>
      <c r="E171" s="136"/>
      <c r="F171" s="136">
        <v>18</v>
      </c>
      <c r="G171" s="136"/>
      <c r="H171" s="136"/>
      <c r="I171" s="136"/>
      <c r="J171" s="136"/>
      <c r="K171" s="150">
        <f>SUM(O4*CU171)</f>
        <v>3.762</v>
      </c>
      <c r="L171" s="151"/>
      <c r="M171" s="151"/>
      <c r="N171" s="152"/>
      <c r="CU171" s="10">
        <v>5.7000000000000002E-2</v>
      </c>
    </row>
    <row r="172" spans="1:99" ht="15.75" customHeight="1" x14ac:dyDescent="0.25">
      <c r="A172" s="137" t="s">
        <v>183</v>
      </c>
      <c r="B172" s="136"/>
      <c r="C172" s="136"/>
      <c r="D172" s="136"/>
      <c r="E172" s="136"/>
      <c r="F172" s="136">
        <v>20</v>
      </c>
      <c r="G172" s="136"/>
      <c r="H172" s="136"/>
      <c r="I172" s="136"/>
      <c r="J172" s="136"/>
      <c r="K172" s="150">
        <f>SUM(O4*CU172)</f>
        <v>4.1580000000000004</v>
      </c>
      <c r="L172" s="151"/>
      <c r="M172" s="151"/>
      <c r="N172" s="152"/>
      <c r="CU172" s="10">
        <v>6.3E-2</v>
      </c>
    </row>
    <row r="173" spans="1:99" ht="15.75" customHeight="1" x14ac:dyDescent="0.25">
      <c r="A173" s="137" t="s">
        <v>183</v>
      </c>
      <c r="B173" s="136"/>
      <c r="C173" s="136"/>
      <c r="D173" s="136"/>
      <c r="E173" s="136"/>
      <c r="F173" s="136">
        <v>25</v>
      </c>
      <c r="G173" s="136"/>
      <c r="H173" s="136"/>
      <c r="I173" s="136"/>
      <c r="J173" s="136"/>
      <c r="K173" s="150">
        <f>SUM(O4*CU173)</f>
        <v>4.1580000000000004</v>
      </c>
      <c r="L173" s="151"/>
      <c r="M173" s="151"/>
      <c r="N173" s="152"/>
      <c r="CU173" s="10">
        <v>6.3E-2</v>
      </c>
    </row>
    <row r="174" spans="1:99" ht="15.75" customHeight="1" x14ac:dyDescent="0.25">
      <c r="A174" s="137" t="s">
        <v>183</v>
      </c>
      <c r="B174" s="136"/>
      <c r="C174" s="136"/>
      <c r="D174" s="136"/>
      <c r="E174" s="136"/>
      <c r="F174" s="136">
        <v>30</v>
      </c>
      <c r="G174" s="136"/>
      <c r="H174" s="136"/>
      <c r="I174" s="136"/>
      <c r="J174" s="136"/>
      <c r="K174" s="150">
        <f>SUM(O4*CU174)</f>
        <v>4.95</v>
      </c>
      <c r="L174" s="151"/>
      <c r="M174" s="151"/>
      <c r="N174" s="152"/>
      <c r="CU174" s="10">
        <v>7.4999999999999997E-2</v>
      </c>
    </row>
    <row r="175" spans="1:99" ht="15.75" customHeight="1" x14ac:dyDescent="0.25">
      <c r="A175" s="137" t="s">
        <v>191</v>
      </c>
      <c r="B175" s="136"/>
      <c r="C175" s="136"/>
      <c r="D175" s="136"/>
      <c r="E175" s="136"/>
      <c r="F175" s="136">
        <v>65</v>
      </c>
      <c r="G175" s="136"/>
      <c r="H175" s="136"/>
      <c r="I175" s="136"/>
      <c r="J175" s="136"/>
      <c r="K175" s="150">
        <f>O4*0.148*1.1</f>
        <v>10.7448</v>
      </c>
      <c r="L175" s="151"/>
      <c r="M175" s="151"/>
      <c r="N175" s="152"/>
      <c r="CU175" s="10">
        <v>7.4999999999999997E-2</v>
      </c>
    </row>
    <row r="176" spans="1:99" ht="15.75" customHeight="1" x14ac:dyDescent="0.25">
      <c r="A176" s="137" t="s">
        <v>191</v>
      </c>
      <c r="B176" s="136"/>
      <c r="C176" s="136"/>
      <c r="D176" s="136"/>
      <c r="E176" s="136"/>
      <c r="F176" s="136">
        <v>70</v>
      </c>
      <c r="G176" s="136"/>
      <c r="H176" s="136"/>
      <c r="I176" s="136"/>
      <c r="J176" s="136"/>
      <c r="K176" s="150">
        <f>O4*0.156*1.1</f>
        <v>11.3256</v>
      </c>
      <c r="L176" s="151"/>
      <c r="M176" s="151"/>
      <c r="N176" s="152"/>
      <c r="CU176" s="10">
        <v>7.4999999999999997E-2</v>
      </c>
    </row>
    <row r="177" spans="1:100" ht="15.75" customHeight="1" x14ac:dyDescent="0.25">
      <c r="A177" s="137" t="s">
        <v>191</v>
      </c>
      <c r="B177" s="136"/>
      <c r="C177" s="136"/>
      <c r="D177" s="136"/>
      <c r="E177" s="136"/>
      <c r="F177" s="136">
        <v>75</v>
      </c>
      <c r="G177" s="136"/>
      <c r="H177" s="136"/>
      <c r="I177" s="136"/>
      <c r="J177" s="136"/>
      <c r="K177" s="150">
        <f>O4*0.164*1.1</f>
        <v>11.906400000000001</v>
      </c>
      <c r="L177" s="151"/>
      <c r="M177" s="151"/>
      <c r="N177" s="152"/>
      <c r="CU177" s="10">
        <v>7.4999999999999997E-2</v>
      </c>
    </row>
    <row r="178" spans="1:100" ht="15" customHeight="1" x14ac:dyDescent="0.25">
      <c r="A178" s="126" t="s">
        <v>211</v>
      </c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8"/>
    </row>
    <row r="179" spans="1:100" ht="15.75" customHeight="1" x14ac:dyDescent="0.25">
      <c r="A179" s="129" t="s">
        <v>53</v>
      </c>
      <c r="B179" s="86"/>
      <c r="C179" s="86"/>
      <c r="D179" s="86"/>
      <c r="E179" s="87"/>
      <c r="F179" s="130" t="s">
        <v>212</v>
      </c>
      <c r="G179" s="131"/>
      <c r="H179" s="131"/>
      <c r="I179" s="131"/>
      <c r="J179" s="132"/>
      <c r="K179" s="133" t="s">
        <v>41</v>
      </c>
      <c r="L179" s="134"/>
      <c r="M179" s="134"/>
      <c r="N179" s="135"/>
    </row>
    <row r="180" spans="1:100" ht="35.25" customHeight="1" x14ac:dyDescent="0.25">
      <c r="A180" s="137" t="s">
        <v>219</v>
      </c>
      <c r="B180" s="136"/>
      <c r="C180" s="136"/>
      <c r="D180" s="136"/>
      <c r="E180" s="136"/>
      <c r="F180" s="136" t="s">
        <v>221</v>
      </c>
      <c r="G180" s="136"/>
      <c r="H180" s="136"/>
      <c r="I180" s="136"/>
      <c r="J180" s="136"/>
      <c r="K180" s="202">
        <f>SUM(O4*CU180)</f>
        <v>3.3000000000000003</v>
      </c>
      <c r="L180" s="203"/>
      <c r="M180" s="139">
        <f>O4*0.058</f>
        <v>3.8280000000000003</v>
      </c>
      <c r="N180" s="140"/>
      <c r="CU180" s="9">
        <v>0.05</v>
      </c>
    </row>
    <row r="181" spans="1:100" ht="37.5" customHeight="1" x14ac:dyDescent="0.25">
      <c r="A181" s="137" t="s">
        <v>220</v>
      </c>
      <c r="B181" s="136"/>
      <c r="C181" s="136"/>
      <c r="D181" s="136"/>
      <c r="E181" s="136"/>
      <c r="F181" s="136" t="s">
        <v>222</v>
      </c>
      <c r="G181" s="136"/>
      <c r="H181" s="136"/>
      <c r="I181" s="136"/>
      <c r="J181" s="136"/>
      <c r="K181" s="202">
        <f>SUM(O4*CU181)</f>
        <v>4.4220000000000006</v>
      </c>
      <c r="L181" s="206"/>
      <c r="M181" s="204">
        <f>SUM(O4*CV181)</f>
        <v>5.0819999999999999</v>
      </c>
      <c r="N181" s="205"/>
      <c r="CU181" s="9">
        <v>6.7000000000000004E-2</v>
      </c>
      <c r="CV181" s="9">
        <v>7.6999999999999999E-2</v>
      </c>
    </row>
    <row r="182" spans="1:100" ht="29.25" customHeight="1" x14ac:dyDescent="0.25">
      <c r="A182" s="137" t="s">
        <v>223</v>
      </c>
      <c r="B182" s="136"/>
      <c r="C182" s="136"/>
      <c r="D182" s="136"/>
      <c r="E182" s="136"/>
      <c r="F182" s="136" t="s">
        <v>208</v>
      </c>
      <c r="G182" s="136"/>
      <c r="H182" s="136"/>
      <c r="I182" s="136"/>
      <c r="J182" s="136"/>
      <c r="K182" s="202">
        <f>SUM(O4*CU182)</f>
        <v>9.24</v>
      </c>
      <c r="L182" s="203"/>
      <c r="M182" s="139">
        <f>O4*0.172</f>
        <v>11.351999999999999</v>
      </c>
      <c r="N182" s="140"/>
      <c r="CU182" s="9">
        <v>0.14000000000000001</v>
      </c>
    </row>
    <row r="183" spans="1:100" ht="31.5" customHeight="1" x14ac:dyDescent="0.25">
      <c r="A183" s="137" t="s">
        <v>179</v>
      </c>
      <c r="B183" s="136"/>
      <c r="C183" s="136"/>
      <c r="D183" s="136"/>
      <c r="E183" s="136"/>
      <c r="F183" s="136" t="s">
        <v>222</v>
      </c>
      <c r="G183" s="136"/>
      <c r="H183" s="136"/>
      <c r="I183" s="136"/>
      <c r="J183" s="136"/>
      <c r="K183" s="202">
        <f>SUM(O4*CU183)</f>
        <v>6.9959999999999996</v>
      </c>
      <c r="L183" s="206"/>
      <c r="M183" s="204">
        <f>SUM(O4*CV183)</f>
        <v>27.06</v>
      </c>
      <c r="N183" s="205"/>
      <c r="CU183" s="9">
        <v>0.106</v>
      </c>
      <c r="CV183" s="9">
        <v>0.41</v>
      </c>
    </row>
    <row r="184" spans="1:100" ht="25.5" customHeight="1" x14ac:dyDescent="0.25">
      <c r="A184" s="147" t="s">
        <v>228</v>
      </c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9"/>
    </row>
    <row r="185" spans="1:100" ht="15.75" customHeight="1" x14ac:dyDescent="0.25">
      <c r="A185" s="144"/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6"/>
    </row>
    <row r="186" spans="1:100" ht="15.75" customHeight="1" x14ac:dyDescent="0.25">
      <c r="A186" s="122" t="s">
        <v>53</v>
      </c>
      <c r="B186" s="109"/>
      <c r="C186" s="109"/>
      <c r="D186" s="109"/>
      <c r="E186" s="109"/>
      <c r="F186" s="109" t="s">
        <v>63</v>
      </c>
      <c r="G186" s="109"/>
      <c r="H186" s="109"/>
      <c r="I186" s="109"/>
      <c r="J186" s="109"/>
      <c r="K186" s="133" t="s">
        <v>41</v>
      </c>
      <c r="L186" s="134"/>
      <c r="M186" s="134"/>
      <c r="N186" s="135"/>
    </row>
    <row r="187" spans="1:100" ht="21.75" customHeight="1" x14ac:dyDescent="0.25">
      <c r="A187" s="137" t="s">
        <v>194</v>
      </c>
      <c r="B187" s="136"/>
      <c r="C187" s="136"/>
      <c r="D187" s="136"/>
      <c r="E187" s="136"/>
      <c r="F187" s="136" t="s">
        <v>64</v>
      </c>
      <c r="G187" s="136"/>
      <c r="H187" s="136"/>
      <c r="I187" s="136"/>
      <c r="J187" s="136"/>
      <c r="K187" s="202">
        <f>SUM(O4*CU187)</f>
        <v>1.782</v>
      </c>
      <c r="L187" s="139"/>
      <c r="M187" s="139"/>
      <c r="N187" s="140"/>
      <c r="CU187" s="10">
        <v>2.7E-2</v>
      </c>
    </row>
    <row r="188" spans="1:100" ht="19.5" customHeight="1" x14ac:dyDescent="0.25">
      <c r="A188" s="137"/>
      <c r="B188" s="136"/>
      <c r="C188" s="136"/>
      <c r="D188" s="136"/>
      <c r="E188" s="136"/>
      <c r="F188" s="136" t="s">
        <v>65</v>
      </c>
      <c r="G188" s="136"/>
      <c r="H188" s="136"/>
      <c r="I188" s="136"/>
      <c r="J188" s="136"/>
      <c r="K188" s="202">
        <f>SUM(O4*CU188)</f>
        <v>1.254</v>
      </c>
      <c r="L188" s="139"/>
      <c r="M188" s="139"/>
      <c r="N188" s="140"/>
      <c r="CU188" s="10">
        <v>1.9E-2</v>
      </c>
    </row>
    <row r="189" spans="1:100" ht="23.25" customHeight="1" x14ac:dyDescent="0.25">
      <c r="A189" s="137" t="s">
        <v>192</v>
      </c>
      <c r="B189" s="136"/>
      <c r="C189" s="136"/>
      <c r="D189" s="136"/>
      <c r="E189" s="136"/>
      <c r="F189" s="136" t="s">
        <v>64</v>
      </c>
      <c r="G189" s="136"/>
      <c r="H189" s="136"/>
      <c r="I189" s="136"/>
      <c r="J189" s="136"/>
      <c r="K189" s="202">
        <f>SUM(O4*CU189)</f>
        <v>1.98</v>
      </c>
      <c r="L189" s="139"/>
      <c r="M189" s="139"/>
      <c r="N189" s="140"/>
      <c r="CU189" s="10">
        <v>0.03</v>
      </c>
    </row>
    <row r="190" spans="1:100" ht="22.5" customHeight="1" x14ac:dyDescent="0.25">
      <c r="A190" s="137"/>
      <c r="B190" s="136"/>
      <c r="C190" s="136"/>
      <c r="D190" s="136"/>
      <c r="E190" s="136"/>
      <c r="F190" s="136" t="s">
        <v>65</v>
      </c>
      <c r="G190" s="136"/>
      <c r="H190" s="136"/>
      <c r="I190" s="136"/>
      <c r="J190" s="136"/>
      <c r="K190" s="202">
        <f>SUM(O4*CU190)</f>
        <v>1.3860000000000001</v>
      </c>
      <c r="L190" s="139"/>
      <c r="M190" s="139"/>
      <c r="N190" s="140"/>
      <c r="CU190" s="10">
        <v>2.1000000000000001E-2</v>
      </c>
    </row>
    <row r="191" spans="1:100" ht="27" customHeight="1" x14ac:dyDescent="0.25">
      <c r="A191" s="137" t="s">
        <v>193</v>
      </c>
      <c r="B191" s="136"/>
      <c r="C191" s="136"/>
      <c r="D191" s="136"/>
      <c r="E191" s="136"/>
      <c r="F191" s="259" t="s">
        <v>65</v>
      </c>
      <c r="G191" s="259"/>
      <c r="H191" s="259"/>
      <c r="I191" s="259"/>
      <c r="J191" s="259"/>
      <c r="K191" s="202">
        <f>SUM(O4*0.086)</f>
        <v>5.6759999999999993</v>
      </c>
      <c r="L191" s="139"/>
      <c r="M191" s="139"/>
      <c r="N191" s="140"/>
      <c r="CU191" s="10">
        <v>1.2999999999999999E-2</v>
      </c>
    </row>
    <row r="192" spans="1:100" ht="27" customHeight="1" x14ac:dyDescent="0.25">
      <c r="A192" s="207" t="s">
        <v>229</v>
      </c>
      <c r="B192" s="208"/>
      <c r="C192" s="208"/>
      <c r="D192" s="208"/>
      <c r="E192" s="208"/>
      <c r="F192" s="209"/>
      <c r="G192" s="210"/>
      <c r="H192" s="210"/>
      <c r="I192" s="210"/>
      <c r="J192" s="211"/>
      <c r="K192" s="138">
        <v>1.65</v>
      </c>
      <c r="L192" s="139"/>
      <c r="M192" s="139"/>
      <c r="N192" s="140"/>
      <c r="CU192" s="10"/>
    </row>
    <row r="193" spans="1:99" ht="15.75" customHeight="1" x14ac:dyDescent="0.25">
      <c r="A193" s="141" t="s">
        <v>66</v>
      </c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3"/>
    </row>
    <row r="194" spans="1:99" ht="15.75" customHeight="1" x14ac:dyDescent="0.25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6"/>
    </row>
    <row r="195" spans="1:99" ht="28.5" customHeight="1" x14ac:dyDescent="0.25">
      <c r="A195" s="122" t="s">
        <v>49</v>
      </c>
      <c r="B195" s="109"/>
      <c r="C195" s="109"/>
      <c r="D195" s="109" t="s">
        <v>15</v>
      </c>
      <c r="E195" s="109"/>
      <c r="F195" s="109" t="s">
        <v>3</v>
      </c>
      <c r="G195" s="109"/>
      <c r="H195" s="109" t="s">
        <v>163</v>
      </c>
      <c r="I195" s="109"/>
      <c r="J195" s="6" t="s">
        <v>68</v>
      </c>
      <c r="K195" s="133" t="s">
        <v>41</v>
      </c>
      <c r="L195" s="134"/>
      <c r="M195" s="134"/>
      <c r="N195" s="135"/>
    </row>
    <row r="196" spans="1:99" ht="17.25" customHeight="1" x14ac:dyDescent="0.25">
      <c r="A196" s="137" t="s">
        <v>69</v>
      </c>
      <c r="B196" s="136"/>
      <c r="C196" s="136"/>
      <c r="D196" s="136" t="s">
        <v>70</v>
      </c>
      <c r="E196" s="136"/>
      <c r="F196" s="136" t="s">
        <v>71</v>
      </c>
      <c r="G196" s="136"/>
      <c r="H196" s="136">
        <v>5000</v>
      </c>
      <c r="I196" s="136"/>
      <c r="J196" s="7" t="s">
        <v>72</v>
      </c>
      <c r="K196" s="150">
        <f>SUM(O4*CU196)</f>
        <v>0.12341999999999999</v>
      </c>
      <c r="L196" s="151"/>
      <c r="M196" s="151"/>
      <c r="N196" s="152"/>
      <c r="CU196" s="10">
        <v>1.8699999999999999E-3</v>
      </c>
    </row>
    <row r="197" spans="1:99" ht="18" customHeight="1" x14ac:dyDescent="0.25">
      <c r="A197" s="137" t="s">
        <v>73</v>
      </c>
      <c r="B197" s="136"/>
      <c r="C197" s="136"/>
      <c r="D197" s="136" t="s">
        <v>74</v>
      </c>
      <c r="E197" s="136"/>
      <c r="F197" s="136" t="s">
        <v>71</v>
      </c>
      <c r="G197" s="136"/>
      <c r="H197" s="136">
        <v>5000</v>
      </c>
      <c r="I197" s="136"/>
      <c r="J197" s="7" t="s">
        <v>72</v>
      </c>
      <c r="K197" s="150">
        <f>SUM(O4*CU197)</f>
        <v>0.1452</v>
      </c>
      <c r="L197" s="151"/>
      <c r="M197" s="151"/>
      <c r="N197" s="152"/>
      <c r="CU197" s="10">
        <v>2.2000000000000001E-3</v>
      </c>
    </row>
    <row r="198" spans="1:99" ht="24" customHeight="1" x14ac:dyDescent="0.25">
      <c r="A198" s="137" t="s">
        <v>75</v>
      </c>
      <c r="B198" s="136"/>
      <c r="C198" s="136"/>
      <c r="D198" s="136" t="s">
        <v>76</v>
      </c>
      <c r="E198" s="136"/>
      <c r="F198" s="136" t="s">
        <v>71</v>
      </c>
      <c r="G198" s="136"/>
      <c r="H198" s="136">
        <v>5000</v>
      </c>
      <c r="I198" s="136"/>
      <c r="J198" s="7" t="s">
        <v>72</v>
      </c>
      <c r="K198" s="150">
        <f>SUM(O4*CU198)</f>
        <v>0.17424000000000001</v>
      </c>
      <c r="L198" s="151"/>
      <c r="M198" s="151"/>
      <c r="N198" s="152"/>
      <c r="CU198" s="10">
        <v>2.64E-3</v>
      </c>
    </row>
    <row r="199" spans="1:99" ht="17.25" customHeight="1" x14ac:dyDescent="0.25">
      <c r="A199" s="137" t="s">
        <v>77</v>
      </c>
      <c r="B199" s="136"/>
      <c r="C199" s="136"/>
      <c r="D199" s="136" t="s">
        <v>78</v>
      </c>
      <c r="E199" s="136"/>
      <c r="F199" s="136" t="s">
        <v>79</v>
      </c>
      <c r="G199" s="136"/>
      <c r="H199" s="136">
        <v>1000</v>
      </c>
      <c r="I199" s="136"/>
      <c r="J199" s="7" t="s">
        <v>72</v>
      </c>
      <c r="K199" s="150">
        <f>SUM(O4*CU199)</f>
        <v>0.50819999999999999</v>
      </c>
      <c r="L199" s="151"/>
      <c r="M199" s="151"/>
      <c r="N199" s="152"/>
      <c r="CU199" s="10">
        <v>7.7000000000000002E-3</v>
      </c>
    </row>
    <row r="200" spans="1:99" ht="17.25" customHeight="1" x14ac:dyDescent="0.25">
      <c r="A200" s="137" t="s">
        <v>80</v>
      </c>
      <c r="B200" s="136"/>
      <c r="C200" s="136"/>
      <c r="D200" s="136" t="s">
        <v>20</v>
      </c>
      <c r="E200" s="136"/>
      <c r="F200" s="136" t="s">
        <v>71</v>
      </c>
      <c r="G200" s="136"/>
      <c r="H200" s="136">
        <v>500</v>
      </c>
      <c r="I200" s="136"/>
      <c r="J200" s="7" t="s">
        <v>72</v>
      </c>
      <c r="K200" s="150">
        <f>SUM(O4*CU200)</f>
        <v>0.70619999999999994</v>
      </c>
      <c r="L200" s="151"/>
      <c r="M200" s="151"/>
      <c r="N200" s="152"/>
      <c r="CU200" s="10">
        <v>1.0699999999999999E-2</v>
      </c>
    </row>
    <row r="201" spans="1:99" ht="17.25" customHeight="1" x14ac:dyDescent="0.25">
      <c r="A201" s="137" t="s">
        <v>80</v>
      </c>
      <c r="B201" s="136"/>
      <c r="C201" s="136"/>
      <c r="D201" s="136" t="s">
        <v>26</v>
      </c>
      <c r="E201" s="136"/>
      <c r="F201" s="136" t="s">
        <v>71</v>
      </c>
      <c r="G201" s="136"/>
      <c r="H201" s="136">
        <v>500</v>
      </c>
      <c r="I201" s="136"/>
      <c r="J201" s="7" t="s">
        <v>72</v>
      </c>
      <c r="K201" s="150">
        <f>SUM(O4*CU201)</f>
        <v>0.79200000000000004</v>
      </c>
      <c r="L201" s="151"/>
      <c r="M201" s="151"/>
      <c r="N201" s="152"/>
      <c r="CU201" s="10">
        <v>1.2E-2</v>
      </c>
    </row>
    <row r="202" spans="1:99" ht="17.25" customHeight="1" x14ac:dyDescent="0.25">
      <c r="A202" s="137" t="s">
        <v>80</v>
      </c>
      <c r="B202" s="136"/>
      <c r="C202" s="136"/>
      <c r="D202" s="136" t="s">
        <v>81</v>
      </c>
      <c r="E202" s="136"/>
      <c r="F202" s="136" t="s">
        <v>71</v>
      </c>
      <c r="G202" s="136"/>
      <c r="H202" s="136">
        <v>500</v>
      </c>
      <c r="I202" s="136"/>
      <c r="J202" s="7" t="s">
        <v>72</v>
      </c>
      <c r="K202" s="150">
        <f>SUM(O4*CU202)</f>
        <v>0.92400000000000004</v>
      </c>
      <c r="L202" s="151"/>
      <c r="M202" s="151"/>
      <c r="N202" s="152"/>
      <c r="CU202" s="10">
        <v>1.4E-2</v>
      </c>
    </row>
    <row r="203" spans="1:99" ht="17.25" customHeight="1" x14ac:dyDescent="0.25">
      <c r="A203" s="137" t="s">
        <v>80</v>
      </c>
      <c r="B203" s="136"/>
      <c r="C203" s="136"/>
      <c r="D203" s="136" t="s">
        <v>82</v>
      </c>
      <c r="E203" s="136"/>
      <c r="F203" s="136" t="s">
        <v>71</v>
      </c>
      <c r="G203" s="136"/>
      <c r="H203" s="136">
        <v>500</v>
      </c>
      <c r="I203" s="136"/>
      <c r="J203" s="7" t="s">
        <v>72</v>
      </c>
      <c r="K203" s="150">
        <f>SUM(O4*CU203)</f>
        <v>0.99660000000000004</v>
      </c>
      <c r="L203" s="151"/>
      <c r="M203" s="151"/>
      <c r="N203" s="152"/>
      <c r="CU203" s="10">
        <v>1.5100000000000001E-2</v>
      </c>
    </row>
    <row r="204" spans="1:99" ht="17.25" customHeight="1" x14ac:dyDescent="0.25">
      <c r="A204" s="137" t="s">
        <v>80</v>
      </c>
      <c r="B204" s="136"/>
      <c r="C204" s="136"/>
      <c r="D204" s="136" t="s">
        <v>173</v>
      </c>
      <c r="E204" s="136"/>
      <c r="F204" s="100" t="s">
        <v>224</v>
      </c>
      <c r="G204" s="100"/>
      <c r="H204" s="136">
        <v>1000</v>
      </c>
      <c r="I204" s="136"/>
      <c r="J204" s="7" t="s">
        <v>72</v>
      </c>
      <c r="K204" s="150">
        <f>SUM(O4*CU204)</f>
        <v>0.4884</v>
      </c>
      <c r="L204" s="151"/>
      <c r="M204" s="151"/>
      <c r="N204" s="152"/>
      <c r="CU204" s="10">
        <v>7.4000000000000003E-3</v>
      </c>
    </row>
    <row r="205" spans="1:99" ht="47.25" customHeight="1" x14ac:dyDescent="0.25">
      <c r="A205" s="137" t="s">
        <v>83</v>
      </c>
      <c r="B205" s="136"/>
      <c r="C205" s="136"/>
      <c r="D205" s="136" t="s">
        <v>45</v>
      </c>
      <c r="E205" s="136"/>
      <c r="F205" s="136" t="s">
        <v>84</v>
      </c>
      <c r="G205" s="136"/>
      <c r="H205" s="136">
        <v>1000</v>
      </c>
      <c r="I205" s="136"/>
      <c r="J205" s="7" t="s">
        <v>72</v>
      </c>
      <c r="K205" s="202">
        <f>O4*0.018</f>
        <v>1.1879999999999999</v>
      </c>
      <c r="L205" s="139"/>
      <c r="M205" s="139"/>
      <c r="N205" s="140"/>
      <c r="CU205" s="10">
        <v>1.8200000000000001E-2</v>
      </c>
    </row>
    <row r="206" spans="1:99" ht="15.75" customHeight="1" x14ac:dyDescent="0.25">
      <c r="A206" s="147" t="s">
        <v>85</v>
      </c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9"/>
    </row>
    <row r="207" spans="1:99" ht="15.75" customHeight="1" x14ac:dyDescent="0.25">
      <c r="A207" s="144"/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99" ht="15.75" customHeight="1" x14ac:dyDescent="0.25">
      <c r="A208" s="122" t="s">
        <v>49</v>
      </c>
      <c r="B208" s="109"/>
      <c r="C208" s="109"/>
      <c r="D208" s="123" t="s">
        <v>4</v>
      </c>
      <c r="E208" s="262"/>
      <c r="F208" s="109" t="s">
        <v>40</v>
      </c>
      <c r="G208" s="109"/>
      <c r="H208" s="109" t="s">
        <v>3</v>
      </c>
      <c r="I208" s="109"/>
      <c r="J208" s="109"/>
      <c r="K208" s="124" t="s">
        <v>41</v>
      </c>
      <c r="L208" s="86"/>
      <c r="M208" s="86"/>
      <c r="N208" s="125"/>
    </row>
    <row r="209" spans="1:100" ht="34.5" customHeight="1" x14ac:dyDescent="0.25">
      <c r="A209" s="207" t="s">
        <v>86</v>
      </c>
      <c r="B209" s="208"/>
      <c r="C209" s="213"/>
      <c r="D209" s="212">
        <v>100</v>
      </c>
      <c r="E209" s="213"/>
      <c r="F209" s="212">
        <v>30</v>
      </c>
      <c r="G209" s="213"/>
      <c r="H209" s="212" t="s">
        <v>51</v>
      </c>
      <c r="I209" s="208"/>
      <c r="J209" s="213"/>
      <c r="K209" s="217">
        <v>2.1</v>
      </c>
      <c r="L209" s="260"/>
      <c r="M209" s="260"/>
      <c r="N209" s="261"/>
    </row>
    <row r="210" spans="1:100" ht="34.5" customHeight="1" x14ac:dyDescent="0.25">
      <c r="A210" s="207" t="s">
        <v>86</v>
      </c>
      <c r="B210" s="208"/>
      <c r="C210" s="213"/>
      <c r="D210" s="212">
        <v>100</v>
      </c>
      <c r="E210" s="213"/>
      <c r="F210" s="212">
        <v>40</v>
      </c>
      <c r="G210" s="213"/>
      <c r="H210" s="212" t="s">
        <v>51</v>
      </c>
      <c r="I210" s="208"/>
      <c r="J210" s="213"/>
      <c r="K210" s="217">
        <v>2.2000000000000002</v>
      </c>
      <c r="L210" s="260"/>
      <c r="M210" s="260"/>
      <c r="N210" s="261"/>
    </row>
    <row r="211" spans="1:100" ht="34.5" customHeight="1" x14ac:dyDescent="0.25">
      <c r="A211" s="207" t="s">
        <v>225</v>
      </c>
      <c r="B211" s="208"/>
      <c r="C211" s="213"/>
      <c r="D211" s="212">
        <v>100</v>
      </c>
      <c r="E211" s="213"/>
      <c r="F211" s="212">
        <v>40</v>
      </c>
      <c r="G211" s="213"/>
      <c r="H211" s="212" t="s">
        <v>217</v>
      </c>
      <c r="I211" s="208"/>
      <c r="J211" s="213"/>
      <c r="K211" s="217">
        <v>2.7</v>
      </c>
      <c r="L211" s="260"/>
      <c r="M211" s="260"/>
      <c r="N211" s="261"/>
    </row>
    <row r="212" spans="1:100" ht="34.5" customHeight="1" x14ac:dyDescent="0.25">
      <c r="A212" s="207" t="s">
        <v>226</v>
      </c>
      <c r="B212" s="208"/>
      <c r="C212" s="213"/>
      <c r="D212" s="212">
        <v>100</v>
      </c>
      <c r="E212" s="213"/>
      <c r="F212" s="212">
        <v>40</v>
      </c>
      <c r="G212" s="213"/>
      <c r="H212" s="212" t="s">
        <v>217</v>
      </c>
      <c r="I212" s="208"/>
      <c r="J212" s="213"/>
      <c r="K212" s="217">
        <v>5.15</v>
      </c>
      <c r="L212" s="260"/>
      <c r="M212" s="260"/>
      <c r="N212" s="261"/>
    </row>
    <row r="213" spans="1:100" ht="27" customHeight="1" x14ac:dyDescent="0.25">
      <c r="A213" s="207" t="s">
        <v>87</v>
      </c>
      <c r="B213" s="208"/>
      <c r="C213" s="213"/>
      <c r="D213" s="212">
        <v>2000</v>
      </c>
      <c r="E213" s="213"/>
      <c r="F213" s="212">
        <v>30</v>
      </c>
      <c r="G213" s="213"/>
      <c r="H213" s="212" t="s">
        <v>51</v>
      </c>
      <c r="I213" s="208"/>
      <c r="J213" s="213"/>
      <c r="K213" s="217">
        <f>SUM(O4*CU213)</f>
        <v>0.50819999999999999</v>
      </c>
      <c r="L213" s="260"/>
      <c r="M213" s="260"/>
      <c r="N213" s="261"/>
      <c r="CU213" s="9">
        <v>7.7000000000000002E-3</v>
      </c>
    </row>
    <row r="214" spans="1:100" ht="30" customHeight="1" x14ac:dyDescent="0.25">
      <c r="A214" s="207" t="s">
        <v>87</v>
      </c>
      <c r="B214" s="208"/>
      <c r="C214" s="213"/>
      <c r="D214" s="212">
        <v>1000</v>
      </c>
      <c r="E214" s="213"/>
      <c r="F214" s="212">
        <v>40</v>
      </c>
      <c r="G214" s="213"/>
      <c r="H214" s="212" t="s">
        <v>51</v>
      </c>
      <c r="I214" s="208"/>
      <c r="J214" s="213"/>
      <c r="K214" s="217">
        <f>SUM(O4*CU214)</f>
        <v>0.58079999999999998</v>
      </c>
      <c r="L214" s="260"/>
      <c r="M214" s="260"/>
      <c r="N214" s="261"/>
      <c r="CU214" s="9">
        <v>8.8000000000000005E-3</v>
      </c>
    </row>
    <row r="215" spans="1:100" ht="15.75" customHeight="1" x14ac:dyDescent="0.25">
      <c r="A215" s="126" t="s">
        <v>88</v>
      </c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8"/>
      <c r="O215" s="24"/>
    </row>
    <row r="216" spans="1:100" ht="16.5" customHeight="1" x14ac:dyDescent="0.25">
      <c r="A216" s="147" t="s">
        <v>89</v>
      </c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9"/>
      <c r="O216" s="30"/>
      <c r="P216" s="214"/>
      <c r="Q216" s="214"/>
      <c r="R216" s="214"/>
      <c r="S216" s="214"/>
      <c r="T216" s="22"/>
    </row>
    <row r="217" spans="1:100" ht="16.5" customHeight="1" x14ac:dyDescent="0.25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6"/>
      <c r="O217" s="30"/>
      <c r="P217" s="27"/>
      <c r="Q217" s="42"/>
      <c r="R217" s="21"/>
      <c r="S217" s="27"/>
      <c r="T217" s="22"/>
    </row>
    <row r="218" spans="1:100" ht="15.75" customHeight="1" x14ac:dyDescent="0.25">
      <c r="A218" s="215" t="s">
        <v>49</v>
      </c>
      <c r="B218" s="216"/>
      <c r="C218" s="216"/>
      <c r="D218" s="124" t="s">
        <v>164</v>
      </c>
      <c r="E218" s="86"/>
      <c r="F218" s="86"/>
      <c r="G218" s="87"/>
      <c r="H218" s="109" t="s">
        <v>3</v>
      </c>
      <c r="I218" s="109"/>
      <c r="J218" s="109"/>
      <c r="K218" s="124" t="s">
        <v>41</v>
      </c>
      <c r="L218" s="86"/>
      <c r="M218" s="86"/>
      <c r="N218" s="125"/>
      <c r="O218" s="57"/>
      <c r="P218" s="27"/>
      <c r="Q218" s="42"/>
      <c r="R218" s="21"/>
      <c r="S218" s="27"/>
      <c r="T218" s="22"/>
    </row>
    <row r="219" spans="1:100" ht="27.75" customHeight="1" x14ac:dyDescent="0.25">
      <c r="A219" s="137" t="s">
        <v>91</v>
      </c>
      <c r="B219" s="136"/>
      <c r="C219" s="136"/>
      <c r="D219" s="212" t="s">
        <v>174</v>
      </c>
      <c r="E219" s="208"/>
      <c r="F219" s="208"/>
      <c r="G219" s="213"/>
      <c r="H219" s="136" t="s">
        <v>227</v>
      </c>
      <c r="I219" s="136"/>
      <c r="J219" s="136"/>
      <c r="K219" s="217">
        <f>SUM(O4*CU219)</f>
        <v>0.50819999999999999</v>
      </c>
      <c r="L219" s="218"/>
      <c r="M219" s="263">
        <f>SUM(O4*CV219)</f>
        <v>0.58079999999999998</v>
      </c>
      <c r="N219" s="264"/>
      <c r="O219" s="24"/>
      <c r="P219" s="52"/>
      <c r="Q219" s="42"/>
      <c r="R219" s="21"/>
      <c r="S219" s="27"/>
      <c r="T219" s="22"/>
      <c r="CU219" s="10">
        <v>7.7000000000000002E-3</v>
      </c>
      <c r="CV219" s="13">
        <v>8.8000000000000005E-3</v>
      </c>
    </row>
    <row r="220" spans="1:100" ht="23.25" customHeight="1" x14ac:dyDescent="0.25">
      <c r="A220" s="137" t="s">
        <v>91</v>
      </c>
      <c r="B220" s="136"/>
      <c r="C220" s="136"/>
      <c r="D220" s="212" t="s">
        <v>175</v>
      </c>
      <c r="E220" s="208"/>
      <c r="F220" s="208"/>
      <c r="G220" s="213"/>
      <c r="H220" s="136" t="s">
        <v>165</v>
      </c>
      <c r="I220" s="136"/>
      <c r="J220" s="136"/>
      <c r="K220" s="217">
        <f>SUM(O4*CU220)</f>
        <v>0.50819999999999999</v>
      </c>
      <c r="L220" s="218"/>
      <c r="M220" s="263">
        <f>SUM(O4*CV220)</f>
        <v>0.58079999999999998</v>
      </c>
      <c r="N220" s="264"/>
      <c r="O220" s="24"/>
      <c r="P220" s="52"/>
      <c r="Q220" s="42"/>
      <c r="R220" s="21"/>
      <c r="S220" s="27"/>
      <c r="T220" s="22"/>
      <c r="CU220" s="10">
        <v>7.7000000000000002E-3</v>
      </c>
      <c r="CV220" s="13">
        <v>8.8000000000000005E-3</v>
      </c>
    </row>
    <row r="221" spans="1:100" ht="19.5" customHeight="1" x14ac:dyDescent="0.25">
      <c r="A221" s="137" t="s">
        <v>91</v>
      </c>
      <c r="B221" s="136"/>
      <c r="C221" s="136"/>
      <c r="D221" s="212" t="s">
        <v>176</v>
      </c>
      <c r="E221" s="208"/>
      <c r="F221" s="208"/>
      <c r="G221" s="213"/>
      <c r="H221" s="136" t="s">
        <v>165</v>
      </c>
      <c r="I221" s="136"/>
      <c r="J221" s="136"/>
      <c r="K221" s="217">
        <f>SUM(O4*CU221)</f>
        <v>0.50819999999999999</v>
      </c>
      <c r="L221" s="218"/>
      <c r="M221" s="263">
        <f>SUM(O4*CV221)</f>
        <v>0.58079999999999998</v>
      </c>
      <c r="N221" s="264"/>
      <c r="P221" s="52"/>
      <c r="Q221" s="42"/>
      <c r="R221" s="21"/>
      <c r="S221" s="27"/>
      <c r="T221" s="22"/>
      <c r="CU221" s="10">
        <v>7.7000000000000002E-3</v>
      </c>
      <c r="CV221" s="13">
        <v>8.8000000000000005E-3</v>
      </c>
    </row>
    <row r="222" spans="1:100" ht="39" customHeight="1" x14ac:dyDescent="0.25">
      <c r="A222" s="137" t="s">
        <v>92</v>
      </c>
      <c r="B222" s="136"/>
      <c r="C222" s="136"/>
      <c r="D222" s="212" t="s">
        <v>177</v>
      </c>
      <c r="E222" s="208"/>
      <c r="F222" s="208"/>
      <c r="G222" s="213"/>
      <c r="H222" s="136" t="s">
        <v>165</v>
      </c>
      <c r="I222" s="136"/>
      <c r="J222" s="136"/>
      <c r="K222" s="217">
        <f>SUM(O4*CU222)</f>
        <v>0.19800000000000001</v>
      </c>
      <c r="L222" s="218"/>
      <c r="M222" s="263">
        <f>SUM(O4*CV222)</f>
        <v>0.23100000000000001</v>
      </c>
      <c r="N222" s="264"/>
      <c r="P222" s="52"/>
      <c r="Q222" s="42"/>
      <c r="R222" s="21"/>
      <c r="S222" s="27"/>
      <c r="T222" s="22"/>
      <c r="CU222" s="10">
        <v>3.0000000000000001E-3</v>
      </c>
      <c r="CV222" s="13">
        <v>3.5000000000000001E-3</v>
      </c>
    </row>
    <row r="223" spans="1:100" ht="26.25" customHeight="1" x14ac:dyDescent="0.25">
      <c r="A223" s="137" t="s">
        <v>92</v>
      </c>
      <c r="B223" s="136"/>
      <c r="C223" s="136"/>
      <c r="D223" s="212" t="s">
        <v>178</v>
      </c>
      <c r="E223" s="208"/>
      <c r="F223" s="208"/>
      <c r="G223" s="213"/>
      <c r="H223" s="136" t="s">
        <v>165</v>
      </c>
      <c r="I223" s="136"/>
      <c r="J223" s="136"/>
      <c r="K223" s="217">
        <f>SUM(O4*CU223)</f>
        <v>0.19800000000000001</v>
      </c>
      <c r="L223" s="218"/>
      <c r="M223" s="263">
        <f>SUM(O4*CV223)</f>
        <v>0.23100000000000001</v>
      </c>
      <c r="N223" s="264"/>
      <c r="P223" s="52"/>
      <c r="Q223" s="43"/>
      <c r="R223" s="23"/>
      <c r="S223" s="28"/>
      <c r="T223" s="22"/>
      <c r="CU223" s="10">
        <v>3.0000000000000001E-3</v>
      </c>
      <c r="CV223" s="13">
        <v>3.5000000000000001E-3</v>
      </c>
    </row>
    <row r="224" spans="1:100" ht="15.75" customHeight="1" x14ac:dyDescent="0.25">
      <c r="A224" s="147" t="s">
        <v>93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9"/>
      <c r="O224" s="30"/>
      <c r="P224" s="220"/>
      <c r="Q224" s="220"/>
      <c r="R224" s="220"/>
      <c r="S224" s="220"/>
      <c r="T224" s="22"/>
    </row>
    <row r="225" spans="1:99" ht="15.75" customHeight="1" x14ac:dyDescent="0.25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6"/>
      <c r="O225" s="30"/>
      <c r="P225" s="26"/>
      <c r="Q225" s="44"/>
      <c r="R225" s="22"/>
      <c r="S225" s="26"/>
      <c r="T225" s="22"/>
    </row>
    <row r="226" spans="1:99" ht="15.75" customHeight="1" x14ac:dyDescent="0.25">
      <c r="A226" s="215" t="s">
        <v>49</v>
      </c>
      <c r="B226" s="216"/>
      <c r="C226" s="216"/>
      <c r="D226" s="124" t="s">
        <v>90</v>
      </c>
      <c r="E226" s="86"/>
      <c r="F226" s="86"/>
      <c r="G226" s="87"/>
      <c r="H226" s="109" t="s">
        <v>67</v>
      </c>
      <c r="I226" s="109"/>
      <c r="J226" s="109"/>
      <c r="K226" s="124" t="s">
        <v>41</v>
      </c>
      <c r="L226" s="86"/>
      <c r="M226" s="86"/>
      <c r="N226" s="125"/>
      <c r="O226" s="33"/>
      <c r="P226" s="53"/>
      <c r="Q226" s="45"/>
      <c r="R226" s="22"/>
      <c r="S226" s="22"/>
      <c r="T226" s="22"/>
    </row>
    <row r="227" spans="1:99" ht="28.5" customHeight="1" x14ac:dyDescent="0.25">
      <c r="A227" s="265" t="s">
        <v>94</v>
      </c>
      <c r="B227" s="266"/>
      <c r="C227" s="266"/>
      <c r="D227" s="212" t="s">
        <v>95</v>
      </c>
      <c r="E227" s="208"/>
      <c r="F227" s="208"/>
      <c r="G227" s="213"/>
      <c r="H227" s="136" t="s">
        <v>166</v>
      </c>
      <c r="I227" s="136"/>
      <c r="J227" s="136"/>
      <c r="K227" s="212">
        <v>450</v>
      </c>
      <c r="L227" s="208"/>
      <c r="M227" s="208"/>
      <c r="N227" s="219"/>
      <c r="O227" s="34"/>
      <c r="P227" s="54"/>
      <c r="Q227" s="46"/>
      <c r="R227" s="22"/>
      <c r="S227" s="22"/>
      <c r="T227" s="22"/>
    </row>
    <row r="228" spans="1:99" ht="15.75" customHeight="1" x14ac:dyDescent="0.25">
      <c r="A228" s="147" t="s">
        <v>96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9"/>
      <c r="O228" s="30"/>
      <c r="P228" s="22"/>
      <c r="Q228" s="22"/>
      <c r="R228" s="22"/>
      <c r="S228" s="22"/>
      <c r="T228" s="22"/>
    </row>
    <row r="229" spans="1:99" ht="15.75" customHeight="1" x14ac:dyDescent="0.25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6"/>
      <c r="O229" s="30"/>
      <c r="P229" s="26"/>
      <c r="Q229" s="44"/>
      <c r="R229" s="22"/>
      <c r="S229" s="26"/>
      <c r="T229" s="22"/>
    </row>
    <row r="230" spans="1:99" ht="15.75" customHeight="1" x14ac:dyDescent="0.25">
      <c r="A230" s="126" t="s">
        <v>98</v>
      </c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8"/>
      <c r="O230" s="35"/>
      <c r="P230" s="55"/>
      <c r="Q230" s="47"/>
      <c r="R230" s="22"/>
      <c r="S230" s="22"/>
      <c r="T230" s="22"/>
    </row>
    <row r="231" spans="1:99" ht="25.5" customHeight="1" x14ac:dyDescent="0.25">
      <c r="A231" s="122" t="s">
        <v>49</v>
      </c>
      <c r="B231" s="109"/>
      <c r="C231" s="109"/>
      <c r="D231" s="123" t="s">
        <v>210</v>
      </c>
      <c r="E231" s="123"/>
      <c r="F231" s="109" t="s">
        <v>97</v>
      </c>
      <c r="G231" s="109"/>
      <c r="H231" s="109" t="s">
        <v>3</v>
      </c>
      <c r="I231" s="109"/>
      <c r="J231" s="109"/>
      <c r="K231" s="124" t="s">
        <v>41</v>
      </c>
      <c r="L231" s="86"/>
      <c r="M231" s="86"/>
      <c r="N231" s="125"/>
      <c r="O231" s="22"/>
      <c r="P231" s="26"/>
      <c r="Q231" s="44"/>
      <c r="R231" s="22"/>
      <c r="S231" s="26"/>
      <c r="T231" s="22"/>
    </row>
    <row r="232" spans="1:99" ht="15.75" customHeight="1" x14ac:dyDescent="0.25">
      <c r="A232" s="137" t="s">
        <v>99</v>
      </c>
      <c r="B232" s="136"/>
      <c r="C232" s="136"/>
      <c r="D232" s="221" t="s">
        <v>168</v>
      </c>
      <c r="E232" s="221"/>
      <c r="F232" s="136" t="s">
        <v>20</v>
      </c>
      <c r="G232" s="136"/>
      <c r="H232" s="136" t="s">
        <v>167</v>
      </c>
      <c r="I232" s="136"/>
      <c r="J232" s="136"/>
      <c r="K232" s="101">
        <v>4.5999999999999996</v>
      </c>
      <c r="L232" s="194"/>
      <c r="M232" s="110">
        <v>4.8</v>
      </c>
      <c r="N232" s="111"/>
      <c r="O232" s="36"/>
      <c r="P232" s="56"/>
      <c r="Q232" s="48"/>
      <c r="R232" s="22"/>
      <c r="S232" s="26"/>
      <c r="T232" s="22"/>
    </row>
    <row r="233" spans="1:99" ht="15.75" customHeight="1" x14ac:dyDescent="0.25">
      <c r="A233" s="137" t="s">
        <v>99</v>
      </c>
      <c r="B233" s="136"/>
      <c r="C233" s="136"/>
      <c r="D233" s="221" t="s">
        <v>168</v>
      </c>
      <c r="E233" s="221"/>
      <c r="F233" s="136" t="s">
        <v>81</v>
      </c>
      <c r="G233" s="136"/>
      <c r="H233" s="136" t="s">
        <v>167</v>
      </c>
      <c r="I233" s="136"/>
      <c r="J233" s="136"/>
      <c r="K233" s="101">
        <v>6.12</v>
      </c>
      <c r="L233" s="194"/>
      <c r="M233" s="110">
        <v>6.3</v>
      </c>
      <c r="N233" s="111"/>
      <c r="O233" s="36"/>
      <c r="P233" s="56"/>
      <c r="Q233" s="48"/>
      <c r="R233" s="22"/>
      <c r="S233" s="26"/>
      <c r="T233" s="22"/>
    </row>
    <row r="234" spans="1:99" ht="15.75" customHeight="1" x14ac:dyDescent="0.25">
      <c r="A234" s="137" t="s">
        <v>99</v>
      </c>
      <c r="B234" s="136"/>
      <c r="C234" s="136"/>
      <c r="D234" s="221" t="s">
        <v>168</v>
      </c>
      <c r="E234" s="221"/>
      <c r="F234" s="136" t="s">
        <v>100</v>
      </c>
      <c r="G234" s="136"/>
      <c r="H234" s="136" t="s">
        <v>167</v>
      </c>
      <c r="I234" s="136"/>
      <c r="J234" s="136"/>
      <c r="K234" s="101">
        <v>7.44</v>
      </c>
      <c r="L234" s="194"/>
      <c r="M234" s="110">
        <v>7.7</v>
      </c>
      <c r="N234" s="111"/>
      <c r="O234" s="36"/>
      <c r="P234" s="56"/>
      <c r="Q234" s="48"/>
      <c r="R234" s="22"/>
      <c r="S234" s="26"/>
      <c r="T234" s="22"/>
    </row>
    <row r="235" spans="1:99" ht="15.75" customHeight="1" x14ac:dyDescent="0.25">
      <c r="A235" s="137" t="s">
        <v>99</v>
      </c>
      <c r="B235" s="136"/>
      <c r="C235" s="136"/>
      <c r="D235" s="221" t="s">
        <v>168</v>
      </c>
      <c r="E235" s="221"/>
      <c r="F235" s="136" t="s">
        <v>82</v>
      </c>
      <c r="G235" s="136"/>
      <c r="H235" s="136" t="s">
        <v>167</v>
      </c>
      <c r="I235" s="136"/>
      <c r="J235" s="136"/>
      <c r="K235" s="101">
        <v>8.1</v>
      </c>
      <c r="L235" s="194"/>
      <c r="M235" s="110">
        <v>8.4600000000000009</v>
      </c>
      <c r="N235" s="111"/>
      <c r="O235" s="36"/>
      <c r="P235" s="56"/>
      <c r="Q235" s="48"/>
      <c r="R235" s="22"/>
      <c r="S235" s="26"/>
      <c r="T235" s="22"/>
    </row>
    <row r="236" spans="1:99" ht="15.75" customHeight="1" x14ac:dyDescent="0.25">
      <c r="A236" s="126" t="s">
        <v>101</v>
      </c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8"/>
      <c r="O236" s="35"/>
      <c r="P236" s="58"/>
      <c r="Q236" s="17"/>
      <c r="R236" s="22"/>
      <c r="S236" s="26"/>
      <c r="T236" s="22"/>
    </row>
    <row r="237" spans="1:99" ht="15.75" customHeight="1" x14ac:dyDescent="0.25">
      <c r="A237" s="137" t="s">
        <v>102</v>
      </c>
      <c r="B237" s="136"/>
      <c r="C237" s="136"/>
      <c r="D237" s="221" t="s">
        <v>184</v>
      </c>
      <c r="E237" s="221"/>
      <c r="F237" s="136" t="s">
        <v>20</v>
      </c>
      <c r="G237" s="136"/>
      <c r="H237" s="136" t="s">
        <v>103</v>
      </c>
      <c r="I237" s="136"/>
      <c r="J237" s="136"/>
      <c r="K237" s="101">
        <f>SUM(O4*CU237)</f>
        <v>2.1120000000000001</v>
      </c>
      <c r="L237" s="102"/>
      <c r="M237" s="102"/>
      <c r="N237" s="103"/>
      <c r="O237" s="36"/>
      <c r="P237" s="56"/>
      <c r="Q237" s="48"/>
      <c r="R237" s="22"/>
      <c r="S237" s="26"/>
      <c r="T237" s="22"/>
      <c r="CU237" s="12">
        <v>3.2000000000000001E-2</v>
      </c>
    </row>
    <row r="238" spans="1:99" ht="15.75" customHeight="1" x14ac:dyDescent="0.25">
      <c r="A238" s="137" t="s">
        <v>102</v>
      </c>
      <c r="B238" s="136"/>
      <c r="C238" s="136"/>
      <c r="D238" s="221" t="s">
        <v>184</v>
      </c>
      <c r="E238" s="221"/>
      <c r="F238" s="136" t="s">
        <v>20</v>
      </c>
      <c r="G238" s="136"/>
      <c r="H238" s="136" t="s">
        <v>19</v>
      </c>
      <c r="I238" s="136"/>
      <c r="J238" s="136"/>
      <c r="K238" s="101">
        <f>SUM(O4*CU238)</f>
        <v>2.3759999999999999</v>
      </c>
      <c r="L238" s="102"/>
      <c r="M238" s="102"/>
      <c r="N238" s="103"/>
      <c r="O238" s="36"/>
      <c r="P238" s="56"/>
      <c r="Q238" s="48"/>
      <c r="R238" s="22"/>
      <c r="S238" s="26"/>
      <c r="T238" s="22"/>
      <c r="CU238" s="12">
        <v>3.5999999999999997E-2</v>
      </c>
    </row>
    <row r="239" spans="1:99" ht="15.75" customHeight="1" x14ac:dyDescent="0.25">
      <c r="A239" s="137" t="s">
        <v>102</v>
      </c>
      <c r="B239" s="136"/>
      <c r="C239" s="136"/>
      <c r="D239" s="221" t="s">
        <v>185</v>
      </c>
      <c r="E239" s="221"/>
      <c r="F239" s="136" t="s">
        <v>81</v>
      </c>
      <c r="G239" s="136"/>
      <c r="H239" s="136" t="s">
        <v>103</v>
      </c>
      <c r="I239" s="136"/>
      <c r="J239" s="136"/>
      <c r="K239" s="101">
        <f>SUM(O4*CU239)</f>
        <v>2.7720000000000002</v>
      </c>
      <c r="L239" s="102"/>
      <c r="M239" s="102"/>
      <c r="N239" s="103"/>
      <c r="O239" s="36"/>
      <c r="P239" s="56"/>
      <c r="Q239" s="48"/>
      <c r="R239" s="22"/>
      <c r="S239" s="26"/>
      <c r="T239" s="22"/>
      <c r="CU239" s="12">
        <v>4.2000000000000003E-2</v>
      </c>
    </row>
    <row r="240" spans="1:99" ht="15.75" customHeight="1" x14ac:dyDescent="0.25">
      <c r="A240" s="137" t="s">
        <v>102</v>
      </c>
      <c r="B240" s="136"/>
      <c r="C240" s="136"/>
      <c r="D240" s="221" t="s">
        <v>185</v>
      </c>
      <c r="E240" s="221"/>
      <c r="F240" s="136" t="s">
        <v>81</v>
      </c>
      <c r="G240" s="136"/>
      <c r="H240" s="136" t="s">
        <v>19</v>
      </c>
      <c r="I240" s="136"/>
      <c r="J240" s="136"/>
      <c r="K240" s="101">
        <f>SUM(O4*CU240)</f>
        <v>3.036</v>
      </c>
      <c r="L240" s="102"/>
      <c r="M240" s="102"/>
      <c r="N240" s="103"/>
      <c r="O240" s="36"/>
      <c r="P240" s="56"/>
      <c r="Q240" s="48"/>
      <c r="R240" s="22"/>
      <c r="S240" s="26"/>
      <c r="T240" s="22"/>
      <c r="CU240" s="12">
        <v>4.5999999999999999E-2</v>
      </c>
    </row>
    <row r="241" spans="1:99" ht="15.75" customHeight="1" x14ac:dyDescent="0.25">
      <c r="A241" s="137" t="s">
        <v>102</v>
      </c>
      <c r="B241" s="136"/>
      <c r="C241" s="136"/>
      <c r="D241" s="221" t="s">
        <v>186</v>
      </c>
      <c r="E241" s="221"/>
      <c r="F241" s="136" t="s">
        <v>100</v>
      </c>
      <c r="G241" s="136"/>
      <c r="H241" s="136" t="s">
        <v>103</v>
      </c>
      <c r="I241" s="136"/>
      <c r="J241" s="136"/>
      <c r="K241" s="101">
        <f>SUM(O4*CU241)</f>
        <v>3.8939999999999997</v>
      </c>
      <c r="L241" s="102"/>
      <c r="M241" s="102"/>
      <c r="N241" s="103"/>
      <c r="O241" s="36"/>
      <c r="P241" s="56"/>
      <c r="Q241" s="48"/>
      <c r="R241" s="22"/>
      <c r="S241" s="26"/>
      <c r="T241" s="22"/>
      <c r="CU241" s="12">
        <v>5.8999999999999997E-2</v>
      </c>
    </row>
    <row r="242" spans="1:99" ht="15.75" customHeight="1" x14ac:dyDescent="0.25">
      <c r="A242" s="137" t="s">
        <v>102</v>
      </c>
      <c r="B242" s="136"/>
      <c r="C242" s="136"/>
      <c r="D242" s="221" t="s">
        <v>186</v>
      </c>
      <c r="E242" s="221"/>
      <c r="F242" s="136" t="s">
        <v>100</v>
      </c>
      <c r="G242" s="136"/>
      <c r="H242" s="136" t="s">
        <v>19</v>
      </c>
      <c r="I242" s="136"/>
      <c r="J242" s="136"/>
      <c r="K242" s="101">
        <f>SUM(O4*CU242)</f>
        <v>4.2240000000000002</v>
      </c>
      <c r="L242" s="102"/>
      <c r="M242" s="102"/>
      <c r="N242" s="103"/>
      <c r="O242" s="36"/>
      <c r="P242" s="56"/>
      <c r="Q242" s="48"/>
      <c r="R242" s="22"/>
      <c r="S242" s="26"/>
      <c r="T242" s="22"/>
      <c r="CU242" s="12">
        <v>6.4000000000000001E-2</v>
      </c>
    </row>
    <row r="243" spans="1:99" ht="15.75" customHeight="1" x14ac:dyDescent="0.25">
      <c r="A243" s="137" t="s">
        <v>102</v>
      </c>
      <c r="B243" s="136"/>
      <c r="C243" s="136"/>
      <c r="D243" s="221" t="s">
        <v>187</v>
      </c>
      <c r="E243" s="221"/>
      <c r="F243" s="136" t="s">
        <v>82</v>
      </c>
      <c r="G243" s="136"/>
      <c r="H243" s="136" t="s">
        <v>103</v>
      </c>
      <c r="I243" s="136"/>
      <c r="J243" s="136"/>
      <c r="K243" s="101">
        <f>SUM(O4*CU243)</f>
        <v>4.5540000000000003</v>
      </c>
      <c r="L243" s="102"/>
      <c r="M243" s="102"/>
      <c r="N243" s="103"/>
      <c r="O243" s="36"/>
      <c r="P243" s="56"/>
      <c r="Q243" s="48"/>
      <c r="R243" s="22"/>
      <c r="S243" s="26"/>
      <c r="T243" s="22"/>
      <c r="CU243" s="10">
        <v>6.9000000000000006E-2</v>
      </c>
    </row>
    <row r="244" spans="1:99" ht="15.75" customHeight="1" x14ac:dyDescent="0.25">
      <c r="A244" s="137" t="s">
        <v>102</v>
      </c>
      <c r="B244" s="136"/>
      <c r="C244" s="136"/>
      <c r="D244" s="221" t="s">
        <v>187</v>
      </c>
      <c r="E244" s="221"/>
      <c r="F244" s="136" t="s">
        <v>82</v>
      </c>
      <c r="G244" s="136"/>
      <c r="H244" s="136" t="s">
        <v>19</v>
      </c>
      <c r="I244" s="136"/>
      <c r="J244" s="136"/>
      <c r="K244" s="101">
        <f>SUM(O4*CU244)</f>
        <v>5.0819999999999999</v>
      </c>
      <c r="L244" s="102"/>
      <c r="M244" s="102"/>
      <c r="N244" s="103"/>
      <c r="O244" s="36"/>
      <c r="P244" s="56"/>
      <c r="Q244" s="48"/>
      <c r="R244" s="22"/>
      <c r="S244" s="26"/>
      <c r="T244" s="22"/>
      <c r="CU244" s="12">
        <v>7.6999999999999999E-2</v>
      </c>
    </row>
    <row r="245" spans="1:99" ht="15.75" customHeight="1" x14ac:dyDescent="0.25">
      <c r="A245" s="126" t="s">
        <v>104</v>
      </c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8"/>
      <c r="O245" s="35"/>
      <c r="P245" s="55"/>
      <c r="Q245" s="47"/>
      <c r="R245" s="22"/>
      <c r="S245" s="26"/>
      <c r="T245" s="22"/>
    </row>
    <row r="246" spans="1:99" ht="15.75" customHeight="1" x14ac:dyDescent="0.25">
      <c r="A246" s="137" t="s">
        <v>105</v>
      </c>
      <c r="B246" s="136"/>
      <c r="C246" s="136"/>
      <c r="D246" s="221" t="s">
        <v>36</v>
      </c>
      <c r="E246" s="221"/>
      <c r="F246" s="136" t="s">
        <v>190</v>
      </c>
      <c r="G246" s="136"/>
      <c r="H246" s="136" t="s">
        <v>195</v>
      </c>
      <c r="I246" s="136"/>
      <c r="J246" s="136"/>
      <c r="K246" s="150">
        <f>SUM(O4*AG246)</f>
        <v>1.716</v>
      </c>
      <c r="L246" s="151"/>
      <c r="M246" s="151"/>
      <c r="N246" s="152"/>
      <c r="O246" s="34"/>
      <c r="P246" s="54"/>
      <c r="Q246" s="46"/>
      <c r="R246" s="22"/>
      <c r="S246" s="26"/>
      <c r="T246" s="22"/>
      <c r="AG246" s="14">
        <v>2.5999999999999999E-2</v>
      </c>
      <c r="CU246" s="9">
        <v>3.2000000000000001E-2</v>
      </c>
    </row>
    <row r="247" spans="1:99" ht="15.75" customHeight="1" x14ac:dyDescent="0.25">
      <c r="A247" s="137" t="s">
        <v>105</v>
      </c>
      <c r="B247" s="136"/>
      <c r="C247" s="136"/>
      <c r="D247" s="221" t="s">
        <v>36</v>
      </c>
      <c r="E247" s="221"/>
      <c r="F247" s="136" t="s">
        <v>106</v>
      </c>
      <c r="G247" s="136"/>
      <c r="H247" s="136" t="s">
        <v>195</v>
      </c>
      <c r="I247" s="136"/>
      <c r="J247" s="136"/>
      <c r="K247" s="150">
        <f>SUM(O4*CU247)</f>
        <v>2.1120000000000001</v>
      </c>
      <c r="L247" s="151"/>
      <c r="M247" s="151"/>
      <c r="N247" s="152"/>
      <c r="O247" s="34"/>
      <c r="P247" s="54"/>
      <c r="Q247" s="46"/>
      <c r="R247" s="22"/>
      <c r="S247" s="26"/>
      <c r="T247" s="22"/>
      <c r="CU247" s="9">
        <v>3.2000000000000001E-2</v>
      </c>
    </row>
    <row r="248" spans="1:99" ht="15.75" customHeight="1" x14ac:dyDescent="0.25">
      <c r="A248" s="126" t="s">
        <v>107</v>
      </c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8"/>
      <c r="O248" s="35"/>
      <c r="P248" s="55"/>
      <c r="Q248" s="47"/>
      <c r="R248" s="22"/>
      <c r="S248" s="26"/>
      <c r="T248" s="22"/>
    </row>
    <row r="249" spans="1:99" ht="15.75" customHeight="1" x14ac:dyDescent="0.25">
      <c r="A249" s="137" t="s">
        <v>108</v>
      </c>
      <c r="B249" s="136"/>
      <c r="C249" s="136"/>
      <c r="D249" s="221" t="s">
        <v>169</v>
      </c>
      <c r="E249" s="221"/>
      <c r="F249" s="136" t="s">
        <v>82</v>
      </c>
      <c r="G249" s="136"/>
      <c r="H249" s="136" t="s">
        <v>19</v>
      </c>
      <c r="I249" s="136"/>
      <c r="J249" s="136"/>
      <c r="K249" s="150">
        <f>SUM(O4*CU249)</f>
        <v>16.698</v>
      </c>
      <c r="L249" s="151"/>
      <c r="M249" s="151"/>
      <c r="N249" s="152"/>
      <c r="O249" s="34"/>
      <c r="P249" s="54"/>
      <c r="Q249" s="46"/>
      <c r="R249" s="22"/>
      <c r="S249" s="26"/>
      <c r="T249" s="22"/>
      <c r="CU249" s="9">
        <v>0.253</v>
      </c>
    </row>
    <row r="250" spans="1:99" ht="15.75" customHeight="1" x14ac:dyDescent="0.25">
      <c r="A250" s="137" t="s">
        <v>109</v>
      </c>
      <c r="B250" s="136"/>
      <c r="C250" s="136"/>
      <c r="D250" s="221" t="s">
        <v>36</v>
      </c>
      <c r="E250" s="221"/>
      <c r="F250" s="136" t="s">
        <v>110</v>
      </c>
      <c r="G250" s="136"/>
      <c r="H250" s="136" t="s">
        <v>170</v>
      </c>
      <c r="I250" s="136"/>
      <c r="J250" s="136"/>
      <c r="K250" s="150">
        <f>SUM(O4*CU250)</f>
        <v>2.5739999999999998</v>
      </c>
      <c r="L250" s="151"/>
      <c r="M250" s="151"/>
      <c r="N250" s="152"/>
      <c r="O250" s="34"/>
      <c r="P250" s="54"/>
      <c r="Q250" s="46"/>
      <c r="R250" s="22"/>
      <c r="S250" s="26"/>
      <c r="T250" s="22"/>
      <c r="CU250" s="9">
        <v>3.9E-2</v>
      </c>
    </row>
    <row r="251" spans="1:99" x14ac:dyDescent="0.25">
      <c r="A251" s="112" t="s">
        <v>201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4"/>
      <c r="O251" s="24"/>
      <c r="P251" s="29"/>
      <c r="Q251" s="40"/>
      <c r="R251" s="22"/>
      <c r="S251" s="26"/>
      <c r="T251" s="22"/>
    </row>
    <row r="252" spans="1:99" x14ac:dyDescent="0.25">
      <c r="A252" s="115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7"/>
      <c r="O252" s="24"/>
      <c r="P252" s="29"/>
      <c r="Q252" s="40"/>
      <c r="R252" s="22"/>
      <c r="S252" s="26"/>
      <c r="T252" s="22"/>
    </row>
    <row r="253" spans="1:99" x14ac:dyDescent="0.25">
      <c r="A253" s="289" t="s">
        <v>49</v>
      </c>
      <c r="B253" s="290"/>
      <c r="C253" s="291"/>
      <c r="D253" s="133" t="s">
        <v>135</v>
      </c>
      <c r="E253" s="279"/>
      <c r="F253" s="280" t="s">
        <v>124</v>
      </c>
      <c r="G253" s="280"/>
      <c r="H253" s="280" t="s">
        <v>3</v>
      </c>
      <c r="I253" s="280"/>
      <c r="J253" s="280"/>
      <c r="K253" s="133" t="s">
        <v>41</v>
      </c>
      <c r="L253" s="134"/>
      <c r="M253" s="134"/>
      <c r="N253" s="135"/>
      <c r="O253" s="24"/>
      <c r="P253" s="29"/>
      <c r="Q253" s="40"/>
      <c r="R253" s="24"/>
      <c r="S253" s="29"/>
    </row>
    <row r="254" spans="1:99" x14ac:dyDescent="0.25">
      <c r="A254" s="284" t="s">
        <v>136</v>
      </c>
      <c r="B254" s="272"/>
      <c r="C254" s="272"/>
      <c r="D254" s="272" t="s">
        <v>137</v>
      </c>
      <c r="E254" s="272"/>
      <c r="F254" s="272" t="s">
        <v>118</v>
      </c>
      <c r="G254" s="272"/>
      <c r="H254" s="272" t="s">
        <v>51</v>
      </c>
      <c r="I254" s="272"/>
      <c r="J254" s="272"/>
      <c r="K254" s="276">
        <v>0.72</v>
      </c>
      <c r="L254" s="277"/>
      <c r="M254" s="277"/>
      <c r="N254" s="278"/>
      <c r="O254" s="24"/>
      <c r="P254" s="29"/>
      <c r="Q254" s="40"/>
      <c r="R254" s="24"/>
      <c r="S254" s="29"/>
    </row>
    <row r="255" spans="1:99" x14ac:dyDescent="0.25">
      <c r="A255" s="284" t="s">
        <v>136</v>
      </c>
      <c r="B255" s="272"/>
      <c r="C255" s="272"/>
      <c r="D255" s="272"/>
      <c r="E255" s="272"/>
      <c r="F255" s="272" t="s">
        <v>118</v>
      </c>
      <c r="G255" s="272"/>
      <c r="H255" s="272" t="s">
        <v>115</v>
      </c>
      <c r="I255" s="272"/>
      <c r="J255" s="272"/>
      <c r="K255" s="276">
        <v>1.05</v>
      </c>
      <c r="L255" s="277"/>
      <c r="M255" s="277"/>
      <c r="N255" s="278"/>
      <c r="O255" s="24"/>
      <c r="P255" s="29"/>
      <c r="Q255" s="40"/>
      <c r="R255" s="24"/>
      <c r="S255" s="29"/>
    </row>
    <row r="256" spans="1:99" x14ac:dyDescent="0.25">
      <c r="A256" s="284" t="s">
        <v>138</v>
      </c>
      <c r="B256" s="272"/>
      <c r="C256" s="272"/>
      <c r="D256" s="272"/>
      <c r="E256" s="272"/>
      <c r="F256" s="272" t="s">
        <v>118</v>
      </c>
      <c r="G256" s="272"/>
      <c r="H256" s="272" t="s">
        <v>51</v>
      </c>
      <c r="I256" s="272"/>
      <c r="J256" s="272"/>
      <c r="K256" s="276">
        <v>0.62</v>
      </c>
      <c r="L256" s="277"/>
      <c r="M256" s="277"/>
      <c r="N256" s="278"/>
      <c r="O256" s="24"/>
      <c r="P256" s="29"/>
      <c r="Q256" s="40"/>
      <c r="R256" s="24"/>
      <c r="S256" s="29"/>
    </row>
    <row r="257" spans="1:19" ht="27.75" customHeight="1" x14ac:dyDescent="0.25">
      <c r="A257" s="288" t="s">
        <v>139</v>
      </c>
      <c r="B257" s="285"/>
      <c r="C257" s="285"/>
      <c r="D257" s="272"/>
      <c r="E257" s="272"/>
      <c r="F257" s="272" t="s">
        <v>140</v>
      </c>
      <c r="G257" s="272"/>
      <c r="H257" s="272" t="s">
        <v>51</v>
      </c>
      <c r="I257" s="272"/>
      <c r="J257" s="272"/>
      <c r="K257" s="273">
        <v>1.43</v>
      </c>
      <c r="L257" s="274"/>
      <c r="M257" s="274"/>
      <c r="N257" s="275"/>
      <c r="O257" s="24"/>
      <c r="P257" s="29"/>
      <c r="Q257" s="40"/>
      <c r="R257" s="24"/>
      <c r="S257" s="29"/>
    </row>
    <row r="258" spans="1:19" ht="29.25" customHeight="1" x14ac:dyDescent="0.25">
      <c r="A258" s="288" t="s">
        <v>139</v>
      </c>
      <c r="B258" s="285"/>
      <c r="C258" s="285"/>
      <c r="D258" s="272"/>
      <c r="E258" s="272"/>
      <c r="F258" s="272" t="s">
        <v>140</v>
      </c>
      <c r="G258" s="272"/>
      <c r="H258" s="272" t="s">
        <v>115</v>
      </c>
      <c r="I258" s="272"/>
      <c r="J258" s="272"/>
      <c r="K258" s="273">
        <v>1.82</v>
      </c>
      <c r="L258" s="274"/>
      <c r="M258" s="274"/>
      <c r="N258" s="275"/>
      <c r="O258" s="24"/>
      <c r="P258" s="29"/>
      <c r="Q258" s="40"/>
      <c r="R258" s="24"/>
      <c r="S258" s="29"/>
    </row>
    <row r="259" spans="1:19" ht="15.75" customHeight="1" x14ac:dyDescent="0.25">
      <c r="A259" s="284" t="s">
        <v>141</v>
      </c>
      <c r="B259" s="272"/>
      <c r="C259" s="272"/>
      <c r="D259" s="285" t="s">
        <v>126</v>
      </c>
      <c r="E259" s="285"/>
      <c r="F259" s="272" t="s">
        <v>140</v>
      </c>
      <c r="G259" s="272"/>
      <c r="H259" s="272" t="s">
        <v>51</v>
      </c>
      <c r="I259" s="272"/>
      <c r="J259" s="272"/>
      <c r="K259" s="276">
        <v>1.57</v>
      </c>
      <c r="L259" s="277"/>
      <c r="M259" s="277"/>
      <c r="N259" s="278"/>
      <c r="O259" s="24"/>
      <c r="P259" s="29"/>
      <c r="Q259" s="40"/>
      <c r="R259" s="24"/>
      <c r="S259" s="29"/>
    </row>
    <row r="260" spans="1:19" ht="15.75" thickBot="1" x14ac:dyDescent="0.3">
      <c r="A260" s="287" t="s">
        <v>141</v>
      </c>
      <c r="B260" s="271"/>
      <c r="C260" s="271"/>
      <c r="D260" s="286"/>
      <c r="E260" s="286"/>
      <c r="F260" s="271" t="s">
        <v>140</v>
      </c>
      <c r="G260" s="271"/>
      <c r="H260" s="271" t="s">
        <v>115</v>
      </c>
      <c r="I260" s="271"/>
      <c r="J260" s="271"/>
      <c r="K260" s="268">
        <v>1.57</v>
      </c>
      <c r="L260" s="269"/>
      <c r="M260" s="269"/>
      <c r="N260" s="270"/>
      <c r="O260" s="24"/>
      <c r="P260" s="29"/>
      <c r="Q260" s="40"/>
      <c r="R260" s="24"/>
      <c r="S260" s="29"/>
    </row>
    <row r="261" spans="1:19" ht="16.5" thickTop="1" x14ac:dyDescent="0.25">
      <c r="A261" s="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24"/>
      <c r="P261" s="29"/>
      <c r="Q261" s="40"/>
      <c r="R261" s="24"/>
      <c r="S261" s="29"/>
    </row>
    <row r="262" spans="1:19" ht="18.75" x14ac:dyDescent="0.25">
      <c r="A262" s="166" t="s">
        <v>142</v>
      </c>
      <c r="B262" s="167"/>
      <c r="C262" s="167"/>
      <c r="D262" s="167"/>
      <c r="E262" s="167"/>
      <c r="F262" s="167"/>
      <c r="G262" s="167"/>
      <c r="H262" s="167"/>
      <c r="I262" s="167"/>
      <c r="J262" s="167"/>
      <c r="K262" s="167"/>
      <c r="L262" s="167"/>
      <c r="M262" s="167"/>
      <c r="N262" s="168"/>
      <c r="O262" s="24"/>
      <c r="P262" s="29"/>
      <c r="Q262" s="40"/>
      <c r="R262" s="24"/>
      <c r="S262" s="29"/>
    </row>
    <row r="263" spans="1:19" ht="18.75" x14ac:dyDescent="0.25">
      <c r="A263" s="166" t="s">
        <v>143</v>
      </c>
      <c r="B263" s="167"/>
      <c r="C263" s="167"/>
      <c r="D263" s="167"/>
      <c r="E263" s="167"/>
      <c r="F263" s="167"/>
      <c r="G263" s="167"/>
      <c r="H263" s="167"/>
      <c r="I263" s="167"/>
      <c r="J263" s="167"/>
      <c r="K263" s="167"/>
      <c r="L263" s="167"/>
      <c r="M263" s="167"/>
      <c r="N263" s="168"/>
      <c r="O263" s="24"/>
      <c r="P263" s="29"/>
      <c r="Q263" s="40"/>
      <c r="R263" s="24"/>
      <c r="S263" s="29"/>
    </row>
    <row r="264" spans="1:19" ht="18.75" x14ac:dyDescent="0.25">
      <c r="A264" s="166" t="s">
        <v>144</v>
      </c>
      <c r="B264" s="167"/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8"/>
      <c r="O264" s="24"/>
      <c r="P264" s="29"/>
      <c r="Q264" s="40"/>
      <c r="R264" s="24"/>
      <c r="S264" s="29"/>
    </row>
    <row r="265" spans="1:19" ht="18.75" x14ac:dyDescent="0.25">
      <c r="A265" s="166" t="s">
        <v>180</v>
      </c>
      <c r="B265" s="167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68"/>
      <c r="O265" s="24"/>
      <c r="P265" s="29"/>
      <c r="Q265" s="40"/>
      <c r="R265" s="24"/>
      <c r="S265" s="29"/>
    </row>
    <row r="266" spans="1:19" ht="31.5" x14ac:dyDescent="0.25">
      <c r="A266" s="2" t="s">
        <v>47</v>
      </c>
      <c r="O266" s="24"/>
      <c r="P266" s="29"/>
      <c r="Q266" s="40"/>
      <c r="R266" s="24"/>
      <c r="S266" s="29"/>
    </row>
    <row r="267" spans="1:19" ht="31.5" x14ac:dyDescent="0.25">
      <c r="A267" s="2"/>
      <c r="O267" s="24"/>
      <c r="P267" s="29"/>
      <c r="Q267" s="40"/>
      <c r="R267" s="24"/>
      <c r="S267" s="29"/>
    </row>
    <row r="268" spans="1:19" x14ac:dyDescent="0.25">
      <c r="O268" s="24"/>
      <c r="P268" s="29"/>
      <c r="Q268" s="40"/>
      <c r="R268" s="24"/>
      <c r="S268" s="29"/>
    </row>
    <row r="269" spans="1:19" x14ac:dyDescent="0.25">
      <c r="O269" s="24"/>
      <c r="P269" s="29"/>
      <c r="Q269" s="40"/>
      <c r="R269" s="24"/>
      <c r="S269" s="29"/>
    </row>
    <row r="270" spans="1:19" x14ac:dyDescent="0.25">
      <c r="A270" s="3"/>
      <c r="O270" s="24"/>
      <c r="P270" s="29"/>
      <c r="Q270" s="40"/>
      <c r="R270" s="24"/>
      <c r="S270" s="29"/>
    </row>
    <row r="271" spans="1:19" x14ac:dyDescent="0.25">
      <c r="O271" s="24"/>
      <c r="P271" s="29"/>
      <c r="Q271" s="40"/>
      <c r="R271" s="24"/>
      <c r="S271" s="29"/>
    </row>
    <row r="272" spans="1:19" x14ac:dyDescent="0.25">
      <c r="O272" s="24"/>
      <c r="P272" s="29"/>
      <c r="Q272" s="40"/>
      <c r="R272" s="24"/>
      <c r="S272" s="29"/>
    </row>
    <row r="273" spans="15:19" x14ac:dyDescent="0.25">
      <c r="O273" s="24"/>
      <c r="P273" s="29"/>
      <c r="Q273" s="40"/>
      <c r="R273" s="24"/>
      <c r="S273" s="29"/>
    </row>
    <row r="274" spans="15:19" x14ac:dyDescent="0.25">
      <c r="O274" s="24"/>
      <c r="P274" s="29"/>
      <c r="Q274" s="40"/>
      <c r="R274" s="24"/>
      <c r="S274" s="29"/>
    </row>
    <row r="275" spans="15:19" x14ac:dyDescent="0.25">
      <c r="O275" s="24"/>
      <c r="P275" s="29"/>
      <c r="Q275" s="40"/>
      <c r="R275" s="24"/>
      <c r="S275" s="29"/>
    </row>
    <row r="276" spans="15:19" x14ac:dyDescent="0.25">
      <c r="O276" s="24"/>
      <c r="P276" s="29"/>
      <c r="Q276" s="40"/>
      <c r="R276" s="24"/>
      <c r="S276" s="29"/>
    </row>
    <row r="277" spans="15:19" x14ac:dyDescent="0.25">
      <c r="O277" s="24"/>
      <c r="P277" s="29"/>
      <c r="Q277" s="40"/>
      <c r="R277" s="24"/>
      <c r="S277" s="29"/>
    </row>
    <row r="278" spans="15:19" x14ac:dyDescent="0.25">
      <c r="O278" s="24"/>
      <c r="P278" s="29"/>
      <c r="Q278" s="40"/>
      <c r="R278" s="24"/>
      <c r="S278" s="29"/>
    </row>
    <row r="279" spans="15:19" x14ac:dyDescent="0.25">
      <c r="O279" s="24"/>
      <c r="P279" s="29"/>
      <c r="Q279" s="40"/>
      <c r="R279" s="24"/>
      <c r="S279" s="29"/>
    </row>
    <row r="280" spans="15:19" x14ac:dyDescent="0.25">
      <c r="O280" s="24"/>
      <c r="P280" s="29"/>
      <c r="Q280" s="40"/>
      <c r="R280" s="24"/>
      <c r="S280" s="29"/>
    </row>
    <row r="281" spans="15:19" x14ac:dyDescent="0.25">
      <c r="O281" s="24"/>
      <c r="P281" s="29"/>
      <c r="Q281" s="40"/>
      <c r="R281" s="24"/>
      <c r="S281" s="29"/>
    </row>
    <row r="282" spans="15:19" x14ac:dyDescent="0.25">
      <c r="O282" s="24"/>
      <c r="P282" s="29"/>
      <c r="Q282" s="40"/>
      <c r="R282" s="24"/>
      <c r="S282" s="29"/>
    </row>
    <row r="283" spans="15:19" x14ac:dyDescent="0.25">
      <c r="O283" s="24"/>
      <c r="P283" s="29"/>
      <c r="Q283" s="40"/>
      <c r="R283" s="24"/>
      <c r="S283" s="29"/>
    </row>
  </sheetData>
  <sheetProtection formatCells="0" formatColumns="0" formatRows="0" insertColumns="0" insertRows="0" insertHyperlinks="0" deleteColumns="0" deleteRows="0" sort="0" autoFilter="0" pivotTables="0"/>
  <dataConsolidate/>
  <mergeCells count="808">
    <mergeCell ref="A14:B14"/>
    <mergeCell ref="C14:E14"/>
    <mergeCell ref="F14:J14"/>
    <mergeCell ref="K14:L14"/>
    <mergeCell ref="M14:N14"/>
    <mergeCell ref="K131:N131"/>
    <mergeCell ref="K130:N130"/>
    <mergeCell ref="K129:N129"/>
    <mergeCell ref="K235:L235"/>
    <mergeCell ref="K234:L234"/>
    <mergeCell ref="K152:N152"/>
    <mergeCell ref="K151:N151"/>
    <mergeCell ref="K150:N150"/>
    <mergeCell ref="K149:N149"/>
    <mergeCell ref="K148:N148"/>
    <mergeCell ref="K144:N144"/>
    <mergeCell ref="K143:N143"/>
    <mergeCell ref="K112:N112"/>
    <mergeCell ref="M223:N223"/>
    <mergeCell ref="M222:N222"/>
    <mergeCell ref="H218:J218"/>
    <mergeCell ref="F111:J111"/>
    <mergeCell ref="F110:J110"/>
    <mergeCell ref="F109:J109"/>
    <mergeCell ref="L3:N3"/>
    <mergeCell ref="O1:O2"/>
    <mergeCell ref="K92:N92"/>
    <mergeCell ref="K82:N82"/>
    <mergeCell ref="K81:N81"/>
    <mergeCell ref="K80:N80"/>
    <mergeCell ref="K79:N79"/>
    <mergeCell ref="K78:N78"/>
    <mergeCell ref="K77:N77"/>
    <mergeCell ref="A4:N4"/>
    <mergeCell ref="A46:C46"/>
    <mergeCell ref="I46:J46"/>
    <mergeCell ref="K46:N46"/>
    <mergeCell ref="A47:C47"/>
    <mergeCell ref="I47:J47"/>
    <mergeCell ref="K47:N47"/>
    <mergeCell ref="F65:G65"/>
    <mergeCell ref="K68:N68"/>
    <mergeCell ref="H68:J68"/>
    <mergeCell ref="F68:G68"/>
    <mergeCell ref="K69:N69"/>
    <mergeCell ref="D66:E73"/>
    <mergeCell ref="F73:G73"/>
    <mergeCell ref="F72:G72"/>
    <mergeCell ref="F113:J113"/>
    <mergeCell ref="F112:J112"/>
    <mergeCell ref="A172:E172"/>
    <mergeCell ref="F172:J172"/>
    <mergeCell ref="K172:N172"/>
    <mergeCell ref="A168:E168"/>
    <mergeCell ref="F168:J168"/>
    <mergeCell ref="K168:N168"/>
    <mergeCell ref="A169:E169"/>
    <mergeCell ref="F169:J169"/>
    <mergeCell ref="K169:N169"/>
    <mergeCell ref="A170:E170"/>
    <mergeCell ref="K170:N170"/>
    <mergeCell ref="K171:N171"/>
    <mergeCell ref="K242:N242"/>
    <mergeCell ref="K239:N239"/>
    <mergeCell ref="K240:N240"/>
    <mergeCell ref="K237:N237"/>
    <mergeCell ref="K133:N133"/>
    <mergeCell ref="K132:N132"/>
    <mergeCell ref="A117:N117"/>
    <mergeCell ref="K238:N238"/>
    <mergeCell ref="A242:C242"/>
    <mergeCell ref="M234:N234"/>
    <mergeCell ref="A237:C237"/>
    <mergeCell ref="F237:G237"/>
    <mergeCell ref="K256:N256"/>
    <mergeCell ref="K255:N255"/>
    <mergeCell ref="K254:N254"/>
    <mergeCell ref="K253:N253"/>
    <mergeCell ref="K249:N249"/>
    <mergeCell ref="K247:N247"/>
    <mergeCell ref="K243:N243"/>
    <mergeCell ref="A215:N215"/>
    <mergeCell ref="K212:N212"/>
    <mergeCell ref="A253:C253"/>
    <mergeCell ref="D253:E253"/>
    <mergeCell ref="D254:E258"/>
    <mergeCell ref="A257:C257"/>
    <mergeCell ref="A256:C256"/>
    <mergeCell ref="A255:C255"/>
    <mergeCell ref="A254:C254"/>
    <mergeCell ref="H226:J226"/>
    <mergeCell ref="K246:N246"/>
    <mergeCell ref="K244:N244"/>
    <mergeCell ref="K241:N241"/>
    <mergeCell ref="K123:N123"/>
    <mergeCell ref="K111:N111"/>
    <mergeCell ref="K110:N110"/>
    <mergeCell ref="K109:N109"/>
    <mergeCell ref="K106:N106"/>
    <mergeCell ref="K104:N104"/>
    <mergeCell ref="K103:N103"/>
    <mergeCell ref="K96:N96"/>
    <mergeCell ref="K95:N95"/>
    <mergeCell ref="F71:G71"/>
    <mergeCell ref="F70:G70"/>
    <mergeCell ref="F69:G69"/>
    <mergeCell ref="K70:N70"/>
    <mergeCell ref="K67:N67"/>
    <mergeCell ref="K66:N66"/>
    <mergeCell ref="H67:J67"/>
    <mergeCell ref="H66:J66"/>
    <mergeCell ref="D76:E82"/>
    <mergeCell ref="F67:G67"/>
    <mergeCell ref="F66:G66"/>
    <mergeCell ref="A81:C82"/>
    <mergeCell ref="A79:C80"/>
    <mergeCell ref="A77:C78"/>
    <mergeCell ref="A76:C76"/>
    <mergeCell ref="F81:G82"/>
    <mergeCell ref="D259:E260"/>
    <mergeCell ref="A260:C260"/>
    <mergeCell ref="A259:C259"/>
    <mergeCell ref="A258:C258"/>
    <mergeCell ref="F79:G80"/>
    <mergeCell ref="F77:G78"/>
    <mergeCell ref="F76:G76"/>
    <mergeCell ref="A214:C214"/>
    <mergeCell ref="A213:C213"/>
    <mergeCell ref="A210:C210"/>
    <mergeCell ref="D210:E210"/>
    <mergeCell ref="F210:G210"/>
    <mergeCell ref="A212:C212"/>
    <mergeCell ref="D212:E212"/>
    <mergeCell ref="F212:G212"/>
    <mergeCell ref="D209:E209"/>
    <mergeCell ref="F209:G209"/>
    <mergeCell ref="F208:G208"/>
    <mergeCell ref="F238:G238"/>
    <mergeCell ref="H65:J65"/>
    <mergeCell ref="F256:G256"/>
    <mergeCell ref="F255:G255"/>
    <mergeCell ref="F254:G254"/>
    <mergeCell ref="F253:G253"/>
    <mergeCell ref="H76:J76"/>
    <mergeCell ref="H82:J82"/>
    <mergeCell ref="H256:J256"/>
    <mergeCell ref="H255:J255"/>
    <mergeCell ref="H254:J254"/>
    <mergeCell ref="H253:J253"/>
    <mergeCell ref="H72:J72"/>
    <mergeCell ref="H71:J71"/>
    <mergeCell ref="H70:J70"/>
    <mergeCell ref="H69:J69"/>
    <mergeCell ref="H81:J81"/>
    <mergeCell ref="H80:J80"/>
    <mergeCell ref="H79:J79"/>
    <mergeCell ref="H78:J78"/>
    <mergeCell ref="H77:J77"/>
    <mergeCell ref="A74:N74"/>
    <mergeCell ref="K73:N73"/>
    <mergeCell ref="K72:N72"/>
    <mergeCell ref="K71:N71"/>
    <mergeCell ref="K260:N260"/>
    <mergeCell ref="F260:G260"/>
    <mergeCell ref="F259:G259"/>
    <mergeCell ref="F258:G258"/>
    <mergeCell ref="F257:G257"/>
    <mergeCell ref="H260:J260"/>
    <mergeCell ref="H259:J259"/>
    <mergeCell ref="H258:J258"/>
    <mergeCell ref="H257:J257"/>
    <mergeCell ref="K257:N257"/>
    <mergeCell ref="K258:N258"/>
    <mergeCell ref="K259:N259"/>
    <mergeCell ref="A66:C66"/>
    <mergeCell ref="A249:C249"/>
    <mergeCell ref="D250:E250"/>
    <mergeCell ref="D249:E249"/>
    <mergeCell ref="F250:G250"/>
    <mergeCell ref="F249:G249"/>
    <mergeCell ref="H250:J250"/>
    <mergeCell ref="H249:J249"/>
    <mergeCell ref="D243:E243"/>
    <mergeCell ref="D227:G227"/>
    <mergeCell ref="D241:E241"/>
    <mergeCell ref="D242:E242"/>
    <mergeCell ref="D239:E239"/>
    <mergeCell ref="D240:E240"/>
    <mergeCell ref="D237:E237"/>
    <mergeCell ref="D238:E238"/>
    <mergeCell ref="A236:N236"/>
    <mergeCell ref="A228:N229"/>
    <mergeCell ref="H243:J243"/>
    <mergeCell ref="H244:J244"/>
    <mergeCell ref="H241:J241"/>
    <mergeCell ref="F242:G242"/>
    <mergeCell ref="H238:J238"/>
    <mergeCell ref="H73:J73"/>
    <mergeCell ref="H237:J237"/>
    <mergeCell ref="H239:J239"/>
    <mergeCell ref="H240:J240"/>
    <mergeCell ref="A238:C238"/>
    <mergeCell ref="A235:C235"/>
    <mergeCell ref="D235:E235"/>
    <mergeCell ref="F235:G235"/>
    <mergeCell ref="H235:J235"/>
    <mergeCell ref="A234:C234"/>
    <mergeCell ref="M235:N235"/>
    <mergeCell ref="D234:E234"/>
    <mergeCell ref="F234:G234"/>
    <mergeCell ref="H234:J234"/>
    <mergeCell ref="M221:N221"/>
    <mergeCell ref="M220:N220"/>
    <mergeCell ref="M219:N219"/>
    <mergeCell ref="K211:N211"/>
    <mergeCell ref="A204:C204"/>
    <mergeCell ref="A205:C205"/>
    <mergeCell ref="A208:C208"/>
    <mergeCell ref="F211:G211"/>
    <mergeCell ref="A233:C233"/>
    <mergeCell ref="D233:E233"/>
    <mergeCell ref="F233:G233"/>
    <mergeCell ref="H233:J233"/>
    <mergeCell ref="A227:C227"/>
    <mergeCell ref="A230:N230"/>
    <mergeCell ref="A232:C232"/>
    <mergeCell ref="D232:E232"/>
    <mergeCell ref="F232:G232"/>
    <mergeCell ref="K233:L233"/>
    <mergeCell ref="K232:L232"/>
    <mergeCell ref="M233:N233"/>
    <mergeCell ref="A203:C203"/>
    <mergeCell ref="K204:N204"/>
    <mergeCell ref="K205:N205"/>
    <mergeCell ref="K203:N203"/>
    <mergeCell ref="A202:C202"/>
    <mergeCell ref="A201:C201"/>
    <mergeCell ref="D214:E214"/>
    <mergeCell ref="F214:G214"/>
    <mergeCell ref="A211:C211"/>
    <mergeCell ref="D213:E213"/>
    <mergeCell ref="D211:E211"/>
    <mergeCell ref="F213:G213"/>
    <mergeCell ref="A209:C209"/>
    <mergeCell ref="D204:E204"/>
    <mergeCell ref="F204:G204"/>
    <mergeCell ref="D208:E208"/>
    <mergeCell ref="D203:E203"/>
    <mergeCell ref="F203:G203"/>
    <mergeCell ref="D205:E205"/>
    <mergeCell ref="F205:G205"/>
    <mergeCell ref="D201:E201"/>
    <mergeCell ref="F201:G201"/>
    <mergeCell ref="D202:E202"/>
    <mergeCell ref="F202:G202"/>
    <mergeCell ref="K202:N202"/>
    <mergeCell ref="K201:N201"/>
    <mergeCell ref="H214:J214"/>
    <mergeCell ref="H213:J213"/>
    <mergeCell ref="H211:J211"/>
    <mergeCell ref="H209:J209"/>
    <mergeCell ref="K209:N209"/>
    <mergeCell ref="K208:N208"/>
    <mergeCell ref="H204:I204"/>
    <mergeCell ref="H203:I203"/>
    <mergeCell ref="H205:I205"/>
    <mergeCell ref="H208:J208"/>
    <mergeCell ref="H201:I201"/>
    <mergeCell ref="H202:I202"/>
    <mergeCell ref="K213:N213"/>
    <mergeCell ref="H210:J210"/>
    <mergeCell ref="K210:N210"/>
    <mergeCell ref="H212:J212"/>
    <mergeCell ref="K214:N214"/>
    <mergeCell ref="A200:C200"/>
    <mergeCell ref="D197:E197"/>
    <mergeCell ref="F197:G197"/>
    <mergeCell ref="H197:I197"/>
    <mergeCell ref="D198:E198"/>
    <mergeCell ref="F198:G198"/>
    <mergeCell ref="H198:I198"/>
    <mergeCell ref="F195:G195"/>
    <mergeCell ref="F196:G196"/>
    <mergeCell ref="H196:I196"/>
    <mergeCell ref="H195:I195"/>
    <mergeCell ref="A199:C199"/>
    <mergeCell ref="A198:C198"/>
    <mergeCell ref="A197:C197"/>
    <mergeCell ref="A196:C196"/>
    <mergeCell ref="A195:C195"/>
    <mergeCell ref="D196:E196"/>
    <mergeCell ref="D195:E195"/>
    <mergeCell ref="D199:E199"/>
    <mergeCell ref="F199:G199"/>
    <mergeCell ref="H199:I199"/>
    <mergeCell ref="D200:E200"/>
    <mergeCell ref="F200:G200"/>
    <mergeCell ref="H200:I200"/>
    <mergeCell ref="K187:N187"/>
    <mergeCell ref="K188:N188"/>
    <mergeCell ref="K189:N189"/>
    <mergeCell ref="K190:N190"/>
    <mergeCell ref="K191:N191"/>
    <mergeCell ref="A191:E191"/>
    <mergeCell ref="A189:E190"/>
    <mergeCell ref="F191:J191"/>
    <mergeCell ref="F190:J190"/>
    <mergeCell ref="A187:E188"/>
    <mergeCell ref="F189:J189"/>
    <mergeCell ref="F188:J188"/>
    <mergeCell ref="F187:J187"/>
    <mergeCell ref="K159:N159"/>
    <mergeCell ref="K160:N160"/>
    <mergeCell ref="K161:N161"/>
    <mergeCell ref="K162:N162"/>
    <mergeCell ref="K163:N163"/>
    <mergeCell ref="K164:N164"/>
    <mergeCell ref="K153:N153"/>
    <mergeCell ref="K154:N154"/>
    <mergeCell ref="K155:N155"/>
    <mergeCell ref="K156:N156"/>
    <mergeCell ref="K157:N157"/>
    <mergeCell ref="K158:N158"/>
    <mergeCell ref="F149:J149"/>
    <mergeCell ref="A149:E149"/>
    <mergeCell ref="A147:N147"/>
    <mergeCell ref="F148:J148"/>
    <mergeCell ref="A145:E145"/>
    <mergeCell ref="F145:J145"/>
    <mergeCell ref="A143:E143"/>
    <mergeCell ref="F143:J143"/>
    <mergeCell ref="K141:N141"/>
    <mergeCell ref="A144:E144"/>
    <mergeCell ref="F144:J144"/>
    <mergeCell ref="A142:N142"/>
    <mergeCell ref="A141:E141"/>
    <mergeCell ref="F141:J141"/>
    <mergeCell ref="F140:J140"/>
    <mergeCell ref="F139:J139"/>
    <mergeCell ref="A138:N138"/>
    <mergeCell ref="F134:J134"/>
    <mergeCell ref="A130:E130"/>
    <mergeCell ref="A129:E129"/>
    <mergeCell ref="K134:N134"/>
    <mergeCell ref="A148:E148"/>
    <mergeCell ref="K145:N145"/>
    <mergeCell ref="A146:E146"/>
    <mergeCell ref="F146:J146"/>
    <mergeCell ref="K146:N146"/>
    <mergeCell ref="K140:N140"/>
    <mergeCell ref="K139:N139"/>
    <mergeCell ref="A137:E137"/>
    <mergeCell ref="F137:J137"/>
    <mergeCell ref="K137:N137"/>
    <mergeCell ref="A134:E134"/>
    <mergeCell ref="K124:N124"/>
    <mergeCell ref="K125:N125"/>
    <mergeCell ref="A126:N126"/>
    <mergeCell ref="F127:J127"/>
    <mergeCell ref="F124:J124"/>
    <mergeCell ref="A133:E133"/>
    <mergeCell ref="F133:J133"/>
    <mergeCell ref="A140:E140"/>
    <mergeCell ref="A139:E139"/>
    <mergeCell ref="K128:N128"/>
    <mergeCell ref="K127:N127"/>
    <mergeCell ref="A132:E132"/>
    <mergeCell ref="A131:E131"/>
    <mergeCell ref="A125:E125"/>
    <mergeCell ref="F125:J125"/>
    <mergeCell ref="A124:E124"/>
    <mergeCell ref="A123:E123"/>
    <mergeCell ref="F123:J123"/>
    <mergeCell ref="F131:J131"/>
    <mergeCell ref="F132:J132"/>
    <mergeCell ref="A128:E128"/>
    <mergeCell ref="A127:E127"/>
    <mergeCell ref="F128:J128"/>
    <mergeCell ref="F129:J129"/>
    <mergeCell ref="F130:J130"/>
    <mergeCell ref="K122:N122"/>
    <mergeCell ref="K121:N121"/>
    <mergeCell ref="K120:N120"/>
    <mergeCell ref="K119:N119"/>
    <mergeCell ref="K118:N118"/>
    <mergeCell ref="F107:J107"/>
    <mergeCell ref="K107:N107"/>
    <mergeCell ref="A108:N108"/>
    <mergeCell ref="A116:E116"/>
    <mergeCell ref="A115:E115"/>
    <mergeCell ref="A114:E114"/>
    <mergeCell ref="A113:E113"/>
    <mergeCell ref="A112:E112"/>
    <mergeCell ref="A111:E111"/>
    <mergeCell ref="A110:E110"/>
    <mergeCell ref="A109:E109"/>
    <mergeCell ref="K116:N116"/>
    <mergeCell ref="K115:N115"/>
    <mergeCell ref="K114:N114"/>
    <mergeCell ref="K113:N113"/>
    <mergeCell ref="F116:J116"/>
    <mergeCell ref="F115:J115"/>
    <mergeCell ref="F114:J114"/>
    <mergeCell ref="A107:E107"/>
    <mergeCell ref="A106:E106"/>
    <mergeCell ref="F106:J106"/>
    <mergeCell ref="A103:E103"/>
    <mergeCell ref="F103:J103"/>
    <mergeCell ref="A104:E104"/>
    <mergeCell ref="F104:J104"/>
    <mergeCell ref="A97:N97"/>
    <mergeCell ref="A98:E98"/>
    <mergeCell ref="K91:N91"/>
    <mergeCell ref="A94:E94"/>
    <mergeCell ref="F94:J94"/>
    <mergeCell ref="K94:N94"/>
    <mergeCell ref="A105:E105"/>
    <mergeCell ref="F105:J105"/>
    <mergeCell ref="K105:N105"/>
    <mergeCell ref="A101:E101"/>
    <mergeCell ref="F101:J101"/>
    <mergeCell ref="K101:N101"/>
    <mergeCell ref="A102:E102"/>
    <mergeCell ref="F102:J102"/>
    <mergeCell ref="K102:N102"/>
    <mergeCell ref="F98:J98"/>
    <mergeCell ref="K98:N98"/>
    <mergeCell ref="A99:E99"/>
    <mergeCell ref="F99:J99"/>
    <mergeCell ref="K99:N99"/>
    <mergeCell ref="A100:E100"/>
    <mergeCell ref="F100:J100"/>
    <mergeCell ref="K100:N100"/>
    <mergeCell ref="K93:N93"/>
    <mergeCell ref="A87:C87"/>
    <mergeCell ref="D87:E87"/>
    <mergeCell ref="A90:N90"/>
    <mergeCell ref="A95:E95"/>
    <mergeCell ref="F95:J95"/>
    <mergeCell ref="A96:E96"/>
    <mergeCell ref="F96:J96"/>
    <mergeCell ref="A92:E92"/>
    <mergeCell ref="F92:J92"/>
    <mergeCell ref="F93:J93"/>
    <mergeCell ref="A93:E93"/>
    <mergeCell ref="M7:N8"/>
    <mergeCell ref="D61:E61"/>
    <mergeCell ref="D60:E60"/>
    <mergeCell ref="D59:E59"/>
    <mergeCell ref="D58:E58"/>
    <mergeCell ref="F61:H61"/>
    <mergeCell ref="F60:H60"/>
    <mergeCell ref="F59:H59"/>
    <mergeCell ref="F58:H58"/>
    <mergeCell ref="A37:G37"/>
    <mergeCell ref="A36:G36"/>
    <mergeCell ref="A35:G35"/>
    <mergeCell ref="A60:C60"/>
    <mergeCell ref="A61:C61"/>
    <mergeCell ref="A59:C59"/>
    <mergeCell ref="A58:C58"/>
    <mergeCell ref="A42:C42"/>
    <mergeCell ref="I61:J61"/>
    <mergeCell ref="I60:J60"/>
    <mergeCell ref="I59:J59"/>
    <mergeCell ref="I58:J58"/>
    <mergeCell ref="K61:N61"/>
    <mergeCell ref="C26:G26"/>
    <mergeCell ref="H26:J26"/>
    <mergeCell ref="R62:S62"/>
    <mergeCell ref="K65:N65"/>
    <mergeCell ref="A250:C250"/>
    <mergeCell ref="K250:N250"/>
    <mergeCell ref="M37:N37"/>
    <mergeCell ref="M36:N36"/>
    <mergeCell ref="M35:N35"/>
    <mergeCell ref="K37:L37"/>
    <mergeCell ref="A245:N245"/>
    <mergeCell ref="A248:N248"/>
    <mergeCell ref="K60:N60"/>
    <mergeCell ref="K59:N59"/>
    <mergeCell ref="K58:N58"/>
    <mergeCell ref="K41:N41"/>
    <mergeCell ref="I43:J43"/>
    <mergeCell ref="K43:N43"/>
    <mergeCell ref="I50:J50"/>
    <mergeCell ref="K50:N50"/>
    <mergeCell ref="I52:J52"/>
    <mergeCell ref="K52:N52"/>
    <mergeCell ref="F50:H51"/>
    <mergeCell ref="D50:E51"/>
    <mergeCell ref="A50:C51"/>
    <mergeCell ref="F247:G247"/>
    <mergeCell ref="K12:L12"/>
    <mergeCell ref="C12:E12"/>
    <mergeCell ref="A12:B12"/>
    <mergeCell ref="M12:N12"/>
    <mergeCell ref="A64:N64"/>
    <mergeCell ref="A73:C73"/>
    <mergeCell ref="A72:C72"/>
    <mergeCell ref="A67:C71"/>
    <mergeCell ref="K18:N19"/>
    <mergeCell ref="D52:E53"/>
    <mergeCell ref="A52:C53"/>
    <mergeCell ref="I51:J51"/>
    <mergeCell ref="K51:N51"/>
    <mergeCell ref="I53:J53"/>
    <mergeCell ref="K53:N53"/>
    <mergeCell ref="A54:C55"/>
    <mergeCell ref="D54:E55"/>
    <mergeCell ref="F54:H55"/>
    <mergeCell ref="I54:J54"/>
    <mergeCell ref="K54:N54"/>
    <mergeCell ref="I55:J55"/>
    <mergeCell ref="K55:N55"/>
    <mergeCell ref="F52:H53"/>
    <mergeCell ref="A62:N63"/>
    <mergeCell ref="D247:E247"/>
    <mergeCell ref="A247:C247"/>
    <mergeCell ref="H247:J247"/>
    <mergeCell ref="H242:J242"/>
    <mergeCell ref="A239:C239"/>
    <mergeCell ref="F239:G239"/>
    <mergeCell ref="A240:C240"/>
    <mergeCell ref="F240:G240"/>
    <mergeCell ref="A243:C243"/>
    <mergeCell ref="F243:G243"/>
    <mergeCell ref="A244:C244"/>
    <mergeCell ref="F244:G244"/>
    <mergeCell ref="A241:C241"/>
    <mergeCell ref="F241:G241"/>
    <mergeCell ref="D244:E244"/>
    <mergeCell ref="A246:C246"/>
    <mergeCell ref="D246:E246"/>
    <mergeCell ref="F246:G246"/>
    <mergeCell ref="H246:J246"/>
    <mergeCell ref="M232:N232"/>
    <mergeCell ref="H232:J232"/>
    <mergeCell ref="K227:N227"/>
    <mergeCell ref="P224:S224"/>
    <mergeCell ref="A226:C226"/>
    <mergeCell ref="A222:C222"/>
    <mergeCell ref="A223:C223"/>
    <mergeCell ref="A221:C221"/>
    <mergeCell ref="D221:G221"/>
    <mergeCell ref="A224:N225"/>
    <mergeCell ref="D226:G226"/>
    <mergeCell ref="K223:L223"/>
    <mergeCell ref="K222:L222"/>
    <mergeCell ref="K221:L221"/>
    <mergeCell ref="K226:N226"/>
    <mergeCell ref="H227:J227"/>
    <mergeCell ref="D220:G220"/>
    <mergeCell ref="A219:C219"/>
    <mergeCell ref="P216:S216"/>
    <mergeCell ref="A218:C218"/>
    <mergeCell ref="A220:C220"/>
    <mergeCell ref="D223:G223"/>
    <mergeCell ref="D222:G222"/>
    <mergeCell ref="D219:G219"/>
    <mergeCell ref="D218:G218"/>
    <mergeCell ref="K220:L220"/>
    <mergeCell ref="K219:L219"/>
    <mergeCell ref="K218:N218"/>
    <mergeCell ref="H223:J223"/>
    <mergeCell ref="H222:J222"/>
    <mergeCell ref="H221:J221"/>
    <mergeCell ref="H220:J220"/>
    <mergeCell ref="H219:J219"/>
    <mergeCell ref="K200:N200"/>
    <mergeCell ref="K199:N199"/>
    <mergeCell ref="K198:N198"/>
    <mergeCell ref="K197:N197"/>
    <mergeCell ref="K196:N196"/>
    <mergeCell ref="K195:N195"/>
    <mergeCell ref="K166:N166"/>
    <mergeCell ref="A166:E166"/>
    <mergeCell ref="F166:J166"/>
    <mergeCell ref="M181:N181"/>
    <mergeCell ref="K181:L181"/>
    <mergeCell ref="M183:N183"/>
    <mergeCell ref="K183:L183"/>
    <mergeCell ref="A183:E183"/>
    <mergeCell ref="A181:E181"/>
    <mergeCell ref="F183:J183"/>
    <mergeCell ref="F181:J181"/>
    <mergeCell ref="A192:E192"/>
    <mergeCell ref="F192:J192"/>
    <mergeCell ref="A184:N185"/>
    <mergeCell ref="A186:E186"/>
    <mergeCell ref="F186:J186"/>
    <mergeCell ref="K186:N186"/>
    <mergeCell ref="A182:E182"/>
    <mergeCell ref="F164:J164"/>
    <mergeCell ref="F163:J163"/>
    <mergeCell ref="A164:E164"/>
    <mergeCell ref="A163:E163"/>
    <mergeCell ref="K180:L180"/>
    <mergeCell ref="M180:N180"/>
    <mergeCell ref="K182:L182"/>
    <mergeCell ref="M182:N182"/>
    <mergeCell ref="A180:E180"/>
    <mergeCell ref="F180:J180"/>
    <mergeCell ref="A165:N165"/>
    <mergeCell ref="A167:E167"/>
    <mergeCell ref="F167:J167"/>
    <mergeCell ref="A173:E173"/>
    <mergeCell ref="F173:J173"/>
    <mergeCell ref="K173:N173"/>
    <mergeCell ref="K167:N167"/>
    <mergeCell ref="F182:J182"/>
    <mergeCell ref="A174:E174"/>
    <mergeCell ref="F174:J174"/>
    <mergeCell ref="K174:N174"/>
    <mergeCell ref="A171:E171"/>
    <mergeCell ref="F171:J171"/>
    <mergeCell ref="F170:J170"/>
    <mergeCell ref="M85:N85"/>
    <mergeCell ref="F162:J162"/>
    <mergeCell ref="F161:J161"/>
    <mergeCell ref="A162:E162"/>
    <mergeCell ref="A161:E161"/>
    <mergeCell ref="F160:J160"/>
    <mergeCell ref="A159:E159"/>
    <mergeCell ref="F158:J158"/>
    <mergeCell ref="F157:J157"/>
    <mergeCell ref="A158:E158"/>
    <mergeCell ref="A157:E157"/>
    <mergeCell ref="A160:E160"/>
    <mergeCell ref="F87:H87"/>
    <mergeCell ref="I87:J87"/>
    <mergeCell ref="M87:N87"/>
    <mergeCell ref="A86:C86"/>
    <mergeCell ref="D86:E86"/>
    <mergeCell ref="F86:H86"/>
    <mergeCell ref="I86:J86"/>
    <mergeCell ref="A85:C85"/>
    <mergeCell ref="D85:E85"/>
    <mergeCell ref="F85:H85"/>
    <mergeCell ref="K85:L85"/>
    <mergeCell ref="I85:J85"/>
    <mergeCell ref="A18:A19"/>
    <mergeCell ref="F156:J156"/>
    <mergeCell ref="F155:J155"/>
    <mergeCell ref="A156:E156"/>
    <mergeCell ref="A155:E155"/>
    <mergeCell ref="I49:J49"/>
    <mergeCell ref="K49:N49"/>
    <mergeCell ref="I42:J42"/>
    <mergeCell ref="K42:N42"/>
    <mergeCell ref="A122:E122"/>
    <mergeCell ref="A121:E121"/>
    <mergeCell ref="F121:J121"/>
    <mergeCell ref="F122:J122"/>
    <mergeCell ref="F119:J119"/>
    <mergeCell ref="A120:E120"/>
    <mergeCell ref="A119:E119"/>
    <mergeCell ref="F120:J120"/>
    <mergeCell ref="F118:J118"/>
    <mergeCell ref="A118:E118"/>
    <mergeCell ref="A91:E91"/>
    <mergeCell ref="F91:J91"/>
    <mergeCell ref="K87:L87"/>
    <mergeCell ref="M86:N86"/>
    <mergeCell ref="K86:L86"/>
    <mergeCell ref="K15:L15"/>
    <mergeCell ref="A16:N17"/>
    <mergeCell ref="H37:J37"/>
    <mergeCell ref="A41:C41"/>
    <mergeCell ref="I41:J41"/>
    <mergeCell ref="H35:J35"/>
    <mergeCell ref="H36:J36"/>
    <mergeCell ref="K33:N33"/>
    <mergeCell ref="C23:G23"/>
    <mergeCell ref="H23:J23"/>
    <mergeCell ref="K23:N23"/>
    <mergeCell ref="C24:G24"/>
    <mergeCell ref="H24:J24"/>
    <mergeCell ref="K24:N24"/>
    <mergeCell ref="K36:L36"/>
    <mergeCell ref="K35:L35"/>
    <mergeCell ref="A38:G38"/>
    <mergeCell ref="H38:J38"/>
    <mergeCell ref="K38:L38"/>
    <mergeCell ref="M38:N38"/>
    <mergeCell ref="A25:N25"/>
    <mergeCell ref="C18:G19"/>
    <mergeCell ref="K26:N26"/>
    <mergeCell ref="B18:B19"/>
    <mergeCell ref="A265:N265"/>
    <mergeCell ref="A5:N6"/>
    <mergeCell ref="A263:N263"/>
    <mergeCell ref="A264:N264"/>
    <mergeCell ref="A22:N22"/>
    <mergeCell ref="F75:G75"/>
    <mergeCell ref="H75:J75"/>
    <mergeCell ref="K75:N75"/>
    <mergeCell ref="A262:N262"/>
    <mergeCell ref="A9:B9"/>
    <mergeCell ref="C9:E9"/>
    <mergeCell ref="F9:J9"/>
    <mergeCell ref="K9:L9"/>
    <mergeCell ref="A13:N13"/>
    <mergeCell ref="F12:J12"/>
    <mergeCell ref="A10:B10"/>
    <mergeCell ref="C10:E10"/>
    <mergeCell ref="F10:J10"/>
    <mergeCell ref="K10:L10"/>
    <mergeCell ref="A11:B11"/>
    <mergeCell ref="C11:E11"/>
    <mergeCell ref="F11:J11"/>
    <mergeCell ref="K11:L11"/>
    <mergeCell ref="C20:G20"/>
    <mergeCell ref="D46:E47"/>
    <mergeCell ref="F46:H47"/>
    <mergeCell ref="C27:G27"/>
    <mergeCell ref="H27:J27"/>
    <mergeCell ref="K27:N27"/>
    <mergeCell ref="A28:N28"/>
    <mergeCell ref="C29:G29"/>
    <mergeCell ref="H29:J29"/>
    <mergeCell ref="K29:N29"/>
    <mergeCell ref="C30:G30"/>
    <mergeCell ref="H30:J30"/>
    <mergeCell ref="K30:N30"/>
    <mergeCell ref="A33:G34"/>
    <mergeCell ref="H33:J34"/>
    <mergeCell ref="K34:L34"/>
    <mergeCell ref="M34:N34"/>
    <mergeCell ref="A43:C43"/>
    <mergeCell ref="A44:C44"/>
    <mergeCell ref="A45:C45"/>
    <mergeCell ref="I44:J44"/>
    <mergeCell ref="K44:N44"/>
    <mergeCell ref="I45:J45"/>
    <mergeCell ref="K45:N45"/>
    <mergeCell ref="A56:N57"/>
    <mergeCell ref="A83:N84"/>
    <mergeCell ref="A88:N89"/>
    <mergeCell ref="A135:N136"/>
    <mergeCell ref="A193:N194"/>
    <mergeCell ref="A206:N207"/>
    <mergeCell ref="A216:N217"/>
    <mergeCell ref="F48:H49"/>
    <mergeCell ref="D48:E49"/>
    <mergeCell ref="A176:E176"/>
    <mergeCell ref="F176:J176"/>
    <mergeCell ref="K176:N176"/>
    <mergeCell ref="A175:E175"/>
    <mergeCell ref="F175:J175"/>
    <mergeCell ref="K175:N175"/>
    <mergeCell ref="A177:E177"/>
    <mergeCell ref="F177:J177"/>
    <mergeCell ref="K177:N177"/>
    <mergeCell ref="M76:N76"/>
    <mergeCell ref="K76:L76"/>
    <mergeCell ref="A48:C48"/>
    <mergeCell ref="A49:C49"/>
    <mergeCell ref="I48:J48"/>
    <mergeCell ref="K48:N48"/>
    <mergeCell ref="A251:N252"/>
    <mergeCell ref="A65:C65"/>
    <mergeCell ref="D65:E65"/>
    <mergeCell ref="A231:C231"/>
    <mergeCell ref="D231:E231"/>
    <mergeCell ref="F231:G231"/>
    <mergeCell ref="H231:J231"/>
    <mergeCell ref="K231:N231"/>
    <mergeCell ref="A178:N178"/>
    <mergeCell ref="A179:E179"/>
    <mergeCell ref="F179:J179"/>
    <mergeCell ref="K179:N179"/>
    <mergeCell ref="F154:J154"/>
    <mergeCell ref="F153:J153"/>
    <mergeCell ref="A154:E154"/>
    <mergeCell ref="A153:E153"/>
    <mergeCell ref="F152:J152"/>
    <mergeCell ref="F151:J151"/>
    <mergeCell ref="A152:E152"/>
    <mergeCell ref="A151:E151"/>
    <mergeCell ref="F150:J150"/>
    <mergeCell ref="A150:E150"/>
    <mergeCell ref="F159:J159"/>
    <mergeCell ref="K192:N192"/>
    <mergeCell ref="A7:B8"/>
    <mergeCell ref="C7:E8"/>
    <mergeCell ref="F7:J8"/>
    <mergeCell ref="K7:L8"/>
    <mergeCell ref="D41:E41"/>
    <mergeCell ref="D42:E42"/>
    <mergeCell ref="D43:E43"/>
    <mergeCell ref="D44:E45"/>
    <mergeCell ref="F42:H42"/>
    <mergeCell ref="F43:H43"/>
    <mergeCell ref="F41:H41"/>
    <mergeCell ref="F44:H45"/>
    <mergeCell ref="A31:N32"/>
    <mergeCell ref="A39:N40"/>
    <mergeCell ref="H20:J20"/>
    <mergeCell ref="K20:N20"/>
    <mergeCell ref="C21:G21"/>
    <mergeCell ref="H21:J21"/>
    <mergeCell ref="K21:N21"/>
    <mergeCell ref="A15:B15"/>
    <mergeCell ref="C15:E15"/>
    <mergeCell ref="F15:J15"/>
    <mergeCell ref="H18:J19"/>
    <mergeCell ref="M15:N15"/>
  </mergeCells>
  <pageMargins left="0" right="0" top="0" bottom="0" header="0" footer="0"/>
  <pageSetup paperSize="9" scale="11" fitToHeight="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Демонстрация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2020-02-18T07:32:09Z</dcterms:modified>
</cp:coreProperties>
</file>