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ables/table1.xml" ContentType="application/vnd.openxmlformats-officedocument.spreadsheetml.table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D:\Documents\Dropbox\~Ritchis\Прайсы\2020\"/>
    </mc:Choice>
  </mc:AlternateContent>
  <xr:revisionPtr revIDLastSave="0" documentId="13_ncr:1_{5B675D32-00FF-49C9-BC06-9085FD5D92A5}" xr6:coauthVersionLast="40" xr6:coauthVersionMax="40" xr10:uidLastSave="{00000000-0000-0000-0000-000000000000}"/>
  <bookViews>
    <workbookView xWindow="-120" yWindow="-120" windowWidth="26850" windowHeight="16440" tabRatio="753" activeTab="3" xr2:uid="{00000000-000D-0000-FFFF-FFFF00000000}"/>
  </bookViews>
  <sheets>
    <sheet name="ТИТУЛ" sheetId="13" r:id="rId1"/>
    <sheet name="Шоколад" sheetId="1" r:id="rId2"/>
    <sheet name="Упаковка" sheetId="7" r:id="rId3"/>
    <sheet name="New" sheetId="16" r:id="rId4"/>
    <sheet name="мерчендайзинг" sheetId="18" r:id="rId5"/>
    <sheet name="конфеты поштучно" sheetId="17" r:id="rId6"/>
    <sheet name="цены по конфетам" sheetId="20" r:id="rId7"/>
    <sheet name="лолипопсы поштучно" sheetId="19" r:id="rId8"/>
  </sheets>
  <definedNames>
    <definedName name="_xlnm._FilterDatabase" localSheetId="3" hidden="1">New!$A$6:$Z$72</definedName>
    <definedName name="_xlnm._FilterDatabase" localSheetId="4" hidden="1">мерчендайзинг!$A$2:$I$56</definedName>
    <definedName name="_xlnm._FilterDatabase" localSheetId="2" hidden="1">Упаковка!$A$6:$AT$208</definedName>
    <definedName name="_xlnm._FilterDatabase" localSheetId="1" hidden="1">Шоколад!$A$6:$AC$1216</definedName>
    <definedName name="_xlnm.Print_Titles" localSheetId="3">New!$6:$6</definedName>
    <definedName name="_xlnm.Print_Titles" localSheetId="2">Упаковка!$6:$6</definedName>
    <definedName name="_xlnm.Print_Titles" localSheetId="1">Шоколад!$6:$6</definedName>
    <definedName name="_xlnm.Print_Area" localSheetId="3">New!$A$1:$T$51</definedName>
    <definedName name="_xlnm.Print_Area" localSheetId="4">мерчендайзинг!$A$1:$I$56</definedName>
    <definedName name="_xlnm.Print_Area" localSheetId="2">Упаковка!$A$1:$T$208</definedName>
    <definedName name="_xlnm.Print_Area" localSheetId="1">Шоколад!$A$1:$R$1216</definedName>
  </definedNames>
  <calcPr calcId="191028"/>
  <pivotCaches>
    <pivotCache cacheId="0" r:id="rId9"/>
    <pivotCache cacheId="1" r:id="rId10"/>
    <pivotCache cacheId="2" r:id="rId11"/>
    <pivotCache cacheId="9" r:id="rId12"/>
    <pivotCache cacheId="14" r:id="rId13"/>
  </pivotCaches>
</workbook>
</file>

<file path=xl/calcChain.xml><?xml version="1.0" encoding="utf-8"?>
<calcChain xmlns="http://schemas.openxmlformats.org/spreadsheetml/2006/main">
  <c r="X72" i="16" l="1"/>
  <c r="W72" i="16"/>
  <c r="T72" i="16"/>
  <c r="S72" i="16"/>
  <c r="R72" i="16"/>
  <c r="O72" i="16"/>
  <c r="N72" i="16"/>
  <c r="I72" i="16"/>
  <c r="Q72" i="16" s="1"/>
  <c r="X71" i="16"/>
  <c r="W71" i="16"/>
  <c r="T71" i="16"/>
  <c r="S71" i="16"/>
  <c r="R71" i="16"/>
  <c r="O71" i="16"/>
  <c r="N71" i="16"/>
  <c r="I71" i="16"/>
  <c r="M71" i="16" s="1"/>
  <c r="Y61" i="16"/>
  <c r="J64" i="16"/>
  <c r="Y64" i="16" s="1"/>
  <c r="Z64" i="16"/>
  <c r="T64" i="16"/>
  <c r="S64" i="16"/>
  <c r="O64" i="16"/>
  <c r="X70" i="16"/>
  <c r="X69" i="16"/>
  <c r="X68" i="16"/>
  <c r="X67" i="16"/>
  <c r="X66" i="16"/>
  <c r="X65" i="16"/>
  <c r="K63" i="16"/>
  <c r="K62" i="16"/>
  <c r="K60" i="16"/>
  <c r="Z60" i="16" s="1"/>
  <c r="Z69" i="16"/>
  <c r="Y69" i="16"/>
  <c r="Z68" i="16"/>
  <c r="Y68" i="16"/>
  <c r="Z67" i="16"/>
  <c r="Y67" i="16"/>
  <c r="Z61" i="16"/>
  <c r="Z66" i="16"/>
  <c r="Y66" i="16"/>
  <c r="Z65" i="16"/>
  <c r="Y65" i="16"/>
  <c r="W70" i="16"/>
  <c r="W69" i="16"/>
  <c r="W68" i="16"/>
  <c r="W67" i="16"/>
  <c r="W61" i="16"/>
  <c r="W66" i="16"/>
  <c r="W65" i="16"/>
  <c r="K57" i="16"/>
  <c r="Z57" i="16" s="1"/>
  <c r="K56" i="16"/>
  <c r="J56" i="16" s="1"/>
  <c r="X56" i="16" s="1"/>
  <c r="K55" i="16"/>
  <c r="J55" i="16" s="1"/>
  <c r="X55" i="16" s="1"/>
  <c r="K54" i="16"/>
  <c r="J54" i="16" s="1"/>
  <c r="W54" i="16" s="1"/>
  <c r="K53" i="16"/>
  <c r="Z53" i="16" s="1"/>
  <c r="K58" i="16"/>
  <c r="Z58" i="16" s="1"/>
  <c r="K52" i="16"/>
  <c r="Z52" i="16" s="1"/>
  <c r="K59" i="16"/>
  <c r="AA67" i="16" l="1"/>
  <c r="AA66" i="16"/>
  <c r="J57" i="16"/>
  <c r="X57" i="16" s="1"/>
  <c r="Z56" i="16"/>
  <c r="N64" i="16"/>
  <c r="R64" i="16"/>
  <c r="Q71" i="16"/>
  <c r="Z54" i="16"/>
  <c r="Z55" i="16"/>
  <c r="J59" i="16"/>
  <c r="X59" i="16" s="1"/>
  <c r="AA68" i="16"/>
  <c r="AA65" i="16"/>
  <c r="M72" i="16"/>
  <c r="X61" i="16"/>
  <c r="J60" i="16"/>
  <c r="X60" i="16" s="1"/>
  <c r="J58" i="16"/>
  <c r="X58" i="16" s="1"/>
  <c r="AA69" i="16"/>
  <c r="J62" i="16"/>
  <c r="Y62" i="16" s="1"/>
  <c r="J52" i="16"/>
  <c r="X52" i="16" s="1"/>
  <c r="J63" i="16"/>
  <c r="Y63" i="16" s="1"/>
  <c r="W64" i="16"/>
  <c r="J53" i="16"/>
  <c r="Y53" i="16" s="1"/>
  <c r="AA53" i="16" s="1"/>
  <c r="Z59" i="16"/>
  <c r="Z62" i="16"/>
  <c r="AA61" i="16"/>
  <c r="X64" i="16"/>
  <c r="I64" i="16"/>
  <c r="Q64" i="16" s="1"/>
  <c r="AA64" i="16"/>
  <c r="Y56" i="16"/>
  <c r="X54" i="16"/>
  <c r="Y55" i="16"/>
  <c r="Z63" i="16"/>
  <c r="W55" i="16"/>
  <c r="Y54" i="16"/>
  <c r="W56" i="16"/>
  <c r="Y57" i="16" l="1"/>
  <c r="AA57" i="16" s="1"/>
  <c r="W62" i="16"/>
  <c r="AA62" i="16"/>
  <c r="X62" i="16"/>
  <c r="AA56" i="16"/>
  <c r="AA55" i="16"/>
  <c r="W57" i="16"/>
  <c r="AA54" i="16"/>
  <c r="X63" i="16"/>
  <c r="W58" i="16"/>
  <c r="Y58" i="16"/>
  <c r="AA58" i="16" s="1"/>
  <c r="AB58" i="16" s="1"/>
  <c r="Y59" i="16"/>
  <c r="AA59" i="16" s="1"/>
  <c r="AB59" i="16" s="1"/>
  <c r="W59" i="16"/>
  <c r="Y60" i="16"/>
  <c r="AA60" i="16" s="1"/>
  <c r="AB60" i="16" s="1"/>
  <c r="AA63" i="16"/>
  <c r="W52" i="16"/>
  <c r="Y52" i="16"/>
  <c r="AA52" i="16" s="1"/>
  <c r="W53" i="16"/>
  <c r="W63" i="16"/>
  <c r="X53" i="16"/>
  <c r="M64" i="16"/>
  <c r="W60" i="16"/>
  <c r="I70" i="16" l="1"/>
  <c r="Q70" i="16" s="1"/>
  <c r="I69" i="16"/>
  <c r="M69" i="16" s="1"/>
  <c r="I68" i="16"/>
  <c r="M68" i="16" s="1"/>
  <c r="I67" i="16"/>
  <c r="Q67" i="16" s="1"/>
  <c r="I61" i="16"/>
  <c r="Q61" i="16" s="1"/>
  <c r="I66" i="16"/>
  <c r="M66" i="16" s="1"/>
  <c r="I65" i="16"/>
  <c r="M65" i="16" s="1"/>
  <c r="I63" i="16"/>
  <c r="Q63" i="16" s="1"/>
  <c r="I62" i="16"/>
  <c r="Q62" i="16" s="1"/>
  <c r="I60" i="16"/>
  <c r="Q60" i="16" s="1"/>
  <c r="I59" i="16"/>
  <c r="Q59" i="16" s="1"/>
  <c r="I58" i="16"/>
  <c r="Q58" i="16" s="1"/>
  <c r="I57" i="16"/>
  <c r="Q57" i="16" s="1"/>
  <c r="I56" i="16"/>
  <c r="M56" i="16" s="1"/>
  <c r="I55" i="16"/>
  <c r="M55" i="16" s="1"/>
  <c r="I54" i="16"/>
  <c r="Q54" i="16" s="1"/>
  <c r="I53" i="16"/>
  <c r="Q53" i="16" s="1"/>
  <c r="I52" i="16"/>
  <c r="Q52" i="16" s="1"/>
  <c r="T70" i="16"/>
  <c r="S70" i="16"/>
  <c r="R70" i="16"/>
  <c r="O70" i="16"/>
  <c r="N70" i="16"/>
  <c r="T69" i="16"/>
  <c r="S69" i="16"/>
  <c r="R69" i="16"/>
  <c r="O69" i="16"/>
  <c r="N69" i="16"/>
  <c r="T68" i="16"/>
  <c r="S68" i="16"/>
  <c r="R68" i="16"/>
  <c r="O68" i="16"/>
  <c r="N68" i="16"/>
  <c r="T67" i="16"/>
  <c r="S67" i="16"/>
  <c r="R67" i="16"/>
  <c r="O67" i="16"/>
  <c r="N67" i="16"/>
  <c r="T61" i="16"/>
  <c r="S61" i="16"/>
  <c r="R61" i="16"/>
  <c r="O61" i="16"/>
  <c r="N61" i="16"/>
  <c r="T66" i="16"/>
  <c r="S66" i="16"/>
  <c r="R66" i="16"/>
  <c r="O66" i="16"/>
  <c r="N66" i="16"/>
  <c r="T65" i="16"/>
  <c r="S65" i="16"/>
  <c r="R65" i="16"/>
  <c r="O65" i="16"/>
  <c r="N65" i="16"/>
  <c r="T63" i="16"/>
  <c r="S63" i="16"/>
  <c r="R63" i="16"/>
  <c r="O63" i="16"/>
  <c r="N63" i="16"/>
  <c r="T62" i="16"/>
  <c r="S62" i="16"/>
  <c r="R62" i="16"/>
  <c r="O62" i="16"/>
  <c r="N62" i="16"/>
  <c r="T60" i="16"/>
  <c r="S60" i="16"/>
  <c r="R60" i="16"/>
  <c r="O60" i="16"/>
  <c r="N60" i="16"/>
  <c r="T59" i="16"/>
  <c r="S59" i="16"/>
  <c r="R59" i="16"/>
  <c r="O59" i="16"/>
  <c r="N59" i="16"/>
  <c r="T58" i="16"/>
  <c r="S58" i="16"/>
  <c r="R58" i="16"/>
  <c r="O58" i="16"/>
  <c r="N58" i="16"/>
  <c r="T57" i="16"/>
  <c r="S57" i="16"/>
  <c r="R57" i="16"/>
  <c r="O57" i="16"/>
  <c r="N57" i="16"/>
  <c r="T56" i="16"/>
  <c r="S56" i="16"/>
  <c r="R56" i="16"/>
  <c r="O56" i="16"/>
  <c r="N56" i="16"/>
  <c r="T55" i="16"/>
  <c r="S55" i="16"/>
  <c r="R55" i="16"/>
  <c r="O55" i="16"/>
  <c r="N55" i="16"/>
  <c r="T54" i="16"/>
  <c r="S54" i="16"/>
  <c r="R54" i="16"/>
  <c r="O54" i="16"/>
  <c r="N54" i="16"/>
  <c r="T53" i="16"/>
  <c r="S53" i="16"/>
  <c r="R53" i="16"/>
  <c r="O53" i="16"/>
  <c r="N53" i="16"/>
  <c r="T52" i="16"/>
  <c r="S52" i="16"/>
  <c r="R52" i="16"/>
  <c r="O52" i="16"/>
  <c r="N52" i="16"/>
  <c r="J35" i="16"/>
  <c r="J34" i="16"/>
  <c r="J33" i="16"/>
  <c r="J32" i="16"/>
  <c r="J31" i="16"/>
  <c r="J43" i="16"/>
  <c r="N43" i="16" s="1"/>
  <c r="J42" i="16"/>
  <c r="W42" i="16" s="1"/>
  <c r="J41" i="16"/>
  <c r="I41" i="16" s="1"/>
  <c r="Q41" i="16" s="1"/>
  <c r="J40" i="16"/>
  <c r="N40" i="16" s="1"/>
  <c r="T43" i="16"/>
  <c r="S43" i="16"/>
  <c r="O43" i="16"/>
  <c r="T42" i="16"/>
  <c r="S42" i="16"/>
  <c r="O42" i="16"/>
  <c r="T41" i="16"/>
  <c r="S41" i="16"/>
  <c r="O41" i="16"/>
  <c r="T40" i="16"/>
  <c r="S40" i="16"/>
  <c r="O40" i="16"/>
  <c r="J51" i="16"/>
  <c r="J50" i="16"/>
  <c r="J49" i="16"/>
  <c r="J48" i="16"/>
  <c r="J30" i="16"/>
  <c r="J29" i="16"/>
  <c r="J28" i="16"/>
  <c r="J27" i="16"/>
  <c r="J26" i="16"/>
  <c r="Q66" i="16" l="1"/>
  <c r="M63" i="16"/>
  <c r="Q69" i="16"/>
  <c r="Q65" i="16"/>
  <c r="M70" i="16"/>
  <c r="M61" i="16"/>
  <c r="Q68" i="16"/>
  <c r="M62" i="16"/>
  <c r="M54" i="16"/>
  <c r="Q56" i="16"/>
  <c r="M57" i="16"/>
  <c r="M59" i="16"/>
  <c r="Q55" i="16"/>
  <c r="M60" i="16"/>
  <c r="M53" i="16"/>
  <c r="M52" i="16"/>
  <c r="M58" i="16"/>
  <c r="M67" i="16"/>
  <c r="R41" i="16"/>
  <c r="I43" i="16"/>
  <c r="Q43" i="16" s="1"/>
  <c r="W43" i="16"/>
  <c r="R43" i="16"/>
  <c r="N42" i="16"/>
  <c r="R40" i="16"/>
  <c r="I42" i="16"/>
  <c r="X42" i="16"/>
  <c r="X43" i="16"/>
  <c r="W41" i="16"/>
  <c r="M41" i="16"/>
  <c r="X41" i="16"/>
  <c r="I40" i="16"/>
  <c r="N41" i="16"/>
  <c r="R42" i="16"/>
  <c r="W40" i="16"/>
  <c r="X40" i="16"/>
  <c r="S51" i="16"/>
  <c r="O50" i="16"/>
  <c r="S49" i="16"/>
  <c r="O48" i="16"/>
  <c r="I51" i="16"/>
  <c r="R50" i="16"/>
  <c r="R49" i="16"/>
  <c r="R48" i="16"/>
  <c r="S47" i="16"/>
  <c r="J47" i="16"/>
  <c r="I47" i="16" s="1"/>
  <c r="J46" i="16"/>
  <c r="R46" i="16" s="1"/>
  <c r="J45" i="16"/>
  <c r="R45" i="16" s="1"/>
  <c r="J44" i="16"/>
  <c r="R44" i="16" s="1"/>
  <c r="T51" i="16"/>
  <c r="T47" i="16"/>
  <c r="I39" i="16"/>
  <c r="M39" i="16" s="1"/>
  <c r="N39" i="16"/>
  <c r="O39" i="16"/>
  <c r="R39" i="16"/>
  <c r="S39" i="16"/>
  <c r="T39" i="16"/>
  <c r="W39" i="16"/>
  <c r="X39" i="16"/>
  <c r="I36" i="16"/>
  <c r="M36" i="16" s="1"/>
  <c r="I37" i="16"/>
  <c r="Q37" i="16" s="1"/>
  <c r="I38" i="16"/>
  <c r="Q38" i="16" s="1"/>
  <c r="T50" i="16"/>
  <c r="T49" i="16"/>
  <c r="T48" i="16"/>
  <c r="T46" i="16"/>
  <c r="T45" i="16"/>
  <c r="T44" i="16"/>
  <c r="X38" i="16"/>
  <c r="W38" i="16"/>
  <c r="T38" i="16"/>
  <c r="S38" i="16"/>
  <c r="R38" i="16"/>
  <c r="O38" i="16"/>
  <c r="N38" i="16"/>
  <c r="X37" i="16"/>
  <c r="W37" i="16"/>
  <c r="T37" i="16"/>
  <c r="S37" i="16"/>
  <c r="R37" i="16"/>
  <c r="O37" i="16"/>
  <c r="N37" i="16"/>
  <c r="X36" i="16"/>
  <c r="W36" i="16"/>
  <c r="T36" i="16"/>
  <c r="S36" i="16"/>
  <c r="R36" i="16"/>
  <c r="O36" i="16"/>
  <c r="N36" i="16"/>
  <c r="W15" i="16"/>
  <c r="W14" i="16"/>
  <c r="W13" i="16"/>
  <c r="W12" i="16"/>
  <c r="W11" i="16"/>
  <c r="W10" i="16"/>
  <c r="W9" i="16"/>
  <c r="W8" i="16"/>
  <c r="W7" i="16"/>
  <c r="W20" i="16"/>
  <c r="W19" i="16"/>
  <c r="W18" i="16"/>
  <c r="W17" i="16"/>
  <c r="W16" i="16"/>
  <c r="X15" i="16"/>
  <c r="X14" i="16"/>
  <c r="X13" i="16"/>
  <c r="X12" i="16"/>
  <c r="X11" i="16"/>
  <c r="X10" i="16"/>
  <c r="X9" i="16"/>
  <c r="X8" i="16"/>
  <c r="X7" i="16"/>
  <c r="M43" i="16" l="1"/>
  <c r="M42" i="16"/>
  <c r="Q42" i="16"/>
  <c r="M40" i="16"/>
  <c r="Q40" i="16"/>
  <c r="Q39" i="16"/>
  <c r="N45" i="16"/>
  <c r="X45" i="16"/>
  <c r="R51" i="16"/>
  <c r="I46" i="16"/>
  <c r="Q46" i="16" s="1"/>
  <c r="N51" i="16"/>
  <c r="I45" i="16"/>
  <c r="M45" i="16" s="1"/>
  <c r="R47" i="16"/>
  <c r="W46" i="16"/>
  <c r="Y42" i="16" s="1"/>
  <c r="I48" i="16"/>
  <c r="M48" i="16" s="1"/>
  <c r="X44" i="16"/>
  <c r="O51" i="16"/>
  <c r="O47" i="16"/>
  <c r="S45" i="16"/>
  <c r="N47" i="16"/>
  <c r="M47" i="16"/>
  <c r="Q47" i="16"/>
  <c r="Q51" i="16"/>
  <c r="M51" i="16"/>
  <c r="O49" i="16"/>
  <c r="N48" i="16"/>
  <c r="I50" i="16"/>
  <c r="M50" i="16" s="1"/>
  <c r="X47" i="16"/>
  <c r="X51" i="16"/>
  <c r="I49" i="16"/>
  <c r="Q49" i="16" s="1"/>
  <c r="W47" i="16"/>
  <c r="Y43" i="16" s="1"/>
  <c r="W51" i="16"/>
  <c r="Y47" i="16" s="1"/>
  <c r="Z47" i="16" s="1"/>
  <c r="X46" i="16"/>
  <c r="M38" i="16"/>
  <c r="X50" i="16"/>
  <c r="I44" i="16"/>
  <c r="Q44" i="16" s="1"/>
  <c r="X48" i="16"/>
  <c r="W49" i="16"/>
  <c r="Y45" i="16" s="1"/>
  <c r="Z45" i="16" s="1"/>
  <c r="N50" i="16"/>
  <c r="W44" i="16"/>
  <c r="Y40" i="16" s="1"/>
  <c r="O46" i="16"/>
  <c r="O44" i="16"/>
  <c r="O45" i="16"/>
  <c r="S46" i="16"/>
  <c r="S50" i="16"/>
  <c r="S44" i="16"/>
  <c r="S48" i="16"/>
  <c r="X49" i="16"/>
  <c r="M37" i="16"/>
  <c r="Q36" i="16"/>
  <c r="N44" i="16"/>
  <c r="N46" i="16"/>
  <c r="W45" i="16"/>
  <c r="Y41" i="16" s="1"/>
  <c r="W48" i="16"/>
  <c r="Y44" i="16" s="1"/>
  <c r="W50" i="16"/>
  <c r="Y46" i="16" s="1"/>
  <c r="N49" i="16"/>
  <c r="K25" i="16"/>
  <c r="J25" i="16"/>
  <c r="J24" i="16"/>
  <c r="J23" i="16"/>
  <c r="J22" i="16"/>
  <c r="J21" i="16"/>
  <c r="Z44" i="16" l="1"/>
  <c r="Z40" i="16"/>
  <c r="Y36" i="16"/>
  <c r="Z36" i="16" s="1"/>
  <c r="Z46" i="16"/>
  <c r="Y39" i="16"/>
  <c r="Z39" i="16" s="1"/>
  <c r="Z43" i="16"/>
  <c r="Y38" i="16"/>
  <c r="Z38" i="16" s="1"/>
  <c r="Z42" i="16"/>
  <c r="Y37" i="16"/>
  <c r="Z37" i="16" s="1"/>
  <c r="Z41" i="16"/>
  <c r="Q45" i="16"/>
  <c r="W26" i="16"/>
  <c r="W24" i="16"/>
  <c r="M49" i="16"/>
  <c r="Q50" i="16"/>
  <c r="M46" i="16"/>
  <c r="Q48" i="16"/>
  <c r="W21" i="16"/>
  <c r="W34" i="16"/>
  <c r="W22" i="16"/>
  <c r="W23" i="16"/>
  <c r="W35" i="16"/>
  <c r="W27" i="16"/>
  <c r="W25" i="16"/>
  <c r="W28" i="16"/>
  <c r="W33" i="16"/>
  <c r="W29" i="16"/>
  <c r="W32" i="16"/>
  <c r="W30" i="16"/>
  <c r="W31" i="16"/>
  <c r="M44" i="16"/>
  <c r="T35" i="16" l="1"/>
  <c r="R35" i="16"/>
  <c r="N35" i="16"/>
  <c r="I35" i="16"/>
  <c r="T34" i="16"/>
  <c r="R34" i="16"/>
  <c r="N34" i="16"/>
  <c r="I34" i="16"/>
  <c r="T33" i="16"/>
  <c r="R33" i="16"/>
  <c r="N33" i="16"/>
  <c r="I33" i="16"/>
  <c r="T32" i="16"/>
  <c r="R32" i="16"/>
  <c r="N32" i="16"/>
  <c r="I32" i="16"/>
  <c r="T31" i="16"/>
  <c r="R31" i="16"/>
  <c r="N31" i="16"/>
  <c r="I31" i="16"/>
  <c r="T25" i="16"/>
  <c r="R25" i="16"/>
  <c r="N25" i="16"/>
  <c r="T24" i="16"/>
  <c r="R24" i="16"/>
  <c r="N24" i="16"/>
  <c r="T23" i="16"/>
  <c r="R23" i="16"/>
  <c r="N23" i="16"/>
  <c r="T22" i="16"/>
  <c r="R22" i="16"/>
  <c r="N22" i="16"/>
  <c r="T21" i="16"/>
  <c r="R21" i="16"/>
  <c r="N21" i="16"/>
  <c r="T30" i="16"/>
  <c r="R30" i="16"/>
  <c r="N30" i="16"/>
  <c r="T29" i="16"/>
  <c r="R29" i="16"/>
  <c r="N29" i="16"/>
  <c r="T28" i="16"/>
  <c r="R28" i="16"/>
  <c r="N28" i="16"/>
  <c r="T27" i="16"/>
  <c r="R27" i="16"/>
  <c r="N27" i="16"/>
  <c r="T26" i="16"/>
  <c r="R26" i="16"/>
  <c r="N26" i="16"/>
  <c r="I25" i="16"/>
  <c r="M25" i="16" s="1"/>
  <c r="I24" i="16"/>
  <c r="Q24" i="16" s="1"/>
  <c r="I23" i="16"/>
  <c r="M23" i="16" s="1"/>
  <c r="I22" i="16"/>
  <c r="Q22" i="16" s="1"/>
  <c r="I21" i="16"/>
  <c r="Q21" i="16" s="1"/>
  <c r="I30" i="16"/>
  <c r="Q30" i="16" s="1"/>
  <c r="I29" i="16"/>
  <c r="Q29" i="16" s="1"/>
  <c r="I28" i="16"/>
  <c r="M28" i="16" s="1"/>
  <c r="I27" i="16"/>
  <c r="Q27" i="16" s="1"/>
  <c r="I26" i="16"/>
  <c r="M26" i="16" s="1"/>
  <c r="M30" i="16" l="1"/>
  <c r="M24" i="16"/>
  <c r="Q35" i="16"/>
  <c r="M29" i="16"/>
  <c r="Q34" i="16"/>
  <c r="Q23" i="16"/>
  <c r="M33" i="16"/>
  <c r="M22" i="16"/>
  <c r="M32" i="16"/>
  <c r="Q26" i="16"/>
  <c r="M21" i="16"/>
  <c r="Q31" i="16"/>
  <c r="M27" i="16"/>
  <c r="M35" i="16"/>
  <c r="Q32" i="16"/>
  <c r="Q33" i="16"/>
  <c r="Q28" i="16"/>
  <c r="Q25" i="16"/>
  <c r="M34" i="16"/>
  <c r="M31" i="16"/>
  <c r="W394" i="1"/>
  <c r="R394" i="1"/>
  <c r="Q394" i="1"/>
  <c r="P394" i="1"/>
  <c r="M394" i="1"/>
  <c r="L394" i="1"/>
  <c r="G394" i="1"/>
  <c r="O394" i="1" s="1"/>
  <c r="W393" i="1"/>
  <c r="R393" i="1"/>
  <c r="Q393" i="1"/>
  <c r="P393" i="1"/>
  <c r="M393" i="1"/>
  <c r="L393" i="1"/>
  <c r="G393" i="1"/>
  <c r="O393" i="1" s="1"/>
  <c r="W392" i="1"/>
  <c r="R392" i="1"/>
  <c r="Q392" i="1"/>
  <c r="P392" i="1"/>
  <c r="M392" i="1"/>
  <c r="L392" i="1"/>
  <c r="G392" i="1"/>
  <c r="O392" i="1" s="1"/>
  <c r="G1162" i="1"/>
  <c r="G1130" i="1"/>
  <c r="S35" i="16" l="1"/>
  <c r="O35" i="16"/>
  <c r="X35" i="16"/>
  <c r="O34" i="16"/>
  <c r="X34" i="16"/>
  <c r="S34" i="16"/>
  <c r="O33" i="16"/>
  <c r="X33" i="16"/>
  <c r="S33" i="16"/>
  <c r="X32" i="16"/>
  <c r="S32" i="16"/>
  <c r="O32" i="16"/>
  <c r="S31" i="16"/>
  <c r="X31" i="16"/>
  <c r="O31" i="16"/>
  <c r="K392" i="1"/>
  <c r="K393" i="1"/>
  <c r="K394" i="1"/>
  <c r="R1171" i="1"/>
  <c r="Q1171" i="1"/>
  <c r="P1171" i="1"/>
  <c r="M1171" i="1"/>
  <c r="L1171" i="1"/>
  <c r="G1171" i="1"/>
  <c r="K1171" i="1" s="1"/>
  <c r="R1170" i="1"/>
  <c r="Q1170" i="1"/>
  <c r="P1170" i="1"/>
  <c r="M1170" i="1"/>
  <c r="L1170" i="1"/>
  <c r="G1170" i="1"/>
  <c r="K1170" i="1" s="1"/>
  <c r="R1169" i="1"/>
  <c r="Q1169" i="1"/>
  <c r="P1169" i="1"/>
  <c r="M1169" i="1"/>
  <c r="L1169" i="1"/>
  <c r="G1169" i="1"/>
  <c r="K1169" i="1" s="1"/>
  <c r="R1168" i="1"/>
  <c r="Q1168" i="1"/>
  <c r="P1168" i="1"/>
  <c r="M1168" i="1"/>
  <c r="L1168" i="1"/>
  <c r="G1168" i="1"/>
  <c r="K1168" i="1" s="1"/>
  <c r="R1167" i="1"/>
  <c r="Q1167" i="1"/>
  <c r="P1167" i="1"/>
  <c r="M1167" i="1"/>
  <c r="L1167" i="1"/>
  <c r="G1167" i="1"/>
  <c r="K1167" i="1" s="1"/>
  <c r="R1166" i="1"/>
  <c r="Q1166" i="1"/>
  <c r="P1166" i="1"/>
  <c r="M1166" i="1"/>
  <c r="L1166" i="1"/>
  <c r="G1166" i="1"/>
  <c r="K1166" i="1" s="1"/>
  <c r="R1165" i="1"/>
  <c r="Q1165" i="1"/>
  <c r="P1165" i="1"/>
  <c r="M1165" i="1"/>
  <c r="L1165" i="1"/>
  <c r="G1165" i="1"/>
  <c r="K1165" i="1" s="1"/>
  <c r="R1164" i="1"/>
  <c r="Q1164" i="1"/>
  <c r="P1164" i="1"/>
  <c r="M1164" i="1"/>
  <c r="L1164" i="1"/>
  <c r="G1164" i="1"/>
  <c r="K1164" i="1" s="1"/>
  <c r="R1163" i="1"/>
  <c r="Q1163" i="1"/>
  <c r="P1163" i="1"/>
  <c r="M1163" i="1"/>
  <c r="L1163" i="1"/>
  <c r="G1163" i="1"/>
  <c r="K1163" i="1" s="1"/>
  <c r="R1162" i="1"/>
  <c r="Q1162" i="1"/>
  <c r="P1162" i="1"/>
  <c r="M1162" i="1"/>
  <c r="L1162" i="1"/>
  <c r="K1162" i="1"/>
  <c r="R1161" i="1"/>
  <c r="Q1161" i="1"/>
  <c r="P1161" i="1"/>
  <c r="M1161" i="1"/>
  <c r="L1161" i="1"/>
  <c r="G1161" i="1"/>
  <c r="K1161" i="1" s="1"/>
  <c r="R1160" i="1"/>
  <c r="Q1160" i="1"/>
  <c r="P1160" i="1"/>
  <c r="M1160" i="1"/>
  <c r="L1160" i="1"/>
  <c r="G1160" i="1"/>
  <c r="K1160" i="1" s="1"/>
  <c r="R1159" i="1"/>
  <c r="Q1159" i="1"/>
  <c r="P1159" i="1"/>
  <c r="M1159" i="1"/>
  <c r="L1159" i="1"/>
  <c r="G1159" i="1"/>
  <c r="K1159" i="1" s="1"/>
  <c r="R1158" i="1"/>
  <c r="Q1158" i="1"/>
  <c r="P1158" i="1"/>
  <c r="M1158" i="1"/>
  <c r="L1158" i="1"/>
  <c r="G1158" i="1"/>
  <c r="K1158" i="1" s="1"/>
  <c r="R1157" i="1"/>
  <c r="Q1157" i="1"/>
  <c r="P1157" i="1"/>
  <c r="M1157" i="1"/>
  <c r="L1157" i="1"/>
  <c r="G1157" i="1"/>
  <c r="K1157" i="1" s="1"/>
  <c r="R1156" i="1"/>
  <c r="Q1156" i="1"/>
  <c r="P1156" i="1"/>
  <c r="M1156" i="1"/>
  <c r="L1156" i="1"/>
  <c r="G1156" i="1"/>
  <c r="K1156" i="1" s="1"/>
  <c r="R1155" i="1"/>
  <c r="Q1155" i="1"/>
  <c r="P1155" i="1"/>
  <c r="M1155" i="1"/>
  <c r="L1155" i="1"/>
  <c r="G1155" i="1"/>
  <c r="K1155" i="1" s="1"/>
  <c r="R1154" i="1"/>
  <c r="Q1154" i="1"/>
  <c r="P1154" i="1"/>
  <c r="M1154" i="1"/>
  <c r="L1154" i="1"/>
  <c r="G1154" i="1"/>
  <c r="K1154" i="1" s="1"/>
  <c r="R1153" i="1"/>
  <c r="Q1153" i="1"/>
  <c r="P1153" i="1"/>
  <c r="M1153" i="1"/>
  <c r="L1153" i="1"/>
  <c r="G1153" i="1"/>
  <c r="K1153" i="1" s="1"/>
  <c r="R1152" i="1"/>
  <c r="Q1152" i="1"/>
  <c r="P1152" i="1"/>
  <c r="M1152" i="1"/>
  <c r="L1152" i="1"/>
  <c r="G1152" i="1"/>
  <c r="K1152" i="1" s="1"/>
  <c r="R1151" i="1"/>
  <c r="Q1151" i="1"/>
  <c r="P1151" i="1"/>
  <c r="M1151" i="1"/>
  <c r="L1151" i="1"/>
  <c r="G1151" i="1"/>
  <c r="K1151" i="1" s="1"/>
  <c r="R1150" i="1"/>
  <c r="Q1150" i="1"/>
  <c r="P1150" i="1"/>
  <c r="M1150" i="1"/>
  <c r="L1150" i="1"/>
  <c r="G1150" i="1"/>
  <c r="K1150" i="1" s="1"/>
  <c r="R1149" i="1"/>
  <c r="Q1149" i="1"/>
  <c r="P1149" i="1"/>
  <c r="M1149" i="1"/>
  <c r="L1149" i="1"/>
  <c r="G1149" i="1"/>
  <c r="K1149" i="1" s="1"/>
  <c r="R1148" i="1"/>
  <c r="Q1148" i="1"/>
  <c r="P1148" i="1"/>
  <c r="M1148" i="1"/>
  <c r="L1148" i="1"/>
  <c r="G1148" i="1"/>
  <c r="K1148" i="1" s="1"/>
  <c r="R1147" i="1"/>
  <c r="Q1147" i="1"/>
  <c r="P1147" i="1"/>
  <c r="M1147" i="1"/>
  <c r="L1147" i="1"/>
  <c r="G1147" i="1"/>
  <c r="K1147" i="1" s="1"/>
  <c r="R1146" i="1"/>
  <c r="Q1146" i="1"/>
  <c r="P1146" i="1"/>
  <c r="M1146" i="1"/>
  <c r="L1146" i="1"/>
  <c r="G1146" i="1"/>
  <c r="K1146" i="1" s="1"/>
  <c r="R1145" i="1"/>
  <c r="Q1145" i="1"/>
  <c r="P1145" i="1"/>
  <c r="M1145" i="1"/>
  <c r="L1145" i="1"/>
  <c r="G1145" i="1"/>
  <c r="K1145" i="1" s="1"/>
  <c r="R1144" i="1"/>
  <c r="Q1144" i="1"/>
  <c r="P1144" i="1"/>
  <c r="M1144" i="1"/>
  <c r="L1144" i="1"/>
  <c r="G1144" i="1"/>
  <c r="K1144" i="1" s="1"/>
  <c r="R1143" i="1"/>
  <c r="Q1143" i="1"/>
  <c r="P1143" i="1"/>
  <c r="M1143" i="1"/>
  <c r="L1143" i="1"/>
  <c r="G1143" i="1"/>
  <c r="K1143" i="1" s="1"/>
  <c r="R1142" i="1"/>
  <c r="Q1142" i="1"/>
  <c r="P1142" i="1"/>
  <c r="M1142" i="1"/>
  <c r="L1142" i="1"/>
  <c r="G1142" i="1"/>
  <c r="K1142" i="1" s="1"/>
  <c r="R1141" i="1"/>
  <c r="Q1141" i="1"/>
  <c r="P1141" i="1"/>
  <c r="M1141" i="1"/>
  <c r="L1141" i="1"/>
  <c r="G1141" i="1"/>
  <c r="K1141" i="1" s="1"/>
  <c r="R1140" i="1"/>
  <c r="Q1140" i="1"/>
  <c r="P1140" i="1"/>
  <c r="M1140" i="1"/>
  <c r="L1140" i="1"/>
  <c r="G1140" i="1"/>
  <c r="K1140" i="1" s="1"/>
  <c r="R1139" i="1"/>
  <c r="Q1139" i="1"/>
  <c r="P1139" i="1"/>
  <c r="M1139" i="1"/>
  <c r="L1139" i="1"/>
  <c r="G1139" i="1"/>
  <c r="K1139" i="1" s="1"/>
  <c r="R1138" i="1"/>
  <c r="Q1138" i="1"/>
  <c r="P1138" i="1"/>
  <c r="M1138" i="1"/>
  <c r="L1138" i="1"/>
  <c r="G1138" i="1"/>
  <c r="K1138" i="1" s="1"/>
  <c r="R1137" i="1"/>
  <c r="Q1137" i="1"/>
  <c r="P1137" i="1"/>
  <c r="M1137" i="1"/>
  <c r="L1137" i="1"/>
  <c r="G1137" i="1"/>
  <c r="K1137" i="1" s="1"/>
  <c r="R1136" i="1"/>
  <c r="Q1136" i="1"/>
  <c r="P1136" i="1"/>
  <c r="M1136" i="1"/>
  <c r="L1136" i="1"/>
  <c r="G1136" i="1"/>
  <c r="K1136" i="1" s="1"/>
  <c r="R1135" i="1"/>
  <c r="Q1135" i="1"/>
  <c r="P1135" i="1"/>
  <c r="M1135" i="1"/>
  <c r="L1135" i="1"/>
  <c r="G1135" i="1"/>
  <c r="K1135" i="1" s="1"/>
  <c r="R1134" i="1"/>
  <c r="Q1134" i="1"/>
  <c r="P1134" i="1"/>
  <c r="M1134" i="1"/>
  <c r="L1134" i="1"/>
  <c r="G1134" i="1"/>
  <c r="K1134" i="1" s="1"/>
  <c r="R1133" i="1"/>
  <c r="Q1133" i="1"/>
  <c r="P1133" i="1"/>
  <c r="M1133" i="1"/>
  <c r="L1133" i="1"/>
  <c r="G1133" i="1"/>
  <c r="K1133" i="1" s="1"/>
  <c r="R1132" i="1"/>
  <c r="Q1132" i="1"/>
  <c r="P1132" i="1"/>
  <c r="M1132" i="1"/>
  <c r="L1132" i="1"/>
  <c r="G1132" i="1"/>
  <c r="K1132" i="1" s="1"/>
  <c r="R1131" i="1"/>
  <c r="Q1131" i="1"/>
  <c r="P1131" i="1"/>
  <c r="M1131" i="1"/>
  <c r="L1131" i="1"/>
  <c r="G1131" i="1"/>
  <c r="K1131" i="1" s="1"/>
  <c r="R1130" i="1"/>
  <c r="Q1130" i="1"/>
  <c r="P1130" i="1"/>
  <c r="M1130" i="1"/>
  <c r="L1130" i="1"/>
  <c r="K1130" i="1"/>
  <c r="R1129" i="1"/>
  <c r="Q1129" i="1"/>
  <c r="P1129" i="1"/>
  <c r="M1129" i="1"/>
  <c r="L1129" i="1"/>
  <c r="G1129" i="1"/>
  <c r="K1129" i="1" s="1"/>
  <c r="R1128" i="1"/>
  <c r="Q1128" i="1"/>
  <c r="P1128" i="1"/>
  <c r="M1128" i="1"/>
  <c r="L1128" i="1"/>
  <c r="G1128" i="1"/>
  <c r="K1128" i="1" s="1"/>
  <c r="R1127" i="1"/>
  <c r="Q1127" i="1"/>
  <c r="P1127" i="1"/>
  <c r="M1127" i="1"/>
  <c r="L1127" i="1"/>
  <c r="G1127" i="1"/>
  <c r="K1127" i="1" s="1"/>
  <c r="R1126" i="1"/>
  <c r="Q1126" i="1"/>
  <c r="P1126" i="1"/>
  <c r="M1126" i="1"/>
  <c r="L1126" i="1"/>
  <c r="G1126" i="1"/>
  <c r="K1126" i="1" s="1"/>
  <c r="R1125" i="1"/>
  <c r="Q1125" i="1"/>
  <c r="P1125" i="1"/>
  <c r="M1125" i="1"/>
  <c r="L1125" i="1"/>
  <c r="G1125" i="1"/>
  <c r="K1125" i="1" s="1"/>
  <c r="R1124" i="1"/>
  <c r="Q1124" i="1"/>
  <c r="P1124" i="1"/>
  <c r="M1124" i="1"/>
  <c r="L1124" i="1"/>
  <c r="G1124" i="1"/>
  <c r="K1124" i="1" s="1"/>
  <c r="R1123" i="1"/>
  <c r="Q1123" i="1"/>
  <c r="P1123" i="1"/>
  <c r="M1123" i="1"/>
  <c r="L1123" i="1"/>
  <c r="G1123" i="1"/>
  <c r="K1123" i="1" s="1"/>
  <c r="R1122" i="1"/>
  <c r="Q1122" i="1"/>
  <c r="P1122" i="1"/>
  <c r="M1122" i="1"/>
  <c r="L1122" i="1"/>
  <c r="G1122" i="1"/>
  <c r="K1122" i="1" s="1"/>
  <c r="R1121" i="1"/>
  <c r="Q1121" i="1"/>
  <c r="P1121" i="1"/>
  <c r="M1121" i="1"/>
  <c r="L1121" i="1"/>
  <c r="G1121" i="1"/>
  <c r="K1121" i="1" s="1"/>
  <c r="R1120" i="1"/>
  <c r="Q1120" i="1"/>
  <c r="P1120" i="1"/>
  <c r="M1120" i="1"/>
  <c r="L1120" i="1"/>
  <c r="G1120" i="1"/>
  <c r="K1120" i="1" s="1"/>
  <c r="R1119" i="1"/>
  <c r="Q1119" i="1"/>
  <c r="P1119" i="1"/>
  <c r="M1119" i="1"/>
  <c r="L1119" i="1"/>
  <c r="G1119" i="1"/>
  <c r="K1119" i="1" s="1"/>
  <c r="R1118" i="1"/>
  <c r="Q1118" i="1"/>
  <c r="P1118" i="1"/>
  <c r="M1118" i="1"/>
  <c r="L1118" i="1"/>
  <c r="G1118" i="1"/>
  <c r="K1118" i="1" s="1"/>
  <c r="R1117" i="1"/>
  <c r="Q1117" i="1"/>
  <c r="P1117" i="1"/>
  <c r="M1117" i="1"/>
  <c r="L1117" i="1"/>
  <c r="G1117" i="1"/>
  <c r="K1117" i="1" s="1"/>
  <c r="R1116" i="1"/>
  <c r="Q1116" i="1"/>
  <c r="P1116" i="1"/>
  <c r="M1116" i="1"/>
  <c r="L1116" i="1"/>
  <c r="G1116" i="1"/>
  <c r="K1116" i="1" s="1"/>
  <c r="R1115" i="1"/>
  <c r="Q1115" i="1"/>
  <c r="P1115" i="1"/>
  <c r="M1115" i="1"/>
  <c r="L1115" i="1"/>
  <c r="G1115" i="1"/>
  <c r="K1115" i="1" s="1"/>
  <c r="R1114" i="1"/>
  <c r="Q1114" i="1"/>
  <c r="P1114" i="1"/>
  <c r="M1114" i="1"/>
  <c r="L1114" i="1"/>
  <c r="G1114" i="1"/>
  <c r="K1114" i="1" s="1"/>
  <c r="R1113" i="1"/>
  <c r="Q1113" i="1"/>
  <c r="P1113" i="1"/>
  <c r="M1113" i="1"/>
  <c r="L1113" i="1"/>
  <c r="G1113" i="1"/>
  <c r="K1113" i="1" s="1"/>
  <c r="R1112" i="1"/>
  <c r="Q1112" i="1"/>
  <c r="P1112" i="1"/>
  <c r="M1112" i="1"/>
  <c r="L1112" i="1"/>
  <c r="G1112" i="1"/>
  <c r="K1112" i="1" s="1"/>
  <c r="R1111" i="1"/>
  <c r="Q1111" i="1"/>
  <c r="P1111" i="1"/>
  <c r="M1111" i="1"/>
  <c r="L1111" i="1"/>
  <c r="G1111" i="1"/>
  <c r="K1111" i="1" s="1"/>
  <c r="R1110" i="1"/>
  <c r="Q1110" i="1"/>
  <c r="P1110" i="1"/>
  <c r="M1110" i="1"/>
  <c r="L1110" i="1"/>
  <c r="G1110" i="1"/>
  <c r="K1110" i="1" s="1"/>
  <c r="R1109" i="1"/>
  <c r="Q1109" i="1"/>
  <c r="P1109" i="1"/>
  <c r="M1109" i="1"/>
  <c r="L1109" i="1"/>
  <c r="G1109" i="1"/>
  <c r="K1109" i="1" s="1"/>
  <c r="R1108" i="1"/>
  <c r="Q1108" i="1"/>
  <c r="P1108" i="1"/>
  <c r="M1108" i="1"/>
  <c r="L1108" i="1"/>
  <c r="G1108" i="1"/>
  <c r="K1108" i="1" s="1"/>
  <c r="R1107" i="1"/>
  <c r="Q1107" i="1"/>
  <c r="P1107" i="1"/>
  <c r="M1107" i="1"/>
  <c r="L1107" i="1"/>
  <c r="G1107" i="1"/>
  <c r="K1107" i="1" s="1"/>
  <c r="R1106" i="1"/>
  <c r="Q1106" i="1"/>
  <c r="P1106" i="1"/>
  <c r="M1106" i="1"/>
  <c r="L1106" i="1"/>
  <c r="G1106" i="1"/>
  <c r="K1106" i="1" s="1"/>
  <c r="R1105" i="1"/>
  <c r="Q1105" i="1"/>
  <c r="P1105" i="1"/>
  <c r="M1105" i="1"/>
  <c r="L1105" i="1"/>
  <c r="G1105" i="1"/>
  <c r="K1105" i="1" s="1"/>
  <c r="R1104" i="1"/>
  <c r="Q1104" i="1"/>
  <c r="P1104" i="1"/>
  <c r="M1104" i="1"/>
  <c r="L1104" i="1"/>
  <c r="G1104" i="1"/>
  <c r="K1104" i="1" s="1"/>
  <c r="R1103" i="1"/>
  <c r="Q1103" i="1"/>
  <c r="P1103" i="1"/>
  <c r="M1103" i="1"/>
  <c r="L1103" i="1"/>
  <c r="G1103" i="1"/>
  <c r="K1103" i="1" s="1"/>
  <c r="R1102" i="1"/>
  <c r="Q1102" i="1"/>
  <c r="P1102" i="1"/>
  <c r="M1102" i="1"/>
  <c r="L1102" i="1"/>
  <c r="G1102" i="1"/>
  <c r="K1102" i="1" s="1"/>
  <c r="R1101" i="1"/>
  <c r="Q1101" i="1"/>
  <c r="P1101" i="1"/>
  <c r="M1101" i="1"/>
  <c r="L1101" i="1"/>
  <c r="G1101" i="1"/>
  <c r="K1101" i="1" s="1"/>
  <c r="R1100" i="1"/>
  <c r="Q1100" i="1"/>
  <c r="P1100" i="1"/>
  <c r="M1100" i="1"/>
  <c r="L1100" i="1"/>
  <c r="G1100" i="1"/>
  <c r="K1100" i="1" s="1"/>
  <c r="R1099" i="1"/>
  <c r="Q1099" i="1"/>
  <c r="P1099" i="1"/>
  <c r="M1099" i="1"/>
  <c r="L1099" i="1"/>
  <c r="G1099" i="1"/>
  <c r="K1099" i="1" s="1"/>
  <c r="R1098" i="1"/>
  <c r="Q1098" i="1"/>
  <c r="P1098" i="1"/>
  <c r="M1098" i="1"/>
  <c r="L1098" i="1"/>
  <c r="G1098" i="1"/>
  <c r="K1098" i="1" s="1"/>
  <c r="R1097" i="1"/>
  <c r="Q1097" i="1"/>
  <c r="P1097" i="1"/>
  <c r="M1097" i="1"/>
  <c r="L1097" i="1"/>
  <c r="G1097" i="1"/>
  <c r="K1097" i="1" s="1"/>
  <c r="R1096" i="1"/>
  <c r="Q1096" i="1"/>
  <c r="P1096" i="1"/>
  <c r="M1096" i="1"/>
  <c r="L1096" i="1"/>
  <c r="G1096" i="1"/>
  <c r="K1096" i="1" s="1"/>
  <c r="R1095" i="1"/>
  <c r="Q1095" i="1"/>
  <c r="P1095" i="1"/>
  <c r="M1095" i="1"/>
  <c r="L1095" i="1"/>
  <c r="G1095" i="1"/>
  <c r="K1095" i="1" s="1"/>
  <c r="R1094" i="1"/>
  <c r="Q1094" i="1"/>
  <c r="P1094" i="1"/>
  <c r="M1094" i="1"/>
  <c r="L1094" i="1"/>
  <c r="G1094" i="1"/>
  <c r="K1094" i="1" s="1"/>
  <c r="R1093" i="1"/>
  <c r="Q1093" i="1"/>
  <c r="P1093" i="1"/>
  <c r="M1093" i="1"/>
  <c r="L1093" i="1"/>
  <c r="G1093" i="1"/>
  <c r="K1093" i="1" s="1"/>
  <c r="R1092" i="1"/>
  <c r="Q1092" i="1"/>
  <c r="P1092" i="1"/>
  <c r="M1092" i="1"/>
  <c r="L1092" i="1"/>
  <c r="G1092" i="1"/>
  <c r="K1092" i="1" s="1"/>
  <c r="R1091" i="1"/>
  <c r="Q1091" i="1"/>
  <c r="P1091" i="1"/>
  <c r="M1091" i="1"/>
  <c r="L1091" i="1"/>
  <c r="G1091" i="1"/>
  <c r="K1091" i="1" s="1"/>
  <c r="R1090" i="1"/>
  <c r="Q1090" i="1"/>
  <c r="P1090" i="1"/>
  <c r="M1090" i="1"/>
  <c r="L1090" i="1"/>
  <c r="G1090" i="1"/>
  <c r="K1090" i="1" s="1"/>
  <c r="R1089" i="1"/>
  <c r="Q1089" i="1"/>
  <c r="P1089" i="1"/>
  <c r="M1089" i="1"/>
  <c r="L1089" i="1"/>
  <c r="G1089" i="1"/>
  <c r="K1089" i="1" s="1"/>
  <c r="R1088" i="1"/>
  <c r="Q1088" i="1"/>
  <c r="P1088" i="1"/>
  <c r="M1088" i="1"/>
  <c r="L1088" i="1"/>
  <c r="G1088" i="1"/>
  <c r="K1088" i="1" s="1"/>
  <c r="Z202" i="7"/>
  <c r="T202" i="7"/>
  <c r="S202" i="7"/>
  <c r="R202" i="7"/>
  <c r="O202" i="7"/>
  <c r="N202" i="7"/>
  <c r="I202" i="7"/>
  <c r="Q202" i="7" s="1"/>
  <c r="X30" i="16" l="1"/>
  <c r="S30" i="16"/>
  <c r="O30" i="16"/>
  <c r="X29" i="16"/>
  <c r="S29" i="16"/>
  <c r="O29" i="16"/>
  <c r="O28" i="16"/>
  <c r="X28" i="16"/>
  <c r="S28" i="16"/>
  <c r="O27" i="16"/>
  <c r="X27" i="16"/>
  <c r="S27" i="16"/>
  <c r="S26" i="16"/>
  <c r="X26" i="16"/>
  <c r="O26" i="16"/>
  <c r="M202" i="7"/>
  <c r="O1168" i="1"/>
  <c r="O1169" i="1"/>
  <c r="O1115" i="1"/>
  <c r="O1106" i="1"/>
  <c r="O1143" i="1"/>
  <c r="O1105" i="1"/>
  <c r="O1159" i="1"/>
  <c r="O1145" i="1"/>
  <c r="O1144" i="1"/>
  <c r="O1091" i="1"/>
  <c r="O1129" i="1"/>
  <c r="O1090" i="1"/>
  <c r="O1089" i="1"/>
  <c r="O1088" i="1"/>
  <c r="O1114" i="1"/>
  <c r="O1167" i="1"/>
  <c r="O1099" i="1"/>
  <c r="O1152" i="1"/>
  <c r="O1098" i="1"/>
  <c r="O1123" i="1"/>
  <c r="O1137" i="1"/>
  <c r="O1151" i="1"/>
  <c r="O1153" i="1"/>
  <c r="O1097" i="1"/>
  <c r="O1122" i="1"/>
  <c r="O1136" i="1"/>
  <c r="O1161" i="1"/>
  <c r="O1113" i="1"/>
  <c r="O1107" i="1"/>
  <c r="O1121" i="1"/>
  <c r="O1135" i="1"/>
  <c r="O1160" i="1"/>
  <c r="O1104" i="1"/>
  <c r="O1128" i="1"/>
  <c r="O1166" i="1"/>
  <c r="O1111" i="1"/>
  <c r="O1119" i="1"/>
  <c r="O1141" i="1"/>
  <c r="O1149" i="1"/>
  <c r="O1157" i="1"/>
  <c r="O1165" i="1"/>
  <c r="O1094" i="1"/>
  <c r="O1102" i="1"/>
  <c r="O1110" i="1"/>
  <c r="O1118" i="1"/>
  <c r="O1126" i="1"/>
  <c r="O1132" i="1"/>
  <c r="O1140" i="1"/>
  <c r="O1148" i="1"/>
  <c r="O1156" i="1"/>
  <c r="O1164" i="1"/>
  <c r="O1096" i="1"/>
  <c r="O1112" i="1"/>
  <c r="O1134" i="1"/>
  <c r="O1158" i="1"/>
  <c r="O1127" i="1"/>
  <c r="O1133" i="1"/>
  <c r="O1093" i="1"/>
  <c r="O1101" i="1"/>
  <c r="O1109" i="1"/>
  <c r="O1117" i="1"/>
  <c r="O1125" i="1"/>
  <c r="O1131" i="1"/>
  <c r="O1139" i="1"/>
  <c r="O1147" i="1"/>
  <c r="O1155" i="1"/>
  <c r="O1163" i="1"/>
  <c r="O1171" i="1"/>
  <c r="O1120" i="1"/>
  <c r="O1142" i="1"/>
  <c r="O1150" i="1"/>
  <c r="O1095" i="1"/>
  <c r="O1103" i="1"/>
  <c r="O1092" i="1"/>
  <c r="O1100" i="1"/>
  <c r="O1108" i="1"/>
  <c r="O1116" i="1"/>
  <c r="O1124" i="1"/>
  <c r="O1130" i="1"/>
  <c r="O1138" i="1"/>
  <c r="O1146" i="1"/>
  <c r="O1154" i="1"/>
  <c r="O1162" i="1"/>
  <c r="O1170" i="1"/>
  <c r="AJ113" i="7"/>
  <c r="AH113" i="7"/>
  <c r="Z113" i="7"/>
  <c r="V113" i="7"/>
  <c r="T113" i="7"/>
  <c r="S113" i="7"/>
  <c r="R113" i="7"/>
  <c r="O113" i="7"/>
  <c r="N113" i="7"/>
  <c r="I113" i="7"/>
  <c r="M113" i="7" s="1"/>
  <c r="O25" i="16" l="1"/>
  <c r="X25" i="16"/>
  <c r="S25" i="16"/>
  <c r="S24" i="16"/>
  <c r="X24" i="16"/>
  <c r="O24" i="16"/>
  <c r="X23" i="16"/>
  <c r="O23" i="16"/>
  <c r="S23" i="16"/>
  <c r="O22" i="16"/>
  <c r="S22" i="16"/>
  <c r="X22" i="16"/>
  <c r="O21" i="16"/>
  <c r="S21" i="16"/>
  <c r="X21" i="16"/>
  <c r="Q113" i="7"/>
  <c r="AT119" i="7" l="1"/>
  <c r="AS119" i="7"/>
  <c r="AO119" i="7"/>
  <c r="AN119" i="7"/>
  <c r="AJ119" i="7"/>
  <c r="AI119" i="7"/>
  <c r="AH119" i="7"/>
  <c r="AR119" i="7" s="1"/>
  <c r="Z119" i="7"/>
  <c r="V119" i="7"/>
  <c r="T119" i="7"/>
  <c r="S119" i="7"/>
  <c r="R119" i="7"/>
  <c r="O119" i="7"/>
  <c r="N119" i="7"/>
  <c r="I119" i="7"/>
  <c r="M119" i="7" s="1"/>
  <c r="Q119" i="7" l="1"/>
  <c r="G617" i="1"/>
  <c r="O617" i="1" s="1"/>
  <c r="R619" i="1"/>
  <c r="Q619" i="1"/>
  <c r="P619" i="1"/>
  <c r="M619" i="1"/>
  <c r="L619" i="1"/>
  <c r="G619" i="1"/>
  <c r="O619" i="1" s="1"/>
  <c r="R618" i="1"/>
  <c r="Q618" i="1"/>
  <c r="P618" i="1"/>
  <c r="M618" i="1"/>
  <c r="L618" i="1"/>
  <c r="G618" i="1"/>
  <c r="O618" i="1" s="1"/>
  <c r="R617" i="1"/>
  <c r="Q617" i="1"/>
  <c r="P617" i="1"/>
  <c r="M617" i="1"/>
  <c r="L617" i="1"/>
  <c r="K617" i="1" l="1"/>
  <c r="K618" i="1"/>
  <c r="K619" i="1"/>
  <c r="T182" i="7" l="1"/>
  <c r="S182" i="7"/>
  <c r="R182" i="7"/>
  <c r="O182" i="7"/>
  <c r="N182" i="7"/>
  <c r="T181" i="7"/>
  <c r="S181" i="7"/>
  <c r="R181" i="7"/>
  <c r="O181" i="7"/>
  <c r="N181" i="7"/>
  <c r="T180" i="7"/>
  <c r="S180" i="7"/>
  <c r="R180" i="7"/>
  <c r="O180" i="7"/>
  <c r="N180" i="7"/>
  <c r="T179" i="7"/>
  <c r="S179" i="7"/>
  <c r="R179" i="7"/>
  <c r="O179" i="7"/>
  <c r="N179" i="7"/>
  <c r="I182" i="7"/>
  <c r="M182" i="7" s="1"/>
  <c r="I181" i="7"/>
  <c r="Q181" i="7" s="1"/>
  <c r="I180" i="7"/>
  <c r="Q180" i="7" s="1"/>
  <c r="I179" i="7"/>
  <c r="Q179" i="7" s="1"/>
  <c r="M181" i="7" l="1"/>
  <c r="Q182" i="7"/>
  <c r="M180" i="7"/>
  <c r="M179" i="7"/>
  <c r="AH95" i="7"/>
  <c r="AH94" i="7"/>
  <c r="AH93" i="7"/>
  <c r="AH92" i="7"/>
  <c r="N92" i="7"/>
  <c r="O92" i="7"/>
  <c r="R92" i="7"/>
  <c r="S92" i="7"/>
  <c r="T92" i="7"/>
  <c r="N93" i="7"/>
  <c r="O93" i="7"/>
  <c r="R93" i="7"/>
  <c r="S93" i="7"/>
  <c r="T93" i="7"/>
  <c r="N94" i="7"/>
  <c r="O94" i="7"/>
  <c r="R94" i="7"/>
  <c r="S94" i="7"/>
  <c r="T94" i="7"/>
  <c r="N95" i="7"/>
  <c r="O95" i="7"/>
  <c r="R95" i="7"/>
  <c r="S95" i="7"/>
  <c r="T95" i="7"/>
  <c r="I92" i="7"/>
  <c r="I93" i="7"/>
  <c r="M93" i="7" s="1"/>
  <c r="I94" i="7"/>
  <c r="M94" i="7" s="1"/>
  <c r="I95" i="7"/>
  <c r="Q95" i="7" s="1"/>
  <c r="X20" i="16"/>
  <c r="X19" i="16"/>
  <c r="X18" i="16"/>
  <c r="X17" i="16"/>
  <c r="X16" i="16"/>
  <c r="P5" i="16"/>
  <c r="L5" i="16"/>
  <c r="T18" i="16"/>
  <c r="S18" i="16"/>
  <c r="R18" i="16"/>
  <c r="O18" i="16"/>
  <c r="N18" i="16"/>
  <c r="I18" i="16"/>
  <c r="M18" i="16" s="1"/>
  <c r="T20" i="16"/>
  <c r="S20" i="16"/>
  <c r="R20" i="16"/>
  <c r="O20" i="16"/>
  <c r="N20" i="16"/>
  <c r="I20" i="16"/>
  <c r="M20" i="16" s="1"/>
  <c r="T17" i="16"/>
  <c r="S17" i="16"/>
  <c r="R17" i="16"/>
  <c r="O17" i="16"/>
  <c r="N17" i="16"/>
  <c r="I17" i="16"/>
  <c r="M17" i="16" s="1"/>
  <c r="T19" i="16"/>
  <c r="S19" i="16"/>
  <c r="R19" i="16"/>
  <c r="O19" i="16"/>
  <c r="N19" i="16"/>
  <c r="I19" i="16"/>
  <c r="M19" i="16" s="1"/>
  <c r="T16" i="16"/>
  <c r="S16" i="16"/>
  <c r="R16" i="16"/>
  <c r="O16" i="16"/>
  <c r="N16" i="16"/>
  <c r="I16" i="16"/>
  <c r="M16" i="16" s="1"/>
  <c r="Q17" i="16"/>
  <c r="L2" i="7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W64" i="1"/>
  <c r="W63" i="1"/>
  <c r="W43" i="1"/>
  <c r="W28" i="1"/>
  <c r="W17" i="1"/>
  <c r="W16" i="1"/>
  <c r="W15" i="1"/>
  <c r="AM143" i="7"/>
  <c r="AT143" i="7" s="1"/>
  <c r="AL143" i="7"/>
  <c r="AS143" i="7" s="1"/>
  <c r="AJ143" i="7"/>
  <c r="AI143" i="7"/>
  <c r="AH143" i="7"/>
  <c r="V143" i="7"/>
  <c r="T143" i="7"/>
  <c r="S143" i="7"/>
  <c r="R143" i="7"/>
  <c r="O143" i="7"/>
  <c r="N143" i="7"/>
  <c r="I143" i="7"/>
  <c r="Q143" i="7" s="1"/>
  <c r="AM142" i="7"/>
  <c r="AT142" i="7" s="1"/>
  <c r="AL142" i="7"/>
  <c r="AS142" i="7" s="1"/>
  <c r="AJ142" i="7"/>
  <c r="AI142" i="7"/>
  <c r="AH142" i="7"/>
  <c r="V142" i="7"/>
  <c r="T142" i="7"/>
  <c r="S142" i="7"/>
  <c r="R142" i="7"/>
  <c r="O142" i="7"/>
  <c r="N142" i="7"/>
  <c r="I142" i="7"/>
  <c r="AT150" i="7"/>
  <c r="AS150" i="7"/>
  <c r="AO150" i="7"/>
  <c r="AN150" i="7"/>
  <c r="AJ150" i="7"/>
  <c r="AI150" i="7"/>
  <c r="AH150" i="7"/>
  <c r="AR150" i="7" s="1"/>
  <c r="Z150" i="7"/>
  <c r="T150" i="7"/>
  <c r="S150" i="7"/>
  <c r="R150" i="7"/>
  <c r="O150" i="7"/>
  <c r="N150" i="7"/>
  <c r="I150" i="7"/>
  <c r="Q150" i="7" s="1"/>
  <c r="AT147" i="7"/>
  <c r="AS147" i="7"/>
  <c r="AO147" i="7"/>
  <c r="AN147" i="7"/>
  <c r="AJ147" i="7"/>
  <c r="AI147" i="7"/>
  <c r="AH147" i="7"/>
  <c r="AR147" i="7" s="1"/>
  <c r="Z147" i="7"/>
  <c r="T147" i="7"/>
  <c r="S147" i="7"/>
  <c r="R147" i="7"/>
  <c r="O147" i="7"/>
  <c r="N147" i="7"/>
  <c r="I147" i="7"/>
  <c r="Q147" i="7" s="1"/>
  <c r="AT145" i="7"/>
  <c r="AS145" i="7"/>
  <c r="AO145" i="7"/>
  <c r="AN145" i="7"/>
  <c r="AJ145" i="7"/>
  <c r="AI145" i="7"/>
  <c r="AH145" i="7"/>
  <c r="AR145" i="7" s="1"/>
  <c r="Z145" i="7"/>
  <c r="T145" i="7"/>
  <c r="S145" i="7"/>
  <c r="R145" i="7"/>
  <c r="O145" i="7"/>
  <c r="N145" i="7"/>
  <c r="I145" i="7"/>
  <c r="Q145" i="7" s="1"/>
  <c r="AT151" i="7"/>
  <c r="AS151" i="7"/>
  <c r="AO151" i="7"/>
  <c r="AN151" i="7"/>
  <c r="AJ151" i="7"/>
  <c r="AI151" i="7"/>
  <c r="AH151" i="7"/>
  <c r="AR151" i="7" s="1"/>
  <c r="Z151" i="7"/>
  <c r="T151" i="7"/>
  <c r="S151" i="7"/>
  <c r="R151" i="7"/>
  <c r="O151" i="7"/>
  <c r="N151" i="7"/>
  <c r="I151" i="7"/>
  <c r="Q151" i="7" s="1"/>
  <c r="AT152" i="7"/>
  <c r="AS152" i="7"/>
  <c r="AO152" i="7"/>
  <c r="AN152" i="7"/>
  <c r="AJ152" i="7"/>
  <c r="AI152" i="7"/>
  <c r="AH152" i="7"/>
  <c r="AR152" i="7" s="1"/>
  <c r="Z152" i="7"/>
  <c r="T152" i="7"/>
  <c r="S152" i="7"/>
  <c r="R152" i="7"/>
  <c r="O152" i="7"/>
  <c r="N152" i="7"/>
  <c r="I152" i="7"/>
  <c r="Q152" i="7" s="1"/>
  <c r="AT167" i="7"/>
  <c r="AL167" i="7"/>
  <c r="AJ167" i="7"/>
  <c r="AI167" i="7"/>
  <c r="AH167" i="7"/>
  <c r="Z167" i="7"/>
  <c r="V167" i="7"/>
  <c r="T167" i="7"/>
  <c r="S167" i="7"/>
  <c r="R167" i="7"/>
  <c r="O167" i="7"/>
  <c r="N167" i="7"/>
  <c r="I167" i="7"/>
  <c r="AT170" i="7"/>
  <c r="AL170" i="7"/>
  <c r="AS170" i="7" s="1"/>
  <c r="AJ170" i="7"/>
  <c r="AI170" i="7"/>
  <c r="AH170" i="7"/>
  <c r="Z170" i="7"/>
  <c r="V170" i="7"/>
  <c r="T170" i="7"/>
  <c r="S170" i="7"/>
  <c r="R170" i="7"/>
  <c r="O170" i="7"/>
  <c r="N170" i="7"/>
  <c r="I170" i="7"/>
  <c r="AT169" i="7"/>
  <c r="AL169" i="7"/>
  <c r="AO169" i="7" s="1"/>
  <c r="AJ169" i="7"/>
  <c r="AI169" i="7"/>
  <c r="AH169" i="7"/>
  <c r="Z169" i="7"/>
  <c r="V169" i="7"/>
  <c r="T169" i="7"/>
  <c r="S169" i="7"/>
  <c r="R169" i="7"/>
  <c r="O169" i="7"/>
  <c r="N169" i="7"/>
  <c r="I169" i="7"/>
  <c r="Q169" i="7" s="1"/>
  <c r="AT168" i="7"/>
  <c r="AL168" i="7"/>
  <c r="AS168" i="7" s="1"/>
  <c r="AJ168" i="7"/>
  <c r="AI168" i="7"/>
  <c r="AH168" i="7"/>
  <c r="Z168" i="7"/>
  <c r="V168" i="7"/>
  <c r="T168" i="7"/>
  <c r="S168" i="7"/>
  <c r="R168" i="7"/>
  <c r="O168" i="7"/>
  <c r="N168" i="7"/>
  <c r="I168" i="7"/>
  <c r="M168" i="7" s="1"/>
  <c r="AT164" i="7"/>
  <c r="AL164" i="7"/>
  <c r="AO164" i="7" s="1"/>
  <c r="AJ164" i="7"/>
  <c r="AI164" i="7"/>
  <c r="AH164" i="7"/>
  <c r="Z164" i="7"/>
  <c r="V164" i="7"/>
  <c r="T164" i="7"/>
  <c r="S164" i="7"/>
  <c r="R164" i="7"/>
  <c r="O164" i="7"/>
  <c r="N164" i="7"/>
  <c r="I164" i="7"/>
  <c r="M164" i="7" s="1"/>
  <c r="AS177" i="7"/>
  <c r="AM177" i="7"/>
  <c r="AT177" i="7" s="1"/>
  <c r="AJ177" i="7"/>
  <c r="AI177" i="7"/>
  <c r="AH177" i="7"/>
  <c r="AR177" i="7" s="1"/>
  <c r="Z177" i="7"/>
  <c r="V177" i="7"/>
  <c r="T177" i="7"/>
  <c r="S177" i="7"/>
  <c r="R177" i="7"/>
  <c r="O177" i="7"/>
  <c r="N177" i="7"/>
  <c r="I177" i="7"/>
  <c r="Q177" i="7" s="1"/>
  <c r="AT137" i="7"/>
  <c r="AS137" i="7"/>
  <c r="AO137" i="7"/>
  <c r="AN137" i="7"/>
  <c r="AT134" i="7"/>
  <c r="AS134" i="7"/>
  <c r="AO134" i="7"/>
  <c r="AN134" i="7"/>
  <c r="AT136" i="7"/>
  <c r="AS136" i="7"/>
  <c r="AO136" i="7"/>
  <c r="AN136" i="7"/>
  <c r="AT138" i="7"/>
  <c r="AS138" i="7"/>
  <c r="AO138" i="7"/>
  <c r="AN138" i="7"/>
  <c r="AO141" i="7"/>
  <c r="AN141" i="7"/>
  <c r="AJ141" i="7"/>
  <c r="AI141" i="7"/>
  <c r="AH141" i="7"/>
  <c r="Z141" i="7"/>
  <c r="V141" i="7"/>
  <c r="T141" i="7"/>
  <c r="S141" i="7"/>
  <c r="R141" i="7"/>
  <c r="O141" i="7"/>
  <c r="N141" i="7"/>
  <c r="I141" i="7"/>
  <c r="M141" i="7" s="1"/>
  <c r="T78" i="7"/>
  <c r="J78" i="7"/>
  <c r="R78" i="7" s="1"/>
  <c r="K78" i="7"/>
  <c r="O78" i="7" s="1"/>
  <c r="AT162" i="7"/>
  <c r="AS162" i="7"/>
  <c r="AO162" i="7"/>
  <c r="AN162" i="7"/>
  <c r="AJ162" i="7"/>
  <c r="AI162" i="7"/>
  <c r="AH162" i="7"/>
  <c r="AR162" i="7" s="1"/>
  <c r="Z162" i="7"/>
  <c r="T162" i="7"/>
  <c r="S162" i="7"/>
  <c r="R162" i="7"/>
  <c r="O162" i="7"/>
  <c r="N162" i="7"/>
  <c r="I162" i="7"/>
  <c r="M162" i="7" s="1"/>
  <c r="AT156" i="7"/>
  <c r="AS156" i="7"/>
  <c r="AO156" i="7"/>
  <c r="AN156" i="7"/>
  <c r="AJ156" i="7"/>
  <c r="AI156" i="7"/>
  <c r="AH156" i="7"/>
  <c r="AR156" i="7" s="1"/>
  <c r="Z156" i="7"/>
  <c r="T156" i="7"/>
  <c r="S156" i="7"/>
  <c r="R156" i="7"/>
  <c r="O156" i="7"/>
  <c r="N156" i="7"/>
  <c r="I156" i="7"/>
  <c r="M156" i="7" s="1"/>
  <c r="AT155" i="7"/>
  <c r="AS155" i="7"/>
  <c r="AO155" i="7"/>
  <c r="AN155" i="7"/>
  <c r="AJ155" i="7"/>
  <c r="AI155" i="7"/>
  <c r="AH155" i="7"/>
  <c r="AR155" i="7" s="1"/>
  <c r="Z155" i="7"/>
  <c r="T155" i="7"/>
  <c r="S155" i="7"/>
  <c r="R155" i="7"/>
  <c r="O155" i="7"/>
  <c r="N155" i="7"/>
  <c r="I155" i="7"/>
  <c r="M155" i="7" s="1"/>
  <c r="AT157" i="7"/>
  <c r="AS157" i="7"/>
  <c r="AO157" i="7"/>
  <c r="AN157" i="7"/>
  <c r="AJ157" i="7"/>
  <c r="AI157" i="7"/>
  <c r="AH157" i="7"/>
  <c r="AR157" i="7" s="1"/>
  <c r="Z157" i="7"/>
  <c r="T157" i="7"/>
  <c r="S157" i="7"/>
  <c r="R157" i="7"/>
  <c r="O157" i="7"/>
  <c r="N157" i="7"/>
  <c r="I157" i="7"/>
  <c r="AT161" i="7"/>
  <c r="AS161" i="7"/>
  <c r="AO161" i="7"/>
  <c r="AN161" i="7"/>
  <c r="AJ161" i="7"/>
  <c r="AI161" i="7"/>
  <c r="AH161" i="7"/>
  <c r="AR161" i="7" s="1"/>
  <c r="Z161" i="7"/>
  <c r="T161" i="7"/>
  <c r="S161" i="7"/>
  <c r="R161" i="7"/>
  <c r="O161" i="7"/>
  <c r="N161" i="7"/>
  <c r="I161" i="7"/>
  <c r="Q161" i="7" s="1"/>
  <c r="AT159" i="7"/>
  <c r="AS159" i="7"/>
  <c r="AO159" i="7"/>
  <c r="AN159" i="7"/>
  <c r="AJ159" i="7"/>
  <c r="AI159" i="7"/>
  <c r="AH159" i="7"/>
  <c r="AR159" i="7" s="1"/>
  <c r="Z159" i="7"/>
  <c r="T159" i="7"/>
  <c r="S159" i="7"/>
  <c r="R159" i="7"/>
  <c r="O159" i="7"/>
  <c r="N159" i="7"/>
  <c r="I159" i="7"/>
  <c r="Q159" i="7" s="1"/>
  <c r="AT160" i="7"/>
  <c r="AS160" i="7"/>
  <c r="AO160" i="7"/>
  <c r="AN160" i="7"/>
  <c r="AJ160" i="7"/>
  <c r="AI160" i="7"/>
  <c r="AH160" i="7"/>
  <c r="AR160" i="7" s="1"/>
  <c r="Z160" i="7"/>
  <c r="T160" i="7"/>
  <c r="S160" i="7"/>
  <c r="R160" i="7"/>
  <c r="O160" i="7"/>
  <c r="N160" i="7"/>
  <c r="I160" i="7"/>
  <c r="M160" i="7" s="1"/>
  <c r="AT158" i="7"/>
  <c r="AS158" i="7"/>
  <c r="AO158" i="7"/>
  <c r="AN158" i="7"/>
  <c r="AJ158" i="7"/>
  <c r="AI158" i="7"/>
  <c r="AH158" i="7"/>
  <c r="AR158" i="7" s="1"/>
  <c r="Z158" i="7"/>
  <c r="T158" i="7"/>
  <c r="S158" i="7"/>
  <c r="R158" i="7"/>
  <c r="O158" i="7"/>
  <c r="N158" i="7"/>
  <c r="I158" i="7"/>
  <c r="Q158" i="7" s="1"/>
  <c r="AT174" i="7"/>
  <c r="AL174" i="7"/>
  <c r="AS174" i="7" s="1"/>
  <c r="AJ174" i="7"/>
  <c r="AI174" i="7"/>
  <c r="AH174" i="7"/>
  <c r="Z174" i="7"/>
  <c r="V174" i="7"/>
  <c r="T174" i="7"/>
  <c r="S174" i="7"/>
  <c r="R174" i="7"/>
  <c r="O174" i="7"/>
  <c r="N174" i="7"/>
  <c r="I174" i="7"/>
  <c r="Q174" i="7" s="1"/>
  <c r="AT173" i="7"/>
  <c r="AL173" i="7"/>
  <c r="AS173" i="7" s="1"/>
  <c r="AJ173" i="7"/>
  <c r="AI173" i="7"/>
  <c r="AH173" i="7"/>
  <c r="Z173" i="7"/>
  <c r="V173" i="7"/>
  <c r="T173" i="7"/>
  <c r="S173" i="7"/>
  <c r="R173" i="7"/>
  <c r="O173" i="7"/>
  <c r="N173" i="7"/>
  <c r="I173" i="7"/>
  <c r="Q173" i="7" s="1"/>
  <c r="AT172" i="7"/>
  <c r="AL172" i="7"/>
  <c r="AO172" i="7" s="1"/>
  <c r="AJ172" i="7"/>
  <c r="AI172" i="7"/>
  <c r="AH172" i="7"/>
  <c r="Z172" i="7"/>
  <c r="V172" i="7"/>
  <c r="T172" i="7"/>
  <c r="S172" i="7"/>
  <c r="R172" i="7"/>
  <c r="O172" i="7"/>
  <c r="N172" i="7"/>
  <c r="I172" i="7"/>
  <c r="L256" i="1"/>
  <c r="M256" i="1"/>
  <c r="P256" i="1"/>
  <c r="Q256" i="1"/>
  <c r="R256" i="1"/>
  <c r="L259" i="1"/>
  <c r="M259" i="1"/>
  <c r="P259" i="1"/>
  <c r="Q259" i="1"/>
  <c r="R259" i="1"/>
  <c r="L262" i="1"/>
  <c r="M262" i="1"/>
  <c r="P262" i="1"/>
  <c r="Q262" i="1"/>
  <c r="R262" i="1"/>
  <c r="L265" i="1"/>
  <c r="M265" i="1"/>
  <c r="P265" i="1"/>
  <c r="Q265" i="1"/>
  <c r="R265" i="1"/>
  <c r="L268" i="1"/>
  <c r="M268" i="1"/>
  <c r="P268" i="1"/>
  <c r="Q268" i="1"/>
  <c r="R268" i="1"/>
  <c r="L271" i="1"/>
  <c r="M271" i="1"/>
  <c r="P271" i="1"/>
  <c r="Q271" i="1"/>
  <c r="R271" i="1"/>
  <c r="L187" i="1"/>
  <c r="M187" i="1"/>
  <c r="P187" i="1"/>
  <c r="Q187" i="1"/>
  <c r="R187" i="1"/>
  <c r="L274" i="1"/>
  <c r="M274" i="1"/>
  <c r="P274" i="1"/>
  <c r="Q274" i="1"/>
  <c r="R274" i="1"/>
  <c r="L277" i="1"/>
  <c r="M277" i="1"/>
  <c r="P277" i="1"/>
  <c r="Q277" i="1"/>
  <c r="R277" i="1"/>
  <c r="L280" i="1"/>
  <c r="M280" i="1"/>
  <c r="P280" i="1"/>
  <c r="Q280" i="1"/>
  <c r="R280" i="1"/>
  <c r="L283" i="1"/>
  <c r="M283" i="1"/>
  <c r="P283" i="1"/>
  <c r="Q283" i="1"/>
  <c r="R283" i="1"/>
  <c r="L286" i="1"/>
  <c r="M286" i="1"/>
  <c r="P286" i="1"/>
  <c r="Q286" i="1"/>
  <c r="R286" i="1"/>
  <c r="L257" i="1"/>
  <c r="M257" i="1"/>
  <c r="P257" i="1"/>
  <c r="Q257" i="1"/>
  <c r="R257" i="1"/>
  <c r="L260" i="1"/>
  <c r="M260" i="1"/>
  <c r="P260" i="1"/>
  <c r="Q260" i="1"/>
  <c r="R260" i="1"/>
  <c r="L263" i="1"/>
  <c r="M263" i="1"/>
  <c r="P263" i="1"/>
  <c r="Q263" i="1"/>
  <c r="R263" i="1"/>
  <c r="L266" i="1"/>
  <c r="M266" i="1"/>
  <c r="P266" i="1"/>
  <c r="Q266" i="1"/>
  <c r="R266" i="1"/>
  <c r="L269" i="1"/>
  <c r="M269" i="1"/>
  <c r="P269" i="1"/>
  <c r="Q269" i="1"/>
  <c r="R269" i="1"/>
  <c r="L272" i="1"/>
  <c r="M272" i="1"/>
  <c r="P272" i="1"/>
  <c r="Q272" i="1"/>
  <c r="R272" i="1"/>
  <c r="L188" i="1"/>
  <c r="M188" i="1"/>
  <c r="P188" i="1"/>
  <c r="Q188" i="1"/>
  <c r="R188" i="1"/>
  <c r="L275" i="1"/>
  <c r="M275" i="1"/>
  <c r="P275" i="1"/>
  <c r="Q275" i="1"/>
  <c r="R275" i="1"/>
  <c r="L278" i="1"/>
  <c r="M278" i="1"/>
  <c r="P278" i="1"/>
  <c r="Q278" i="1"/>
  <c r="R278" i="1"/>
  <c r="L281" i="1"/>
  <c r="M281" i="1"/>
  <c r="P281" i="1"/>
  <c r="Q281" i="1"/>
  <c r="R281" i="1"/>
  <c r="L284" i="1"/>
  <c r="M284" i="1"/>
  <c r="P284" i="1"/>
  <c r="Q284" i="1"/>
  <c r="R284" i="1"/>
  <c r="L287" i="1"/>
  <c r="M287" i="1"/>
  <c r="P287" i="1"/>
  <c r="Q287" i="1"/>
  <c r="R287" i="1"/>
  <c r="L258" i="1"/>
  <c r="M258" i="1"/>
  <c r="P258" i="1"/>
  <c r="Q258" i="1"/>
  <c r="R258" i="1"/>
  <c r="L261" i="1"/>
  <c r="M261" i="1"/>
  <c r="P261" i="1"/>
  <c r="Q261" i="1"/>
  <c r="R261" i="1"/>
  <c r="L264" i="1"/>
  <c r="M264" i="1"/>
  <c r="P264" i="1"/>
  <c r="Q264" i="1"/>
  <c r="R264" i="1"/>
  <c r="L267" i="1"/>
  <c r="M267" i="1"/>
  <c r="P267" i="1"/>
  <c r="Q267" i="1"/>
  <c r="R267" i="1"/>
  <c r="L270" i="1"/>
  <c r="M270" i="1"/>
  <c r="P270" i="1"/>
  <c r="Q270" i="1"/>
  <c r="R270" i="1"/>
  <c r="L273" i="1"/>
  <c r="M273" i="1"/>
  <c r="P273" i="1"/>
  <c r="Q273" i="1"/>
  <c r="R273" i="1"/>
  <c r="L189" i="1"/>
  <c r="M189" i="1"/>
  <c r="P189" i="1"/>
  <c r="Q189" i="1"/>
  <c r="R189" i="1"/>
  <c r="L276" i="1"/>
  <c r="M276" i="1"/>
  <c r="P276" i="1"/>
  <c r="Q276" i="1"/>
  <c r="R276" i="1"/>
  <c r="L279" i="1"/>
  <c r="M279" i="1"/>
  <c r="P279" i="1"/>
  <c r="Q279" i="1"/>
  <c r="R279" i="1"/>
  <c r="L282" i="1"/>
  <c r="M282" i="1"/>
  <c r="P282" i="1"/>
  <c r="Q282" i="1"/>
  <c r="R282" i="1"/>
  <c r="L285" i="1"/>
  <c r="M285" i="1"/>
  <c r="P285" i="1"/>
  <c r="Q285" i="1"/>
  <c r="R285" i="1"/>
  <c r="L288" i="1"/>
  <c r="M288" i="1"/>
  <c r="P288" i="1"/>
  <c r="Q288" i="1"/>
  <c r="R288" i="1"/>
  <c r="G256" i="1"/>
  <c r="O256" i="1" s="1"/>
  <c r="G259" i="1"/>
  <c r="O259" i="1" s="1"/>
  <c r="G262" i="1"/>
  <c r="O262" i="1" s="1"/>
  <c r="G265" i="1"/>
  <c r="O265" i="1" s="1"/>
  <c r="G268" i="1"/>
  <c r="O268" i="1" s="1"/>
  <c r="G271" i="1"/>
  <c r="O271" i="1" s="1"/>
  <c r="G187" i="1"/>
  <c r="O187" i="1" s="1"/>
  <c r="G274" i="1"/>
  <c r="O274" i="1" s="1"/>
  <c r="G277" i="1"/>
  <c r="O277" i="1" s="1"/>
  <c r="G280" i="1"/>
  <c r="O280" i="1" s="1"/>
  <c r="G283" i="1"/>
  <c r="O283" i="1" s="1"/>
  <c r="G286" i="1"/>
  <c r="O286" i="1" s="1"/>
  <c r="G257" i="1"/>
  <c r="O257" i="1" s="1"/>
  <c r="G260" i="1"/>
  <c r="O260" i="1" s="1"/>
  <c r="G263" i="1"/>
  <c r="O263" i="1" s="1"/>
  <c r="G266" i="1"/>
  <c r="O266" i="1" s="1"/>
  <c r="G269" i="1"/>
  <c r="O269" i="1" s="1"/>
  <c r="G272" i="1"/>
  <c r="O272" i="1" s="1"/>
  <c r="G188" i="1"/>
  <c r="O188" i="1" s="1"/>
  <c r="G275" i="1"/>
  <c r="O275" i="1" s="1"/>
  <c r="G278" i="1"/>
  <c r="O278" i="1" s="1"/>
  <c r="G281" i="1"/>
  <c r="O281" i="1" s="1"/>
  <c r="G284" i="1"/>
  <c r="O284" i="1" s="1"/>
  <c r="G287" i="1"/>
  <c r="O287" i="1" s="1"/>
  <c r="G258" i="1"/>
  <c r="O258" i="1" s="1"/>
  <c r="G261" i="1"/>
  <c r="O261" i="1" s="1"/>
  <c r="G264" i="1"/>
  <c r="O264" i="1" s="1"/>
  <c r="G267" i="1"/>
  <c r="O267" i="1" s="1"/>
  <c r="G270" i="1"/>
  <c r="O270" i="1" s="1"/>
  <c r="G273" i="1"/>
  <c r="O273" i="1" s="1"/>
  <c r="G189" i="1"/>
  <c r="O189" i="1" s="1"/>
  <c r="G276" i="1"/>
  <c r="O276" i="1" s="1"/>
  <c r="G279" i="1"/>
  <c r="O279" i="1" s="1"/>
  <c r="G282" i="1"/>
  <c r="O282" i="1" s="1"/>
  <c r="G285" i="1"/>
  <c r="O285" i="1" s="1"/>
  <c r="G288" i="1"/>
  <c r="O288" i="1" s="1"/>
  <c r="T188" i="7"/>
  <c r="S188" i="7"/>
  <c r="R188" i="7"/>
  <c r="O188" i="7"/>
  <c r="N188" i="7"/>
  <c r="I188" i="7"/>
  <c r="M188" i="7" s="1"/>
  <c r="T59" i="7"/>
  <c r="S59" i="7"/>
  <c r="R59" i="7"/>
  <c r="O59" i="7"/>
  <c r="N59" i="7"/>
  <c r="I59" i="7"/>
  <c r="Q59" i="7" s="1"/>
  <c r="R731" i="1"/>
  <c r="Q731" i="1"/>
  <c r="P731" i="1"/>
  <c r="M731" i="1"/>
  <c r="L731" i="1"/>
  <c r="G731" i="1"/>
  <c r="K731" i="1" s="1"/>
  <c r="R730" i="1"/>
  <c r="Q730" i="1"/>
  <c r="P730" i="1"/>
  <c r="M730" i="1"/>
  <c r="L730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G730" i="1"/>
  <c r="O730" i="1" s="1"/>
  <c r="R729" i="1"/>
  <c r="Q729" i="1"/>
  <c r="M729" i="1"/>
  <c r="G729" i="1"/>
  <c r="K729" i="1" s="1"/>
  <c r="R43" i="1"/>
  <c r="Q43" i="1"/>
  <c r="M43" i="1"/>
  <c r="G43" i="1"/>
  <c r="R28" i="1"/>
  <c r="Q28" i="1"/>
  <c r="M28" i="1"/>
  <c r="G28" i="1"/>
  <c r="O28" i="1" s="1"/>
  <c r="R64" i="1"/>
  <c r="Q64" i="1"/>
  <c r="M64" i="1"/>
  <c r="G64" i="1"/>
  <c r="K64" i="1" s="1"/>
  <c r="R63" i="1"/>
  <c r="Q63" i="1"/>
  <c r="M63" i="1"/>
  <c r="G63" i="1"/>
  <c r="O63" i="1" s="1"/>
  <c r="R17" i="1"/>
  <c r="Q17" i="1"/>
  <c r="M17" i="1"/>
  <c r="G17" i="1"/>
  <c r="K17" i="1" s="1"/>
  <c r="R16" i="1"/>
  <c r="Q16" i="1"/>
  <c r="M16" i="1"/>
  <c r="G16" i="1"/>
  <c r="O16" i="1" s="1"/>
  <c r="R15" i="1"/>
  <c r="Q15" i="1"/>
  <c r="M15" i="1"/>
  <c r="G15" i="1"/>
  <c r="O15" i="1" s="1"/>
  <c r="I186" i="7"/>
  <c r="Q186" i="7" s="1"/>
  <c r="N186" i="7"/>
  <c r="O186" i="7"/>
  <c r="R186" i="7"/>
  <c r="S186" i="7"/>
  <c r="T186" i="7"/>
  <c r="V186" i="7"/>
  <c r="Z186" i="7"/>
  <c r="AI186" i="7"/>
  <c r="AJ186" i="7"/>
  <c r="AN186" i="7"/>
  <c r="AO186" i="7"/>
  <c r="AR186" i="7"/>
  <c r="AS186" i="7"/>
  <c r="AT186" i="7"/>
  <c r="I187" i="7"/>
  <c r="M187" i="7" s="1"/>
  <c r="N187" i="7"/>
  <c r="O187" i="7"/>
  <c r="R187" i="7"/>
  <c r="S187" i="7"/>
  <c r="T187" i="7"/>
  <c r="V187" i="7"/>
  <c r="Z187" i="7"/>
  <c r="I183" i="7"/>
  <c r="Q183" i="7" s="1"/>
  <c r="N183" i="7"/>
  <c r="O183" i="7"/>
  <c r="R183" i="7"/>
  <c r="S183" i="7"/>
  <c r="T183" i="7"/>
  <c r="V183" i="7"/>
  <c r="Z183" i="7"/>
  <c r="AH183" i="7"/>
  <c r="AR183" i="7" s="1"/>
  <c r="AI183" i="7"/>
  <c r="AJ183" i="7"/>
  <c r="AN183" i="7"/>
  <c r="AO183" i="7"/>
  <c r="AS183" i="7"/>
  <c r="AT183" i="7"/>
  <c r="I105" i="7"/>
  <c r="N105" i="7"/>
  <c r="O105" i="7"/>
  <c r="R105" i="7"/>
  <c r="S105" i="7"/>
  <c r="T105" i="7"/>
  <c r="V105" i="7"/>
  <c r="Z105" i="7"/>
  <c r="AH105" i="7"/>
  <c r="AI105" i="7"/>
  <c r="AJ105" i="7"/>
  <c r="I106" i="7"/>
  <c r="M106" i="7" s="1"/>
  <c r="N106" i="7"/>
  <c r="O106" i="7"/>
  <c r="R106" i="7"/>
  <c r="S106" i="7"/>
  <c r="T106" i="7"/>
  <c r="V106" i="7"/>
  <c r="Z106" i="7"/>
  <c r="AH106" i="7"/>
  <c r="AI106" i="7"/>
  <c r="AJ106" i="7"/>
  <c r="I107" i="7"/>
  <c r="Q107" i="7" s="1"/>
  <c r="N107" i="7"/>
  <c r="O107" i="7"/>
  <c r="R107" i="7"/>
  <c r="S107" i="7"/>
  <c r="T107" i="7"/>
  <c r="V107" i="7"/>
  <c r="Z107" i="7"/>
  <c r="AH107" i="7"/>
  <c r="AI107" i="7"/>
  <c r="AJ107" i="7"/>
  <c r="I108" i="7"/>
  <c r="M108" i="7" s="1"/>
  <c r="N108" i="7"/>
  <c r="O108" i="7"/>
  <c r="R108" i="7"/>
  <c r="S108" i="7"/>
  <c r="T108" i="7"/>
  <c r="V108" i="7"/>
  <c r="Z108" i="7"/>
  <c r="AH108" i="7"/>
  <c r="AI108" i="7"/>
  <c r="AJ108" i="7"/>
  <c r="I109" i="7"/>
  <c r="N109" i="7"/>
  <c r="O109" i="7"/>
  <c r="R109" i="7"/>
  <c r="S109" i="7"/>
  <c r="T109" i="7"/>
  <c r="V109" i="7"/>
  <c r="Z109" i="7"/>
  <c r="AH109" i="7"/>
  <c r="AI109" i="7"/>
  <c r="AJ109" i="7"/>
  <c r="I110" i="7"/>
  <c r="Q110" i="7" s="1"/>
  <c r="N110" i="7"/>
  <c r="O110" i="7"/>
  <c r="R110" i="7"/>
  <c r="S110" i="7"/>
  <c r="T110" i="7"/>
  <c r="V110" i="7"/>
  <c r="Z110" i="7"/>
  <c r="AH110" i="7"/>
  <c r="AI110" i="7"/>
  <c r="AJ110" i="7"/>
  <c r="I111" i="7"/>
  <c r="M111" i="7" s="1"/>
  <c r="N111" i="7"/>
  <c r="O111" i="7"/>
  <c r="R111" i="7"/>
  <c r="S111" i="7"/>
  <c r="T111" i="7"/>
  <c r="V111" i="7"/>
  <c r="Z111" i="7"/>
  <c r="AH111" i="7"/>
  <c r="AI111" i="7"/>
  <c r="AJ111" i="7"/>
  <c r="I103" i="7"/>
  <c r="N103" i="7"/>
  <c r="O103" i="7"/>
  <c r="R103" i="7"/>
  <c r="S103" i="7"/>
  <c r="T103" i="7"/>
  <c r="V103" i="7"/>
  <c r="Z103" i="7"/>
  <c r="AH103" i="7"/>
  <c r="AI103" i="7"/>
  <c r="AJ103" i="7"/>
  <c r="I102" i="7"/>
  <c r="M102" i="7" s="1"/>
  <c r="N102" i="7"/>
  <c r="O102" i="7"/>
  <c r="R102" i="7"/>
  <c r="S102" i="7"/>
  <c r="T102" i="7"/>
  <c r="V102" i="7"/>
  <c r="Z102" i="7"/>
  <c r="AH102" i="7"/>
  <c r="AI102" i="7"/>
  <c r="AJ102" i="7"/>
  <c r="I99" i="7"/>
  <c r="Q99" i="7" s="1"/>
  <c r="N99" i="7"/>
  <c r="O99" i="7"/>
  <c r="R99" i="7"/>
  <c r="S99" i="7"/>
  <c r="T99" i="7"/>
  <c r="V99" i="7"/>
  <c r="Z99" i="7"/>
  <c r="AH99" i="7"/>
  <c r="AI99" i="7"/>
  <c r="AJ99" i="7"/>
  <c r="I100" i="7"/>
  <c r="Q100" i="7" s="1"/>
  <c r="N100" i="7"/>
  <c r="O100" i="7"/>
  <c r="R100" i="7"/>
  <c r="S100" i="7"/>
  <c r="T100" i="7"/>
  <c r="V100" i="7"/>
  <c r="Z100" i="7"/>
  <c r="AH100" i="7"/>
  <c r="AI100" i="7"/>
  <c r="AJ100" i="7"/>
  <c r="I116" i="7"/>
  <c r="N116" i="7"/>
  <c r="O116" i="7"/>
  <c r="R116" i="7"/>
  <c r="S116" i="7"/>
  <c r="T116" i="7"/>
  <c r="V116" i="7"/>
  <c r="Z116" i="7"/>
  <c r="AH116" i="7"/>
  <c r="AI116" i="7"/>
  <c r="AJ116" i="7"/>
  <c r="G646" i="1"/>
  <c r="O646" i="1" s="1"/>
  <c r="G645" i="1"/>
  <c r="K645" i="1" s="1"/>
  <c r="AJ185" i="7"/>
  <c r="AJ178" i="7"/>
  <c r="AJ176" i="7"/>
  <c r="AJ171" i="7"/>
  <c r="AJ166" i="7"/>
  <c r="AJ165" i="7"/>
  <c r="AJ175" i="7"/>
  <c r="AJ154" i="7"/>
  <c r="AJ153" i="7"/>
  <c r="AJ149" i="7"/>
  <c r="AJ148" i="7"/>
  <c r="AJ146" i="7"/>
  <c r="AJ163" i="7"/>
  <c r="AJ144" i="7"/>
  <c r="AJ140" i="7"/>
  <c r="AJ139" i="7"/>
  <c r="AJ136" i="7"/>
  <c r="AJ138" i="7"/>
  <c r="AJ135" i="7"/>
  <c r="AJ137" i="7"/>
  <c r="AJ134" i="7"/>
  <c r="AJ133" i="7"/>
  <c r="AJ131" i="7"/>
  <c r="AJ129" i="7"/>
  <c r="AJ132" i="7"/>
  <c r="AJ130" i="7"/>
  <c r="AJ127" i="7"/>
  <c r="AJ126" i="7"/>
  <c r="AJ124" i="7"/>
  <c r="AJ123" i="7"/>
  <c r="AJ122" i="7"/>
  <c r="AJ125" i="7"/>
  <c r="AJ121" i="7"/>
  <c r="AJ120" i="7"/>
  <c r="AJ118" i="7"/>
  <c r="AJ117" i="7"/>
  <c r="AJ115" i="7"/>
  <c r="AJ114" i="7"/>
  <c r="AJ112" i="7"/>
  <c r="AJ104" i="7"/>
  <c r="AJ101" i="7"/>
  <c r="AJ98" i="7"/>
  <c r="AJ97" i="7"/>
  <c r="AJ96" i="7"/>
  <c r="AJ91" i="7"/>
  <c r="AJ30" i="7"/>
  <c r="AJ29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3" i="7"/>
  <c r="AJ12" i="7"/>
  <c r="AJ11" i="7"/>
  <c r="AJ10" i="7"/>
  <c r="AJ9" i="7"/>
  <c r="AI98" i="7"/>
  <c r="AI104" i="7"/>
  <c r="AI97" i="7"/>
  <c r="AI96" i="7"/>
  <c r="AH97" i="7"/>
  <c r="AH96" i="7"/>
  <c r="Z96" i="7"/>
  <c r="Z97" i="7"/>
  <c r="V96" i="7"/>
  <c r="V97" i="7"/>
  <c r="T97" i="7"/>
  <c r="S97" i="7"/>
  <c r="R97" i="7"/>
  <c r="O97" i="7"/>
  <c r="N97" i="7"/>
  <c r="I97" i="7"/>
  <c r="Q97" i="7" s="1"/>
  <c r="T96" i="7"/>
  <c r="S96" i="7"/>
  <c r="R96" i="7"/>
  <c r="O96" i="7"/>
  <c r="N96" i="7"/>
  <c r="I96" i="7"/>
  <c r="Q96" i="7" s="1"/>
  <c r="AO133" i="7"/>
  <c r="AN133" i="7"/>
  <c r="AI133" i="7"/>
  <c r="AH133" i="7"/>
  <c r="Z133" i="7"/>
  <c r="V133" i="7"/>
  <c r="T133" i="7"/>
  <c r="S133" i="7"/>
  <c r="R133" i="7"/>
  <c r="O133" i="7"/>
  <c r="N133" i="7"/>
  <c r="I133" i="7"/>
  <c r="M133" i="7" s="1"/>
  <c r="AO131" i="7"/>
  <c r="AN131" i="7"/>
  <c r="AI131" i="7"/>
  <c r="AH131" i="7"/>
  <c r="Z131" i="7"/>
  <c r="V131" i="7"/>
  <c r="T131" i="7"/>
  <c r="S131" i="7"/>
  <c r="R131" i="7"/>
  <c r="O131" i="7"/>
  <c r="N131" i="7"/>
  <c r="I131" i="7"/>
  <c r="AO129" i="7"/>
  <c r="AN129" i="7"/>
  <c r="AI129" i="7"/>
  <c r="AH129" i="7"/>
  <c r="Z129" i="7"/>
  <c r="V129" i="7"/>
  <c r="T129" i="7"/>
  <c r="S129" i="7"/>
  <c r="R129" i="7"/>
  <c r="O129" i="7"/>
  <c r="N129" i="7"/>
  <c r="I129" i="7"/>
  <c r="M129" i="7" s="1"/>
  <c r="AT165" i="7"/>
  <c r="AL165" i="7"/>
  <c r="AO165" i="7" s="1"/>
  <c r="AI165" i="7"/>
  <c r="AH165" i="7"/>
  <c r="Z165" i="7"/>
  <c r="V165" i="7"/>
  <c r="T165" i="7"/>
  <c r="S165" i="7"/>
  <c r="R165" i="7"/>
  <c r="O165" i="7"/>
  <c r="N165" i="7"/>
  <c r="AT146" i="7"/>
  <c r="AS146" i="7"/>
  <c r="AO146" i="7"/>
  <c r="AN146" i="7"/>
  <c r="AI146" i="7"/>
  <c r="AH146" i="7"/>
  <c r="AR146" i="7" s="1"/>
  <c r="Z146" i="7"/>
  <c r="T146" i="7"/>
  <c r="S146" i="7"/>
  <c r="R146" i="7"/>
  <c r="O146" i="7"/>
  <c r="N146" i="7"/>
  <c r="AT154" i="7"/>
  <c r="AS154" i="7"/>
  <c r="AO154" i="7"/>
  <c r="AN154" i="7"/>
  <c r="AI154" i="7"/>
  <c r="AH154" i="7"/>
  <c r="AR154" i="7" s="1"/>
  <c r="Z154" i="7"/>
  <c r="T154" i="7"/>
  <c r="S154" i="7"/>
  <c r="R154" i="7"/>
  <c r="O154" i="7"/>
  <c r="N154" i="7"/>
  <c r="AT166" i="7"/>
  <c r="AL166" i="7"/>
  <c r="AN166" i="7" s="1"/>
  <c r="AI166" i="7"/>
  <c r="AH166" i="7"/>
  <c r="Z166" i="7"/>
  <c r="V166" i="7"/>
  <c r="T166" i="7"/>
  <c r="S166" i="7"/>
  <c r="R166" i="7"/>
  <c r="O166" i="7"/>
  <c r="N166" i="7"/>
  <c r="I166" i="7"/>
  <c r="Q166" i="7" s="1"/>
  <c r="AT171" i="7"/>
  <c r="AL171" i="7"/>
  <c r="AN171" i="7" s="1"/>
  <c r="AI171" i="7"/>
  <c r="AH171" i="7"/>
  <c r="Z171" i="7"/>
  <c r="V171" i="7"/>
  <c r="T171" i="7"/>
  <c r="S171" i="7"/>
  <c r="R171" i="7"/>
  <c r="O171" i="7"/>
  <c r="N171" i="7"/>
  <c r="I171" i="7"/>
  <c r="Q171" i="7" s="1"/>
  <c r="AT148" i="7"/>
  <c r="AS148" i="7"/>
  <c r="AO148" i="7"/>
  <c r="AN148" i="7"/>
  <c r="AI148" i="7"/>
  <c r="AH148" i="7"/>
  <c r="AR148" i="7" s="1"/>
  <c r="Z148" i="7"/>
  <c r="T148" i="7"/>
  <c r="S148" i="7"/>
  <c r="R148" i="7"/>
  <c r="O148" i="7"/>
  <c r="N148" i="7"/>
  <c r="I148" i="7"/>
  <c r="M148" i="7" s="1"/>
  <c r="AT153" i="7"/>
  <c r="AS153" i="7"/>
  <c r="AO153" i="7"/>
  <c r="AN153" i="7"/>
  <c r="AI153" i="7"/>
  <c r="AH153" i="7"/>
  <c r="AR153" i="7" s="1"/>
  <c r="Z153" i="7"/>
  <c r="T153" i="7"/>
  <c r="S153" i="7"/>
  <c r="R153" i="7"/>
  <c r="O153" i="7"/>
  <c r="N153" i="7"/>
  <c r="I153" i="7"/>
  <c r="AT149" i="7"/>
  <c r="AS149" i="7"/>
  <c r="AO149" i="7"/>
  <c r="AN149" i="7"/>
  <c r="AI149" i="7"/>
  <c r="AH149" i="7"/>
  <c r="AR149" i="7" s="1"/>
  <c r="Z149" i="7"/>
  <c r="T149" i="7"/>
  <c r="S149" i="7"/>
  <c r="R149" i="7"/>
  <c r="O149" i="7"/>
  <c r="N149" i="7"/>
  <c r="I149" i="7"/>
  <c r="M149" i="7" s="1"/>
  <c r="I146" i="7"/>
  <c r="M146" i="7" s="1"/>
  <c r="I165" i="7"/>
  <c r="M165" i="7" s="1"/>
  <c r="I154" i="7"/>
  <c r="Q154" i="7" s="1"/>
  <c r="L2" i="16"/>
  <c r="L1" i="16"/>
  <c r="L1" i="7"/>
  <c r="J2" i="1"/>
  <c r="J1" i="1"/>
  <c r="AI117" i="7"/>
  <c r="Z198" i="7"/>
  <c r="Z197" i="7"/>
  <c r="V198" i="7"/>
  <c r="V197" i="7"/>
  <c r="N11" i="7"/>
  <c r="N12" i="7"/>
  <c r="N10" i="7"/>
  <c r="N9" i="7"/>
  <c r="N8" i="7"/>
  <c r="N14" i="7"/>
  <c r="N13" i="7"/>
  <c r="N16" i="7"/>
  <c r="N15" i="7"/>
  <c r="N19" i="7"/>
  <c r="N20" i="7"/>
  <c r="N17" i="7"/>
  <c r="N18" i="7"/>
  <c r="N21" i="7"/>
  <c r="N22" i="7"/>
  <c r="N23" i="7"/>
  <c r="N24" i="7"/>
  <c r="N25" i="7"/>
  <c r="N26" i="7"/>
  <c r="N27" i="7"/>
  <c r="N28" i="7"/>
  <c r="N29" i="7"/>
  <c r="N30" i="7"/>
  <c r="N35" i="7"/>
  <c r="N36" i="7"/>
  <c r="N34" i="7"/>
  <c r="N41" i="7"/>
  <c r="N42" i="7"/>
  <c r="N43" i="7"/>
  <c r="N44" i="7"/>
  <c r="N55" i="7"/>
  <c r="N45" i="7"/>
  <c r="N46" i="7"/>
  <c r="N47" i="7"/>
  <c r="N48" i="7"/>
  <c r="N37" i="7"/>
  <c r="N38" i="7"/>
  <c r="N39" i="7"/>
  <c r="N49" i="7"/>
  <c r="N50" i="7"/>
  <c r="N51" i="7"/>
  <c r="N52" i="7"/>
  <c r="N53" i="7"/>
  <c r="N54" i="7"/>
  <c r="N40" i="7"/>
  <c r="N56" i="7"/>
  <c r="N57" i="7"/>
  <c r="N58" i="7"/>
  <c r="N60" i="7"/>
  <c r="N61" i="7"/>
  <c r="N62" i="7"/>
  <c r="N71" i="7"/>
  <c r="N70" i="7"/>
  <c r="N69" i="7"/>
  <c r="N72" i="7"/>
  <c r="N68" i="7"/>
  <c r="N66" i="7"/>
  <c r="N65" i="7"/>
  <c r="N67" i="7"/>
  <c r="N74" i="7"/>
  <c r="N76" i="7"/>
  <c r="N90" i="7"/>
  <c r="N84" i="7"/>
  <c r="N85" i="7"/>
  <c r="N86" i="7"/>
  <c r="N87" i="7"/>
  <c r="N88" i="7"/>
  <c r="N89" i="7"/>
  <c r="N91" i="7"/>
  <c r="N101" i="7"/>
  <c r="N98" i="7"/>
  <c r="N104" i="7"/>
  <c r="N115" i="7"/>
  <c r="N112" i="7"/>
  <c r="N114" i="7"/>
  <c r="N117" i="7"/>
  <c r="N118" i="7"/>
  <c r="N120" i="7"/>
  <c r="N126" i="7"/>
  <c r="N125" i="7"/>
  <c r="N123" i="7"/>
  <c r="N124" i="7"/>
  <c r="N122" i="7"/>
  <c r="N121" i="7"/>
  <c r="N127" i="7"/>
  <c r="N128" i="7"/>
  <c r="N132" i="7"/>
  <c r="N130" i="7"/>
  <c r="N138" i="7"/>
  <c r="N137" i="7"/>
  <c r="N135" i="7"/>
  <c r="N134" i="7"/>
  <c r="N136" i="7"/>
  <c r="N140" i="7"/>
  <c r="N139" i="7"/>
  <c r="N144" i="7"/>
  <c r="N176" i="7"/>
  <c r="N163" i="7"/>
  <c r="N175" i="7"/>
  <c r="N178" i="7"/>
  <c r="N184" i="7"/>
  <c r="N185" i="7"/>
  <c r="N199" i="7"/>
  <c r="N200" i="7"/>
  <c r="N197" i="7"/>
  <c r="N198" i="7"/>
  <c r="N196" i="7"/>
  <c r="N205" i="7"/>
  <c r="N204" i="7"/>
  <c r="N203" i="7"/>
  <c r="N201" i="7"/>
  <c r="N206" i="7"/>
  <c r="N207" i="7"/>
  <c r="N208" i="7"/>
  <c r="Z200" i="7"/>
  <c r="Z199" i="7"/>
  <c r="Z208" i="7"/>
  <c r="Z196" i="7"/>
  <c r="Z207" i="7"/>
  <c r="Z201" i="7"/>
  <c r="Z203" i="7"/>
  <c r="Z204" i="7"/>
  <c r="Z205" i="7"/>
  <c r="V204" i="7"/>
  <c r="V205" i="7"/>
  <c r="V196" i="7"/>
  <c r="Z185" i="7"/>
  <c r="Z184" i="7"/>
  <c r="V185" i="7"/>
  <c r="V184" i="7"/>
  <c r="Z163" i="7"/>
  <c r="Z139" i="7"/>
  <c r="Z130" i="7"/>
  <c r="Z132" i="7"/>
  <c r="V130" i="7"/>
  <c r="V132" i="7"/>
  <c r="Z127" i="7"/>
  <c r="V121" i="7"/>
  <c r="V122" i="7"/>
  <c r="V124" i="7"/>
  <c r="V123" i="7"/>
  <c r="V125" i="7"/>
  <c r="V126" i="7"/>
  <c r="Z120" i="7"/>
  <c r="V120" i="7"/>
  <c r="Z118" i="7"/>
  <c r="V118" i="7"/>
  <c r="Z112" i="7"/>
  <c r="Z115" i="7"/>
  <c r="V112" i="7"/>
  <c r="V115" i="7"/>
  <c r="Z91" i="7"/>
  <c r="V91" i="7"/>
  <c r="Z90" i="7"/>
  <c r="V90" i="7"/>
  <c r="V62" i="7"/>
  <c r="V61" i="7"/>
  <c r="Z30" i="7"/>
  <c r="Z29" i="7"/>
  <c r="Z28" i="7"/>
  <c r="Z27" i="7"/>
  <c r="Z26" i="7"/>
  <c r="Z25" i="7"/>
  <c r="Z24" i="7"/>
  <c r="Z23" i="7"/>
  <c r="Z22" i="7"/>
  <c r="Z21" i="7"/>
  <c r="Z18" i="7"/>
  <c r="Z17" i="7"/>
  <c r="Z20" i="7"/>
  <c r="Z19" i="7"/>
  <c r="Z15" i="7"/>
  <c r="Z16" i="7"/>
  <c r="Z13" i="7"/>
  <c r="Z10" i="7"/>
  <c r="Z12" i="7"/>
  <c r="Z11" i="7"/>
  <c r="V15" i="7"/>
  <c r="V16" i="7"/>
  <c r="V14" i="7"/>
  <c r="V8" i="7"/>
  <c r="V9" i="7"/>
  <c r="V10" i="7"/>
  <c r="V12" i="7"/>
  <c r="V11" i="7"/>
  <c r="Z140" i="7"/>
  <c r="V140" i="7"/>
  <c r="Z175" i="7"/>
  <c r="V175" i="7"/>
  <c r="Z176" i="7"/>
  <c r="V176" i="7"/>
  <c r="V144" i="7"/>
  <c r="Z136" i="7"/>
  <c r="V136" i="7"/>
  <c r="Z134" i="7"/>
  <c r="V134" i="7"/>
  <c r="Z135" i="7"/>
  <c r="V135" i="7"/>
  <c r="Z137" i="7"/>
  <c r="V137" i="7"/>
  <c r="Z138" i="7"/>
  <c r="V138" i="7"/>
  <c r="Z121" i="7"/>
  <c r="Z122" i="7"/>
  <c r="Z124" i="7"/>
  <c r="Z123" i="7"/>
  <c r="Z125" i="7"/>
  <c r="Z126" i="7"/>
  <c r="Z104" i="7"/>
  <c r="V104" i="7"/>
  <c r="Z98" i="7"/>
  <c r="V98" i="7"/>
  <c r="Z101" i="7"/>
  <c r="V101" i="7"/>
  <c r="Z117" i="7"/>
  <c r="V33" i="7"/>
  <c r="Z33" i="7"/>
  <c r="Z31" i="7"/>
  <c r="Z32" i="7"/>
  <c r="V32" i="7"/>
  <c r="T61" i="7"/>
  <c r="R61" i="7"/>
  <c r="I61" i="7"/>
  <c r="S41" i="7"/>
  <c r="S42" i="7"/>
  <c r="S43" i="7"/>
  <c r="S44" i="7"/>
  <c r="S55" i="7"/>
  <c r="S45" i="7"/>
  <c r="S46" i="7"/>
  <c r="S47" i="7"/>
  <c r="S48" i="7"/>
  <c r="S37" i="7"/>
  <c r="S38" i="7"/>
  <c r="S39" i="7"/>
  <c r="S49" i="7"/>
  <c r="S50" i="7"/>
  <c r="S51" i="7"/>
  <c r="S52" i="7"/>
  <c r="S53" i="7"/>
  <c r="S54" i="7"/>
  <c r="S40" i="7"/>
  <c r="G601" i="1"/>
  <c r="G600" i="1"/>
  <c r="G599" i="1"/>
  <c r="T201" i="7"/>
  <c r="S201" i="7"/>
  <c r="R201" i="7"/>
  <c r="O201" i="7"/>
  <c r="I201" i="7"/>
  <c r="Q201" i="7" s="1"/>
  <c r="T204" i="7"/>
  <c r="S204" i="7"/>
  <c r="R204" i="7"/>
  <c r="O204" i="7"/>
  <c r="I204" i="7"/>
  <c r="Q204" i="7" s="1"/>
  <c r="I203" i="7"/>
  <c r="Q203" i="7" s="1"/>
  <c r="T205" i="7"/>
  <c r="S205" i="7"/>
  <c r="R205" i="7"/>
  <c r="O205" i="7"/>
  <c r="I205" i="7"/>
  <c r="Q205" i="7" s="1"/>
  <c r="T7" i="7"/>
  <c r="S7" i="7"/>
  <c r="R7" i="7"/>
  <c r="O7" i="7"/>
  <c r="N7" i="7"/>
  <c r="I7" i="7"/>
  <c r="Q7" i="7" s="1"/>
  <c r="K195" i="7"/>
  <c r="AH195" i="7" s="1"/>
  <c r="J195" i="7"/>
  <c r="I195" i="7" s="1"/>
  <c r="AH125" i="7"/>
  <c r="AH114" i="7"/>
  <c r="AH112" i="7"/>
  <c r="AH115" i="7"/>
  <c r="W1206" i="1"/>
  <c r="W1205" i="1"/>
  <c r="M169" i="1"/>
  <c r="Q169" i="1"/>
  <c r="R169" i="1"/>
  <c r="M170" i="1"/>
  <c r="Q170" i="1"/>
  <c r="R170" i="1"/>
  <c r="M171" i="1"/>
  <c r="Q171" i="1"/>
  <c r="R171" i="1"/>
  <c r="M172" i="1"/>
  <c r="Q172" i="1"/>
  <c r="R172" i="1"/>
  <c r="M173" i="1"/>
  <c r="Q173" i="1"/>
  <c r="R173" i="1"/>
  <c r="M174" i="1"/>
  <c r="Q174" i="1"/>
  <c r="R174" i="1"/>
  <c r="M175" i="1"/>
  <c r="Q175" i="1"/>
  <c r="R175" i="1"/>
  <c r="M176" i="1"/>
  <c r="Q176" i="1"/>
  <c r="R176" i="1"/>
  <c r="M177" i="1"/>
  <c r="Q177" i="1"/>
  <c r="R177" i="1"/>
  <c r="M178" i="1"/>
  <c r="Q178" i="1"/>
  <c r="R178" i="1"/>
  <c r="M179" i="1"/>
  <c r="Q179" i="1"/>
  <c r="R179" i="1"/>
  <c r="M180" i="1"/>
  <c r="Q180" i="1"/>
  <c r="R180" i="1"/>
  <c r="M181" i="1"/>
  <c r="Q181" i="1"/>
  <c r="R181" i="1"/>
  <c r="M182" i="1"/>
  <c r="Q182" i="1"/>
  <c r="R182" i="1"/>
  <c r="M183" i="1"/>
  <c r="Q183" i="1"/>
  <c r="R183" i="1"/>
  <c r="M184" i="1"/>
  <c r="Q184" i="1"/>
  <c r="R184" i="1"/>
  <c r="M185" i="1"/>
  <c r="Q185" i="1"/>
  <c r="R185" i="1"/>
  <c r="M186" i="1"/>
  <c r="Q186" i="1"/>
  <c r="R186" i="1"/>
  <c r="M292" i="1"/>
  <c r="Q292" i="1"/>
  <c r="R292" i="1"/>
  <c r="M293" i="1"/>
  <c r="Q293" i="1"/>
  <c r="R293" i="1"/>
  <c r="M294" i="1"/>
  <c r="Q294" i="1"/>
  <c r="R294" i="1"/>
  <c r="M295" i="1"/>
  <c r="Q295" i="1"/>
  <c r="R295" i="1"/>
  <c r="M296" i="1"/>
  <c r="Q296" i="1"/>
  <c r="R296" i="1"/>
  <c r="M297" i="1"/>
  <c r="Q297" i="1"/>
  <c r="R297" i="1"/>
  <c r="M298" i="1"/>
  <c r="Q298" i="1"/>
  <c r="R298" i="1"/>
  <c r="M299" i="1"/>
  <c r="Q299" i="1"/>
  <c r="R299" i="1"/>
  <c r="M300" i="1"/>
  <c r="Q300" i="1"/>
  <c r="R300" i="1"/>
  <c r="M301" i="1"/>
  <c r="Q301" i="1"/>
  <c r="R301" i="1"/>
  <c r="M302" i="1"/>
  <c r="Q302" i="1"/>
  <c r="R302" i="1"/>
  <c r="M303" i="1"/>
  <c r="Q303" i="1"/>
  <c r="R303" i="1"/>
  <c r="M304" i="1"/>
  <c r="Q304" i="1"/>
  <c r="R304" i="1"/>
  <c r="M305" i="1"/>
  <c r="Q305" i="1"/>
  <c r="R305" i="1"/>
  <c r="M306" i="1"/>
  <c r="Q306" i="1"/>
  <c r="R306" i="1"/>
  <c r="M307" i="1"/>
  <c r="Q307" i="1"/>
  <c r="R307" i="1"/>
  <c r="M308" i="1"/>
  <c r="Q308" i="1"/>
  <c r="R308" i="1"/>
  <c r="M309" i="1"/>
  <c r="Q309" i="1"/>
  <c r="R309" i="1"/>
  <c r="M310" i="1"/>
  <c r="Q310" i="1"/>
  <c r="R310" i="1"/>
  <c r="M311" i="1"/>
  <c r="Q311" i="1"/>
  <c r="R311" i="1"/>
  <c r="M312" i="1"/>
  <c r="Q312" i="1"/>
  <c r="R312" i="1"/>
  <c r="M313" i="1"/>
  <c r="Q313" i="1"/>
  <c r="R313" i="1"/>
  <c r="M314" i="1"/>
  <c r="Q314" i="1"/>
  <c r="R314" i="1"/>
  <c r="M315" i="1"/>
  <c r="Q315" i="1"/>
  <c r="R315" i="1"/>
  <c r="M316" i="1"/>
  <c r="Q316" i="1"/>
  <c r="R316" i="1"/>
  <c r="M317" i="1"/>
  <c r="Q317" i="1"/>
  <c r="R317" i="1"/>
  <c r="M318" i="1"/>
  <c r="Q318" i="1"/>
  <c r="R318" i="1"/>
  <c r="M319" i="1"/>
  <c r="Q319" i="1"/>
  <c r="R319" i="1"/>
  <c r="M320" i="1"/>
  <c r="Q320" i="1"/>
  <c r="R320" i="1"/>
  <c r="M321" i="1"/>
  <c r="Q321" i="1"/>
  <c r="R321" i="1"/>
  <c r="M365" i="1"/>
  <c r="Q365" i="1"/>
  <c r="R365" i="1"/>
  <c r="M366" i="1"/>
  <c r="Q366" i="1"/>
  <c r="R366" i="1"/>
  <c r="M367" i="1"/>
  <c r="Q367" i="1"/>
  <c r="R367" i="1"/>
  <c r="M470" i="1"/>
  <c r="Q470" i="1"/>
  <c r="R470" i="1"/>
  <c r="M471" i="1"/>
  <c r="Q471" i="1"/>
  <c r="R471" i="1"/>
  <c r="M472" i="1"/>
  <c r="Q472" i="1"/>
  <c r="R472" i="1"/>
  <c r="M473" i="1"/>
  <c r="Q473" i="1"/>
  <c r="R473" i="1"/>
  <c r="M474" i="1"/>
  <c r="Q474" i="1"/>
  <c r="R474" i="1"/>
  <c r="M475" i="1"/>
  <c r="Q475" i="1"/>
  <c r="R475" i="1"/>
  <c r="M476" i="1"/>
  <c r="Q476" i="1"/>
  <c r="R476" i="1"/>
  <c r="M477" i="1"/>
  <c r="Q477" i="1"/>
  <c r="R477" i="1"/>
  <c r="M478" i="1"/>
  <c r="Q478" i="1"/>
  <c r="R478" i="1"/>
  <c r="M479" i="1"/>
  <c r="Q479" i="1"/>
  <c r="R479" i="1"/>
  <c r="M480" i="1"/>
  <c r="Q480" i="1"/>
  <c r="R480" i="1"/>
  <c r="M481" i="1"/>
  <c r="Q481" i="1"/>
  <c r="R481" i="1"/>
  <c r="M482" i="1"/>
  <c r="Q482" i="1"/>
  <c r="R482" i="1"/>
  <c r="M483" i="1"/>
  <c r="Q483" i="1"/>
  <c r="R483" i="1"/>
  <c r="M484" i="1"/>
  <c r="Q484" i="1"/>
  <c r="R484" i="1"/>
  <c r="M485" i="1"/>
  <c r="Q485" i="1"/>
  <c r="R485" i="1"/>
  <c r="M486" i="1"/>
  <c r="Q486" i="1"/>
  <c r="R486" i="1"/>
  <c r="M487" i="1"/>
  <c r="Q487" i="1"/>
  <c r="R487" i="1"/>
  <c r="M488" i="1"/>
  <c r="Q488" i="1"/>
  <c r="R488" i="1"/>
  <c r="M489" i="1"/>
  <c r="Q489" i="1"/>
  <c r="R489" i="1"/>
  <c r="M490" i="1"/>
  <c r="Q490" i="1"/>
  <c r="R490" i="1"/>
  <c r="M491" i="1"/>
  <c r="Q491" i="1"/>
  <c r="R491" i="1"/>
  <c r="M492" i="1"/>
  <c r="Q492" i="1"/>
  <c r="R492" i="1"/>
  <c r="M493" i="1"/>
  <c r="Q493" i="1"/>
  <c r="R493" i="1"/>
  <c r="M494" i="1"/>
  <c r="Q494" i="1"/>
  <c r="R494" i="1"/>
  <c r="M495" i="1"/>
  <c r="Q495" i="1"/>
  <c r="R495" i="1"/>
  <c r="M496" i="1"/>
  <c r="Q496" i="1"/>
  <c r="R496" i="1"/>
  <c r="M497" i="1"/>
  <c r="Q497" i="1"/>
  <c r="R497" i="1"/>
  <c r="M498" i="1"/>
  <c r="Q498" i="1"/>
  <c r="R498" i="1"/>
  <c r="M499" i="1"/>
  <c r="Q499" i="1"/>
  <c r="R499" i="1"/>
  <c r="M500" i="1"/>
  <c r="Q500" i="1"/>
  <c r="R500" i="1"/>
  <c r="M501" i="1"/>
  <c r="Q501" i="1"/>
  <c r="R501" i="1"/>
  <c r="M502" i="1"/>
  <c r="Q502" i="1"/>
  <c r="R502" i="1"/>
  <c r="M503" i="1"/>
  <c r="Q503" i="1"/>
  <c r="R503" i="1"/>
  <c r="M504" i="1"/>
  <c r="Q504" i="1"/>
  <c r="R504" i="1"/>
  <c r="M505" i="1"/>
  <c r="Q505" i="1"/>
  <c r="R505" i="1"/>
  <c r="M506" i="1"/>
  <c r="Q506" i="1"/>
  <c r="R506" i="1"/>
  <c r="M507" i="1"/>
  <c r="Q507" i="1"/>
  <c r="R507" i="1"/>
  <c r="M508" i="1"/>
  <c r="Q508" i="1"/>
  <c r="R508" i="1"/>
  <c r="M509" i="1"/>
  <c r="Q509" i="1"/>
  <c r="R509" i="1"/>
  <c r="M510" i="1"/>
  <c r="Q510" i="1"/>
  <c r="R510" i="1"/>
  <c r="M511" i="1"/>
  <c r="Q511" i="1"/>
  <c r="R511" i="1"/>
  <c r="M551" i="1"/>
  <c r="Q551" i="1"/>
  <c r="R551" i="1"/>
  <c r="M552" i="1"/>
  <c r="Q552" i="1"/>
  <c r="R552" i="1"/>
  <c r="M553" i="1"/>
  <c r="Q553" i="1"/>
  <c r="R553" i="1"/>
  <c r="M554" i="1"/>
  <c r="Q554" i="1"/>
  <c r="R554" i="1"/>
  <c r="M555" i="1"/>
  <c r="Q555" i="1"/>
  <c r="R555" i="1"/>
  <c r="M556" i="1"/>
  <c r="Q556" i="1"/>
  <c r="R556" i="1"/>
  <c r="M596" i="1"/>
  <c r="Q596" i="1"/>
  <c r="R596" i="1"/>
  <c r="M597" i="1"/>
  <c r="Q597" i="1"/>
  <c r="R597" i="1"/>
  <c r="M598" i="1"/>
  <c r="Q598" i="1"/>
  <c r="R598" i="1"/>
  <c r="M599" i="1"/>
  <c r="Q599" i="1"/>
  <c r="R599" i="1"/>
  <c r="M600" i="1"/>
  <c r="Q600" i="1"/>
  <c r="R600" i="1"/>
  <c r="M601" i="1"/>
  <c r="Q601" i="1"/>
  <c r="R601" i="1"/>
  <c r="M602" i="1"/>
  <c r="Q602" i="1"/>
  <c r="R602" i="1"/>
  <c r="M603" i="1"/>
  <c r="Q603" i="1"/>
  <c r="R603" i="1"/>
  <c r="M604" i="1"/>
  <c r="Q604" i="1"/>
  <c r="R604" i="1"/>
  <c r="M691" i="1"/>
  <c r="Q691" i="1"/>
  <c r="R691" i="1"/>
  <c r="M692" i="1"/>
  <c r="Q692" i="1"/>
  <c r="R692" i="1"/>
  <c r="M693" i="1"/>
  <c r="Q693" i="1"/>
  <c r="R693" i="1"/>
  <c r="M694" i="1"/>
  <c r="Q694" i="1"/>
  <c r="R694" i="1"/>
  <c r="M695" i="1"/>
  <c r="Q695" i="1"/>
  <c r="R695" i="1"/>
  <c r="M696" i="1"/>
  <c r="Q696" i="1"/>
  <c r="R696" i="1"/>
  <c r="M711" i="1"/>
  <c r="Q711" i="1"/>
  <c r="R711" i="1"/>
  <c r="M712" i="1"/>
  <c r="Q712" i="1"/>
  <c r="R712" i="1"/>
  <c r="M713" i="1"/>
  <c r="Q713" i="1"/>
  <c r="R713" i="1"/>
  <c r="M714" i="1"/>
  <c r="Q714" i="1"/>
  <c r="R714" i="1"/>
  <c r="M715" i="1"/>
  <c r="Q715" i="1"/>
  <c r="R715" i="1"/>
  <c r="M716" i="1"/>
  <c r="Q716" i="1"/>
  <c r="R716" i="1"/>
  <c r="M717" i="1"/>
  <c r="Q717" i="1"/>
  <c r="R717" i="1"/>
  <c r="M718" i="1"/>
  <c r="Q718" i="1"/>
  <c r="R718" i="1"/>
  <c r="M719" i="1"/>
  <c r="Q719" i="1"/>
  <c r="R719" i="1"/>
  <c r="M720" i="1"/>
  <c r="Q720" i="1"/>
  <c r="R720" i="1"/>
  <c r="M721" i="1"/>
  <c r="Q721" i="1"/>
  <c r="R721" i="1"/>
  <c r="M722" i="1"/>
  <c r="Q722" i="1"/>
  <c r="R722" i="1"/>
  <c r="M723" i="1"/>
  <c r="Q723" i="1"/>
  <c r="R723" i="1"/>
  <c r="M724" i="1"/>
  <c r="Q724" i="1"/>
  <c r="R724" i="1"/>
  <c r="M725" i="1"/>
  <c r="Q725" i="1"/>
  <c r="R725" i="1"/>
  <c r="M726" i="1"/>
  <c r="Q726" i="1"/>
  <c r="R726" i="1"/>
  <c r="M727" i="1"/>
  <c r="Q727" i="1"/>
  <c r="R727" i="1"/>
  <c r="M728" i="1"/>
  <c r="Q728" i="1"/>
  <c r="R728" i="1"/>
  <c r="M768" i="1"/>
  <c r="Q768" i="1"/>
  <c r="R768" i="1"/>
  <c r="M769" i="1"/>
  <c r="Q769" i="1"/>
  <c r="R769" i="1"/>
  <c r="M770" i="1"/>
  <c r="Q770" i="1"/>
  <c r="R770" i="1"/>
  <c r="M771" i="1"/>
  <c r="Q771" i="1"/>
  <c r="R771" i="1"/>
  <c r="M772" i="1"/>
  <c r="Q772" i="1"/>
  <c r="R772" i="1"/>
  <c r="M773" i="1"/>
  <c r="Q773" i="1"/>
  <c r="R773" i="1"/>
  <c r="M791" i="1"/>
  <c r="Q791" i="1"/>
  <c r="R791" i="1"/>
  <c r="M792" i="1"/>
  <c r="Q792" i="1"/>
  <c r="R792" i="1"/>
  <c r="M793" i="1"/>
  <c r="Q793" i="1"/>
  <c r="R793" i="1"/>
  <c r="M827" i="1"/>
  <c r="Q827" i="1"/>
  <c r="R827" i="1"/>
  <c r="M828" i="1"/>
  <c r="Q828" i="1"/>
  <c r="R828" i="1"/>
  <c r="M829" i="1"/>
  <c r="Q829" i="1"/>
  <c r="R829" i="1"/>
  <c r="M830" i="1"/>
  <c r="Q830" i="1"/>
  <c r="R830" i="1"/>
  <c r="M831" i="1"/>
  <c r="Q831" i="1"/>
  <c r="R831" i="1"/>
  <c r="M832" i="1"/>
  <c r="Q832" i="1"/>
  <c r="R832" i="1"/>
  <c r="M875" i="1"/>
  <c r="Q875" i="1"/>
  <c r="R875" i="1"/>
  <c r="M876" i="1"/>
  <c r="Q876" i="1"/>
  <c r="R876" i="1"/>
  <c r="M877" i="1"/>
  <c r="Q877" i="1"/>
  <c r="R877" i="1"/>
  <c r="M925" i="1"/>
  <c r="Q925" i="1"/>
  <c r="R925" i="1"/>
  <c r="M926" i="1"/>
  <c r="Q926" i="1"/>
  <c r="R926" i="1"/>
  <c r="M927" i="1"/>
  <c r="Q927" i="1"/>
  <c r="R927" i="1"/>
  <c r="M982" i="1"/>
  <c r="Q982" i="1"/>
  <c r="R982" i="1"/>
  <c r="M983" i="1"/>
  <c r="Q983" i="1"/>
  <c r="R983" i="1"/>
  <c r="M984" i="1"/>
  <c r="Q984" i="1"/>
  <c r="R984" i="1"/>
  <c r="M985" i="1"/>
  <c r="Q985" i="1"/>
  <c r="R985" i="1"/>
  <c r="M986" i="1"/>
  <c r="Q986" i="1"/>
  <c r="R986" i="1"/>
  <c r="M987" i="1"/>
  <c r="Q987" i="1"/>
  <c r="R987" i="1"/>
  <c r="M988" i="1"/>
  <c r="Q988" i="1"/>
  <c r="R988" i="1"/>
  <c r="M989" i="1"/>
  <c r="Q989" i="1"/>
  <c r="R989" i="1"/>
  <c r="M990" i="1"/>
  <c r="Q990" i="1"/>
  <c r="R990" i="1"/>
  <c r="M991" i="1"/>
  <c r="Q991" i="1"/>
  <c r="R991" i="1"/>
  <c r="M992" i="1"/>
  <c r="Q992" i="1"/>
  <c r="R992" i="1"/>
  <c r="M993" i="1"/>
  <c r="Q993" i="1"/>
  <c r="R993" i="1"/>
  <c r="M1207" i="1"/>
  <c r="Q1207" i="1"/>
  <c r="R1207" i="1"/>
  <c r="M1208" i="1"/>
  <c r="Q1208" i="1"/>
  <c r="R1208" i="1"/>
  <c r="M1209" i="1"/>
  <c r="Q1209" i="1"/>
  <c r="R1209" i="1"/>
  <c r="M1210" i="1"/>
  <c r="Q1210" i="1"/>
  <c r="R1210" i="1"/>
  <c r="M1211" i="1"/>
  <c r="Q1211" i="1"/>
  <c r="R1211" i="1"/>
  <c r="M1212" i="1"/>
  <c r="Q1212" i="1"/>
  <c r="R1212" i="1"/>
  <c r="W1212" i="1"/>
  <c r="W1211" i="1"/>
  <c r="W1210" i="1"/>
  <c r="W1209" i="1"/>
  <c r="W1208" i="1"/>
  <c r="W1207" i="1"/>
  <c r="G1212" i="1"/>
  <c r="O1212" i="1" s="1"/>
  <c r="G1211" i="1"/>
  <c r="O1211" i="1" s="1"/>
  <c r="G1210" i="1"/>
  <c r="K1210" i="1" s="1"/>
  <c r="G1209" i="1"/>
  <c r="O1209" i="1" s="1"/>
  <c r="G1208" i="1"/>
  <c r="O1208" i="1" s="1"/>
  <c r="G1207" i="1"/>
  <c r="O1207" i="1" s="1"/>
  <c r="G993" i="1"/>
  <c r="K993" i="1" s="1"/>
  <c r="G992" i="1"/>
  <c r="O992" i="1" s="1"/>
  <c r="G991" i="1"/>
  <c r="O991" i="1" s="1"/>
  <c r="G990" i="1"/>
  <c r="O990" i="1" s="1"/>
  <c r="G989" i="1"/>
  <c r="O989" i="1" s="1"/>
  <c r="G988" i="1"/>
  <c r="K988" i="1" s="1"/>
  <c r="G987" i="1"/>
  <c r="K987" i="1" s="1"/>
  <c r="G986" i="1"/>
  <c r="O986" i="1" s="1"/>
  <c r="G985" i="1"/>
  <c r="K985" i="1" s="1"/>
  <c r="G984" i="1"/>
  <c r="G983" i="1"/>
  <c r="K983" i="1" s="1"/>
  <c r="G982" i="1"/>
  <c r="O982" i="1" s="1"/>
  <c r="G927" i="1"/>
  <c r="G926" i="1"/>
  <c r="K926" i="1" s="1"/>
  <c r="G925" i="1"/>
  <c r="O925" i="1" s="1"/>
  <c r="G877" i="1"/>
  <c r="O877" i="1" s="1"/>
  <c r="G876" i="1"/>
  <c r="O876" i="1" s="1"/>
  <c r="G875" i="1"/>
  <c r="G832" i="1"/>
  <c r="K832" i="1" s="1"/>
  <c r="G831" i="1"/>
  <c r="O831" i="1" s="1"/>
  <c r="G830" i="1"/>
  <c r="O830" i="1" s="1"/>
  <c r="G829" i="1"/>
  <c r="K829" i="1" s="1"/>
  <c r="G828" i="1"/>
  <c r="G827" i="1"/>
  <c r="O827" i="1" s="1"/>
  <c r="G793" i="1"/>
  <c r="O793" i="1" s="1"/>
  <c r="G792" i="1"/>
  <c r="K792" i="1" s="1"/>
  <c r="G791" i="1"/>
  <c r="K791" i="1" s="1"/>
  <c r="G773" i="1"/>
  <c r="O773" i="1" s="1"/>
  <c r="G772" i="1"/>
  <c r="G771" i="1"/>
  <c r="G770" i="1"/>
  <c r="G769" i="1"/>
  <c r="G768" i="1"/>
  <c r="O768" i="1" s="1"/>
  <c r="G728" i="1"/>
  <c r="K728" i="1" s="1"/>
  <c r="G727" i="1"/>
  <c r="K727" i="1" s="1"/>
  <c r="G726" i="1"/>
  <c r="O726" i="1" s="1"/>
  <c r="G725" i="1"/>
  <c r="K725" i="1" s="1"/>
  <c r="G724" i="1"/>
  <c r="K724" i="1" s="1"/>
  <c r="G723" i="1"/>
  <c r="O723" i="1" s="1"/>
  <c r="G722" i="1"/>
  <c r="O722" i="1" s="1"/>
  <c r="G721" i="1"/>
  <c r="O721" i="1" s="1"/>
  <c r="G720" i="1"/>
  <c r="G719" i="1"/>
  <c r="K719" i="1" s="1"/>
  <c r="G718" i="1"/>
  <c r="G717" i="1"/>
  <c r="K717" i="1" s="1"/>
  <c r="G716" i="1"/>
  <c r="K716" i="1" s="1"/>
  <c r="G715" i="1"/>
  <c r="K715" i="1" s="1"/>
  <c r="G714" i="1"/>
  <c r="K714" i="1" s="1"/>
  <c r="G713" i="1"/>
  <c r="G712" i="1"/>
  <c r="O712" i="1" s="1"/>
  <c r="G711" i="1"/>
  <c r="G696" i="1"/>
  <c r="O696" i="1" s="1"/>
  <c r="G695" i="1"/>
  <c r="O695" i="1" s="1"/>
  <c r="G694" i="1"/>
  <c r="K694" i="1" s="1"/>
  <c r="G693" i="1"/>
  <c r="K693" i="1" s="1"/>
  <c r="G692" i="1"/>
  <c r="G691" i="1"/>
  <c r="O691" i="1" s="1"/>
  <c r="G604" i="1"/>
  <c r="K604" i="1" s="1"/>
  <c r="G603" i="1"/>
  <c r="O603" i="1" s="1"/>
  <c r="G602" i="1"/>
  <c r="O602" i="1" s="1"/>
  <c r="G598" i="1"/>
  <c r="K598" i="1" s="1"/>
  <c r="G597" i="1"/>
  <c r="K597" i="1" s="1"/>
  <c r="G596" i="1"/>
  <c r="K596" i="1" s="1"/>
  <c r="G556" i="1"/>
  <c r="O556" i="1" s="1"/>
  <c r="G555" i="1"/>
  <c r="O555" i="1" s="1"/>
  <c r="G554" i="1"/>
  <c r="O554" i="1" s="1"/>
  <c r="G553" i="1"/>
  <c r="K553" i="1" s="1"/>
  <c r="G552" i="1"/>
  <c r="O552" i="1" s="1"/>
  <c r="G551" i="1"/>
  <c r="K551" i="1" s="1"/>
  <c r="G511" i="1"/>
  <c r="O511" i="1" s="1"/>
  <c r="G510" i="1"/>
  <c r="K510" i="1" s="1"/>
  <c r="G509" i="1"/>
  <c r="K509" i="1" s="1"/>
  <c r="G508" i="1"/>
  <c r="K508" i="1" s="1"/>
  <c r="G507" i="1"/>
  <c r="K507" i="1" s="1"/>
  <c r="G506" i="1"/>
  <c r="K506" i="1" s="1"/>
  <c r="G505" i="1"/>
  <c r="K505" i="1" s="1"/>
  <c r="G504" i="1"/>
  <c r="K504" i="1" s="1"/>
  <c r="G503" i="1"/>
  <c r="O503" i="1" s="1"/>
  <c r="G502" i="1"/>
  <c r="O502" i="1" s="1"/>
  <c r="G501" i="1"/>
  <c r="G500" i="1"/>
  <c r="G499" i="1"/>
  <c r="O499" i="1" s="1"/>
  <c r="G498" i="1"/>
  <c r="O498" i="1" s="1"/>
  <c r="G497" i="1"/>
  <c r="K497" i="1" s="1"/>
  <c r="G496" i="1"/>
  <c r="O496" i="1" s="1"/>
  <c r="G495" i="1"/>
  <c r="K495" i="1" s="1"/>
  <c r="G494" i="1"/>
  <c r="G493" i="1"/>
  <c r="O493" i="1" s="1"/>
  <c r="G492" i="1"/>
  <c r="O492" i="1" s="1"/>
  <c r="G491" i="1"/>
  <c r="O491" i="1" s="1"/>
  <c r="G490" i="1"/>
  <c r="G489" i="1"/>
  <c r="K489" i="1" s="1"/>
  <c r="G488" i="1"/>
  <c r="K488" i="1" s="1"/>
  <c r="G487" i="1"/>
  <c r="O487" i="1" s="1"/>
  <c r="G486" i="1"/>
  <c r="K486" i="1" s="1"/>
  <c r="G485" i="1"/>
  <c r="G484" i="1"/>
  <c r="K484" i="1" s="1"/>
  <c r="G483" i="1"/>
  <c r="O483" i="1" s="1"/>
  <c r="G482" i="1"/>
  <c r="K482" i="1" s="1"/>
  <c r="G481" i="1"/>
  <c r="K481" i="1" s="1"/>
  <c r="G480" i="1"/>
  <c r="K480" i="1" s="1"/>
  <c r="G479" i="1"/>
  <c r="K479" i="1" s="1"/>
  <c r="G478" i="1"/>
  <c r="K478" i="1" s="1"/>
  <c r="G477" i="1"/>
  <c r="K477" i="1" s="1"/>
  <c r="G476" i="1"/>
  <c r="K476" i="1" s="1"/>
  <c r="G475" i="1"/>
  <c r="K475" i="1" s="1"/>
  <c r="G474" i="1"/>
  <c r="O474" i="1" s="1"/>
  <c r="G473" i="1"/>
  <c r="O473" i="1" s="1"/>
  <c r="G472" i="1"/>
  <c r="G471" i="1"/>
  <c r="K471" i="1" s="1"/>
  <c r="G470" i="1"/>
  <c r="G367" i="1"/>
  <c r="G366" i="1"/>
  <c r="K366" i="1" s="1"/>
  <c r="G365" i="1"/>
  <c r="O365" i="1" s="1"/>
  <c r="G321" i="1"/>
  <c r="G320" i="1"/>
  <c r="G319" i="1"/>
  <c r="O319" i="1" s="1"/>
  <c r="G318" i="1"/>
  <c r="O318" i="1" s="1"/>
  <c r="G317" i="1"/>
  <c r="K317" i="1" s="1"/>
  <c r="G316" i="1"/>
  <c r="O316" i="1" s="1"/>
  <c r="G315" i="1"/>
  <c r="K315" i="1" s="1"/>
  <c r="G314" i="1"/>
  <c r="G313" i="1"/>
  <c r="G312" i="1"/>
  <c r="O312" i="1" s="1"/>
  <c r="G311" i="1"/>
  <c r="K311" i="1" s="1"/>
  <c r="G310" i="1"/>
  <c r="K310" i="1" s="1"/>
  <c r="G309" i="1"/>
  <c r="K309" i="1" s="1"/>
  <c r="G308" i="1"/>
  <c r="K308" i="1" s="1"/>
  <c r="G307" i="1"/>
  <c r="K307" i="1" s="1"/>
  <c r="G306" i="1"/>
  <c r="O306" i="1" s="1"/>
  <c r="G305" i="1"/>
  <c r="K305" i="1" s="1"/>
  <c r="G304" i="1"/>
  <c r="K304" i="1" s="1"/>
  <c r="G303" i="1"/>
  <c r="O303" i="1" s="1"/>
  <c r="G302" i="1"/>
  <c r="O302" i="1" s="1"/>
  <c r="G301" i="1"/>
  <c r="O301" i="1" s="1"/>
  <c r="G300" i="1"/>
  <c r="K300" i="1" s="1"/>
  <c r="G299" i="1"/>
  <c r="G298" i="1"/>
  <c r="G297" i="1"/>
  <c r="O297" i="1" s="1"/>
  <c r="G296" i="1"/>
  <c r="O296" i="1" s="1"/>
  <c r="G295" i="1"/>
  <c r="K295" i="1" s="1"/>
  <c r="G294" i="1"/>
  <c r="O294" i="1" s="1"/>
  <c r="G293" i="1"/>
  <c r="O293" i="1" s="1"/>
  <c r="G292" i="1"/>
  <c r="K292" i="1" s="1"/>
  <c r="G186" i="1"/>
  <c r="K186" i="1" s="1"/>
  <c r="G185" i="1"/>
  <c r="K185" i="1" s="1"/>
  <c r="G184" i="1"/>
  <c r="K184" i="1" s="1"/>
  <c r="G183" i="1"/>
  <c r="O183" i="1" s="1"/>
  <c r="G182" i="1"/>
  <c r="G181" i="1"/>
  <c r="O181" i="1" s="1"/>
  <c r="G180" i="1"/>
  <c r="O180" i="1" s="1"/>
  <c r="G179" i="1"/>
  <c r="G178" i="1"/>
  <c r="O178" i="1" s="1"/>
  <c r="G177" i="1"/>
  <c r="G176" i="1"/>
  <c r="G175" i="1"/>
  <c r="K175" i="1" s="1"/>
  <c r="G174" i="1"/>
  <c r="K174" i="1" s="1"/>
  <c r="G173" i="1"/>
  <c r="K173" i="1" s="1"/>
  <c r="G172" i="1"/>
  <c r="O172" i="1" s="1"/>
  <c r="G171" i="1"/>
  <c r="G170" i="1"/>
  <c r="K170" i="1" s="1"/>
  <c r="G169" i="1"/>
  <c r="K169" i="1" s="1"/>
  <c r="G804" i="1"/>
  <c r="K804" i="1" s="1"/>
  <c r="G803" i="1"/>
  <c r="Q804" i="1"/>
  <c r="Q803" i="1"/>
  <c r="R804" i="1"/>
  <c r="R803" i="1"/>
  <c r="M804" i="1"/>
  <c r="M803" i="1"/>
  <c r="T114" i="7"/>
  <c r="S114" i="7"/>
  <c r="R114" i="7"/>
  <c r="O114" i="7"/>
  <c r="T112" i="7"/>
  <c r="S112" i="7"/>
  <c r="R112" i="7"/>
  <c r="O112" i="7"/>
  <c r="T115" i="7"/>
  <c r="S115" i="7"/>
  <c r="R115" i="7"/>
  <c r="O115" i="7"/>
  <c r="I114" i="7"/>
  <c r="M114" i="7" s="1"/>
  <c r="I112" i="7"/>
  <c r="M112" i="7" s="1"/>
  <c r="I115" i="7"/>
  <c r="M115" i="7" s="1"/>
  <c r="T195" i="7"/>
  <c r="T125" i="7"/>
  <c r="S125" i="7"/>
  <c r="R125" i="7"/>
  <c r="O125" i="7"/>
  <c r="I125" i="7"/>
  <c r="Q125" i="7" s="1"/>
  <c r="T75" i="7"/>
  <c r="K75" i="7"/>
  <c r="S75" i="7" s="1"/>
  <c r="J75" i="7"/>
  <c r="R75" i="7" s="1"/>
  <c r="N75" i="7"/>
  <c r="I75" i="7"/>
  <c r="M75" i="7" s="1"/>
  <c r="P5" i="7"/>
  <c r="L5" i="7"/>
  <c r="N5" i="1"/>
  <c r="J5" i="1"/>
  <c r="AO132" i="7"/>
  <c r="AN132" i="7"/>
  <c r="R757" i="1"/>
  <c r="Q757" i="1"/>
  <c r="M757" i="1"/>
  <c r="G757" i="1"/>
  <c r="O757" i="1" s="1"/>
  <c r="R756" i="1"/>
  <c r="Q756" i="1"/>
  <c r="M756" i="1"/>
  <c r="G756" i="1"/>
  <c r="O756" i="1" s="1"/>
  <c r="G221" i="1"/>
  <c r="O221" i="1" s="1"/>
  <c r="G220" i="1"/>
  <c r="K220" i="1" s="1"/>
  <c r="G697" i="1"/>
  <c r="O697" i="1" s="1"/>
  <c r="G689" i="1"/>
  <c r="O689" i="1" s="1"/>
  <c r="G945" i="1"/>
  <c r="O945" i="1" s="1"/>
  <c r="G944" i="1"/>
  <c r="O944" i="1" s="1"/>
  <c r="G923" i="1"/>
  <c r="K923" i="1" s="1"/>
  <c r="G924" i="1"/>
  <c r="K924" i="1" s="1"/>
  <c r="AT124" i="7"/>
  <c r="AS124" i="7"/>
  <c r="AO124" i="7"/>
  <c r="AN124" i="7"/>
  <c r="AH124" i="7"/>
  <c r="AR124" i="7" s="1"/>
  <c r="T124" i="7"/>
  <c r="S124" i="7"/>
  <c r="R124" i="7"/>
  <c r="O124" i="7"/>
  <c r="I124" i="7"/>
  <c r="Q124" i="7" s="1"/>
  <c r="AT123" i="7"/>
  <c r="AS123" i="7"/>
  <c r="AO123" i="7"/>
  <c r="AN123" i="7"/>
  <c r="AH123" i="7"/>
  <c r="AR123" i="7" s="1"/>
  <c r="T123" i="7"/>
  <c r="S123" i="7"/>
  <c r="R123" i="7"/>
  <c r="O123" i="7"/>
  <c r="I123" i="7"/>
  <c r="Q123" i="7" s="1"/>
  <c r="AT122" i="7"/>
  <c r="AS122" i="7"/>
  <c r="AO122" i="7"/>
  <c r="AN122" i="7"/>
  <c r="AH122" i="7"/>
  <c r="AR122" i="7" s="1"/>
  <c r="T122" i="7"/>
  <c r="S122" i="7"/>
  <c r="R122" i="7"/>
  <c r="O122" i="7"/>
  <c r="I122" i="7"/>
  <c r="M122" i="7" s="1"/>
  <c r="AT121" i="7"/>
  <c r="AS121" i="7"/>
  <c r="AO121" i="7"/>
  <c r="AN121" i="7"/>
  <c r="AH121" i="7"/>
  <c r="AR121" i="7" s="1"/>
  <c r="T121" i="7"/>
  <c r="S121" i="7"/>
  <c r="R121" i="7"/>
  <c r="O121" i="7"/>
  <c r="I121" i="7"/>
  <c r="Q121" i="7" s="1"/>
  <c r="AT120" i="7"/>
  <c r="AS120" i="7"/>
  <c r="AO120" i="7"/>
  <c r="AN120" i="7"/>
  <c r="AH120" i="7"/>
  <c r="AR120" i="7" s="1"/>
  <c r="T120" i="7"/>
  <c r="S120" i="7"/>
  <c r="R120" i="7"/>
  <c r="O120" i="7"/>
  <c r="I120" i="7"/>
  <c r="M120" i="7" s="1"/>
  <c r="R929" i="1"/>
  <c r="Q929" i="1"/>
  <c r="M929" i="1"/>
  <c r="G929" i="1"/>
  <c r="O929" i="1" s="1"/>
  <c r="R928" i="1"/>
  <c r="Q928" i="1"/>
  <c r="M928" i="1"/>
  <c r="G928" i="1"/>
  <c r="K928" i="1" s="1"/>
  <c r="R939" i="1"/>
  <c r="Q939" i="1"/>
  <c r="M939" i="1"/>
  <c r="G939" i="1"/>
  <c r="K939" i="1" s="1"/>
  <c r="R938" i="1"/>
  <c r="Q938" i="1"/>
  <c r="M938" i="1"/>
  <c r="G938" i="1"/>
  <c r="K938" i="1" s="1"/>
  <c r="R937" i="1"/>
  <c r="Q937" i="1"/>
  <c r="M937" i="1"/>
  <c r="G937" i="1"/>
  <c r="K937" i="1" s="1"/>
  <c r="R936" i="1"/>
  <c r="Q936" i="1"/>
  <c r="M936" i="1"/>
  <c r="G936" i="1"/>
  <c r="R935" i="1"/>
  <c r="Q935" i="1"/>
  <c r="M935" i="1"/>
  <c r="G935" i="1"/>
  <c r="O935" i="1" s="1"/>
  <c r="R934" i="1"/>
  <c r="Q934" i="1"/>
  <c r="M934" i="1"/>
  <c r="G934" i="1"/>
  <c r="O934" i="1" s="1"/>
  <c r="R113" i="1"/>
  <c r="Q113" i="1"/>
  <c r="M113" i="1"/>
  <c r="G113" i="1"/>
  <c r="K113" i="1" s="1"/>
  <c r="R112" i="1"/>
  <c r="Q112" i="1"/>
  <c r="M112" i="1"/>
  <c r="G112" i="1"/>
  <c r="R933" i="1"/>
  <c r="Q933" i="1"/>
  <c r="M933" i="1"/>
  <c r="G933" i="1"/>
  <c r="K933" i="1" s="1"/>
  <c r="R932" i="1"/>
  <c r="Q932" i="1"/>
  <c r="M932" i="1"/>
  <c r="G932" i="1"/>
  <c r="O932" i="1" s="1"/>
  <c r="R931" i="1"/>
  <c r="Q931" i="1"/>
  <c r="M931" i="1"/>
  <c r="G931" i="1"/>
  <c r="K931" i="1" s="1"/>
  <c r="R930" i="1"/>
  <c r="Q930" i="1"/>
  <c r="M930" i="1"/>
  <c r="G930" i="1"/>
  <c r="K930" i="1" s="1"/>
  <c r="R790" i="1"/>
  <c r="Q790" i="1"/>
  <c r="M790" i="1"/>
  <c r="G790" i="1"/>
  <c r="K790" i="1" s="1"/>
  <c r="R789" i="1"/>
  <c r="Q789" i="1"/>
  <c r="M789" i="1"/>
  <c r="G789" i="1"/>
  <c r="O789" i="1" s="1"/>
  <c r="G869" i="1"/>
  <c r="O869" i="1" s="1"/>
  <c r="G870" i="1"/>
  <c r="G871" i="1"/>
  <c r="O871" i="1" s="1"/>
  <c r="G872" i="1"/>
  <c r="K872" i="1" s="1"/>
  <c r="G873" i="1"/>
  <c r="O873" i="1" s="1"/>
  <c r="G874" i="1"/>
  <c r="O874" i="1" s="1"/>
  <c r="R874" i="1"/>
  <c r="Q874" i="1"/>
  <c r="M874" i="1"/>
  <c r="R873" i="1"/>
  <c r="Q873" i="1"/>
  <c r="M873" i="1"/>
  <c r="R7" i="1"/>
  <c r="R8" i="1"/>
  <c r="R9" i="1"/>
  <c r="R10" i="1"/>
  <c r="R11" i="1"/>
  <c r="R12" i="1"/>
  <c r="R13" i="1"/>
  <c r="R14" i="1"/>
  <c r="R18" i="1"/>
  <c r="R19" i="1"/>
  <c r="R20" i="1"/>
  <c r="R21" i="1"/>
  <c r="R22" i="1"/>
  <c r="R23" i="1"/>
  <c r="R24" i="1"/>
  <c r="R25" i="1"/>
  <c r="R26" i="1"/>
  <c r="R27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89" i="1"/>
  <c r="R290" i="1"/>
  <c r="R29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8" i="1"/>
  <c r="R759" i="1"/>
  <c r="R760" i="1"/>
  <c r="R761" i="1"/>
  <c r="R762" i="1"/>
  <c r="R763" i="1"/>
  <c r="R764" i="1"/>
  <c r="R765" i="1"/>
  <c r="R766" i="1"/>
  <c r="R767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94" i="1"/>
  <c r="R795" i="1"/>
  <c r="R796" i="1"/>
  <c r="R797" i="1"/>
  <c r="R798" i="1"/>
  <c r="R799" i="1"/>
  <c r="R800" i="1"/>
  <c r="R801" i="1"/>
  <c r="R802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13" i="1"/>
  <c r="R1214" i="1"/>
  <c r="R1215" i="1"/>
  <c r="R1216" i="1"/>
  <c r="AO193" i="7"/>
  <c r="AO190" i="7"/>
  <c r="AO135" i="7"/>
  <c r="AO127" i="7"/>
  <c r="AO126" i="7"/>
  <c r="AO118" i="7"/>
  <c r="AO101" i="7"/>
  <c r="AS190" i="7"/>
  <c r="AT190" i="7"/>
  <c r="AL31" i="7"/>
  <c r="AL33" i="7"/>
  <c r="AN33" i="7" s="1"/>
  <c r="AL32" i="7"/>
  <c r="AT185" i="7"/>
  <c r="AS184" i="7"/>
  <c r="AS176" i="7"/>
  <c r="AT140" i="7"/>
  <c r="AT135" i="7"/>
  <c r="AS135" i="7"/>
  <c r="AT127" i="7"/>
  <c r="AS127" i="7"/>
  <c r="AT126" i="7"/>
  <c r="AS126" i="7"/>
  <c r="AT118" i="7"/>
  <c r="AS118" i="7"/>
  <c r="AS101" i="7"/>
  <c r="AT91" i="7"/>
  <c r="AT31" i="7"/>
  <c r="AT33" i="7"/>
  <c r="AL144" i="7"/>
  <c r="AS144" i="7" s="1"/>
  <c r="AM144" i="7"/>
  <c r="AR184" i="7"/>
  <c r="AT193" i="7"/>
  <c r="AM184" i="7"/>
  <c r="AT184" i="7" s="1"/>
  <c r="AM176" i="7"/>
  <c r="AN176" i="7" s="1"/>
  <c r="AT101" i="7"/>
  <c r="AT32" i="7"/>
  <c r="AS193" i="7"/>
  <c r="AL185" i="7"/>
  <c r="AS185" i="7" s="1"/>
  <c r="AL140" i="7"/>
  <c r="AN140" i="7" s="1"/>
  <c r="AS91" i="7"/>
  <c r="AO91" i="7"/>
  <c r="AH11" i="7"/>
  <c r="AH12" i="7"/>
  <c r="AH30" i="7"/>
  <c r="AH29" i="7"/>
  <c r="AH28" i="7"/>
  <c r="AH27" i="7"/>
  <c r="AH26" i="7"/>
  <c r="AH25" i="7"/>
  <c r="AH24" i="7"/>
  <c r="AH23" i="7"/>
  <c r="AH22" i="7"/>
  <c r="AH21" i="7"/>
  <c r="T30" i="7"/>
  <c r="S30" i="7"/>
  <c r="R30" i="7"/>
  <c r="O30" i="7"/>
  <c r="T29" i="7"/>
  <c r="S29" i="7"/>
  <c r="R29" i="7"/>
  <c r="O29" i="7"/>
  <c r="T28" i="7"/>
  <c r="S28" i="7"/>
  <c r="R28" i="7"/>
  <c r="O28" i="7"/>
  <c r="T27" i="7"/>
  <c r="S27" i="7"/>
  <c r="R27" i="7"/>
  <c r="O27" i="7"/>
  <c r="T26" i="7"/>
  <c r="S26" i="7"/>
  <c r="R26" i="7"/>
  <c r="O26" i="7"/>
  <c r="T25" i="7"/>
  <c r="S25" i="7"/>
  <c r="R25" i="7"/>
  <c r="O25" i="7"/>
  <c r="T24" i="7"/>
  <c r="S24" i="7"/>
  <c r="R24" i="7"/>
  <c r="O24" i="7"/>
  <c r="T23" i="7"/>
  <c r="S23" i="7"/>
  <c r="R23" i="7"/>
  <c r="O23" i="7"/>
  <c r="T22" i="7"/>
  <c r="S22" i="7"/>
  <c r="R22" i="7"/>
  <c r="O22" i="7"/>
  <c r="T21" i="7"/>
  <c r="S21" i="7"/>
  <c r="R21" i="7"/>
  <c r="O21" i="7"/>
  <c r="T18" i="7"/>
  <c r="S18" i="7"/>
  <c r="R18" i="7"/>
  <c r="O18" i="7"/>
  <c r="T17" i="7"/>
  <c r="S17" i="7"/>
  <c r="R17" i="7"/>
  <c r="O17" i="7"/>
  <c r="T20" i="7"/>
  <c r="S20" i="7"/>
  <c r="R20" i="7"/>
  <c r="O20" i="7"/>
  <c r="T19" i="7"/>
  <c r="S19" i="7"/>
  <c r="R19" i="7"/>
  <c r="O19" i="7"/>
  <c r="T15" i="7"/>
  <c r="S15" i="7"/>
  <c r="R15" i="7"/>
  <c r="O15" i="7"/>
  <c r="T16" i="7"/>
  <c r="S16" i="7"/>
  <c r="R16" i="7"/>
  <c r="O16" i="7"/>
  <c r="T13" i="7"/>
  <c r="S13" i="7"/>
  <c r="R13" i="7"/>
  <c r="O13" i="7"/>
  <c r="T14" i="7"/>
  <c r="S14" i="7"/>
  <c r="R14" i="7"/>
  <c r="O14" i="7"/>
  <c r="T8" i="7"/>
  <c r="S8" i="7"/>
  <c r="R8" i="7"/>
  <c r="O8" i="7"/>
  <c r="T9" i="7"/>
  <c r="S9" i="7"/>
  <c r="R9" i="7"/>
  <c r="O9" i="7"/>
  <c r="T12" i="7"/>
  <c r="S12" i="7"/>
  <c r="R12" i="7"/>
  <c r="O12" i="7"/>
  <c r="T11" i="7"/>
  <c r="S11" i="7"/>
  <c r="R11" i="7"/>
  <c r="O11" i="7"/>
  <c r="I30" i="7"/>
  <c r="M30" i="7" s="1"/>
  <c r="I29" i="7"/>
  <c r="M29" i="7" s="1"/>
  <c r="I28" i="7"/>
  <c r="Q28" i="7" s="1"/>
  <c r="I27" i="7"/>
  <c r="M27" i="7" s="1"/>
  <c r="I26" i="7"/>
  <c r="Q26" i="7" s="1"/>
  <c r="I25" i="7"/>
  <c r="I24" i="7"/>
  <c r="M24" i="7" s="1"/>
  <c r="I23" i="7"/>
  <c r="M23" i="7" s="1"/>
  <c r="I22" i="7"/>
  <c r="M22" i="7" s="1"/>
  <c r="I21" i="7"/>
  <c r="Q21" i="7" s="1"/>
  <c r="I18" i="7"/>
  <c r="M18" i="7" s="1"/>
  <c r="I17" i="7"/>
  <c r="M17" i="7" s="1"/>
  <c r="I20" i="7"/>
  <c r="Q20" i="7" s="1"/>
  <c r="I19" i="7"/>
  <c r="I15" i="7"/>
  <c r="M15" i="7" s="1"/>
  <c r="I16" i="7"/>
  <c r="Q16" i="7" s="1"/>
  <c r="I13" i="7"/>
  <c r="I14" i="7"/>
  <c r="M14" i="7" s="1"/>
  <c r="I8" i="7"/>
  <c r="M8" i="7" s="1"/>
  <c r="I9" i="7"/>
  <c r="Q9" i="7" s="1"/>
  <c r="I12" i="7"/>
  <c r="I11" i="7"/>
  <c r="M11" i="7" s="1"/>
  <c r="AM139" i="7"/>
  <c r="AL139" i="7"/>
  <c r="AN127" i="7"/>
  <c r="AN91" i="7"/>
  <c r="AN193" i="7"/>
  <c r="AN101" i="7"/>
  <c r="AN126" i="7"/>
  <c r="AN135" i="7"/>
  <c r="AN190" i="7"/>
  <c r="AN118" i="7"/>
  <c r="AI144" i="7"/>
  <c r="I139" i="7"/>
  <c r="Q139" i="7" s="1"/>
  <c r="AI139" i="7"/>
  <c r="AH139" i="7"/>
  <c r="T139" i="7"/>
  <c r="S139" i="7"/>
  <c r="R139" i="7"/>
  <c r="O139" i="7"/>
  <c r="I42" i="7"/>
  <c r="Q42" i="7" s="1"/>
  <c r="I43" i="7"/>
  <c r="M43" i="7" s="1"/>
  <c r="I44" i="7"/>
  <c r="M44" i="7" s="1"/>
  <c r="I55" i="7"/>
  <c r="Q55" i="7" s="1"/>
  <c r="I45" i="7"/>
  <c r="Q45" i="7" s="1"/>
  <c r="I46" i="7"/>
  <c r="M46" i="7" s="1"/>
  <c r="I47" i="7"/>
  <c r="Q47" i="7" s="1"/>
  <c r="I48" i="7"/>
  <c r="I37" i="7"/>
  <c r="M37" i="7" s="1"/>
  <c r="I38" i="7"/>
  <c r="Q38" i="7" s="1"/>
  <c r="I39" i="7"/>
  <c r="M39" i="7" s="1"/>
  <c r="I49" i="7"/>
  <c r="Q49" i="7" s="1"/>
  <c r="I50" i="7"/>
  <c r="M50" i="7" s="1"/>
  <c r="I51" i="7"/>
  <c r="I52" i="7"/>
  <c r="Q52" i="7" s="1"/>
  <c r="I53" i="7"/>
  <c r="Q53" i="7" s="1"/>
  <c r="I54" i="7"/>
  <c r="Q54" i="7" s="1"/>
  <c r="I40" i="7"/>
  <c r="M40" i="7" s="1"/>
  <c r="I41" i="7"/>
  <c r="Q41" i="7" s="1"/>
  <c r="O40" i="7"/>
  <c r="O54" i="7"/>
  <c r="O53" i="7"/>
  <c r="O52" i="7"/>
  <c r="O51" i="7"/>
  <c r="O50" i="7"/>
  <c r="O49" i="7"/>
  <c r="O39" i="7"/>
  <c r="O38" i="7"/>
  <c r="O37" i="7"/>
  <c r="O48" i="7"/>
  <c r="O47" i="7"/>
  <c r="O46" i="7"/>
  <c r="O45" i="7"/>
  <c r="O55" i="7"/>
  <c r="O44" i="7"/>
  <c r="O43" i="7"/>
  <c r="O42" i="7"/>
  <c r="O41" i="7"/>
  <c r="R41" i="7"/>
  <c r="T41" i="7"/>
  <c r="R42" i="7"/>
  <c r="T42" i="7"/>
  <c r="R43" i="7"/>
  <c r="T43" i="7"/>
  <c r="R44" i="7"/>
  <c r="T44" i="7"/>
  <c r="R55" i="7"/>
  <c r="T55" i="7"/>
  <c r="R45" i="7"/>
  <c r="T45" i="7"/>
  <c r="R46" i="7"/>
  <c r="T46" i="7"/>
  <c r="R47" i="7"/>
  <c r="T47" i="7"/>
  <c r="R48" i="7"/>
  <c r="T48" i="7"/>
  <c r="R37" i="7"/>
  <c r="T37" i="7"/>
  <c r="R38" i="7"/>
  <c r="T38" i="7"/>
  <c r="R39" i="7"/>
  <c r="T39" i="7"/>
  <c r="R49" i="7"/>
  <c r="T49" i="7"/>
  <c r="R50" i="7"/>
  <c r="T50" i="7"/>
  <c r="R51" i="7"/>
  <c r="T51" i="7"/>
  <c r="R52" i="7"/>
  <c r="T52" i="7"/>
  <c r="R53" i="7"/>
  <c r="T53" i="7"/>
  <c r="R54" i="7"/>
  <c r="T54" i="7"/>
  <c r="R40" i="7"/>
  <c r="T40" i="7"/>
  <c r="T191" i="7"/>
  <c r="K191" i="7"/>
  <c r="O191" i="7" s="1"/>
  <c r="J191" i="7"/>
  <c r="N191" i="7" s="1"/>
  <c r="AI130" i="7"/>
  <c r="AH130" i="7"/>
  <c r="T130" i="7"/>
  <c r="S130" i="7"/>
  <c r="R130" i="7"/>
  <c r="O130" i="7"/>
  <c r="I130" i="7"/>
  <c r="M130" i="7" s="1"/>
  <c r="AI132" i="7"/>
  <c r="AH132" i="7"/>
  <c r="T132" i="7"/>
  <c r="S132" i="7"/>
  <c r="R132" i="7"/>
  <c r="O132" i="7"/>
  <c r="I132" i="7"/>
  <c r="Q132" i="7" s="1"/>
  <c r="R191" i="7"/>
  <c r="W371" i="1"/>
  <c r="W370" i="1"/>
  <c r="W369" i="1"/>
  <c r="W368" i="1"/>
  <c r="W836" i="1"/>
  <c r="W835" i="1"/>
  <c r="W834" i="1"/>
  <c r="W833" i="1"/>
  <c r="AH185" i="7"/>
  <c r="AH175" i="7"/>
  <c r="AH163" i="7"/>
  <c r="AH144" i="7"/>
  <c r="AH136" i="7"/>
  <c r="AR136" i="7" s="1"/>
  <c r="AH126" i="7"/>
  <c r="AR126" i="7" s="1"/>
  <c r="W1204" i="1"/>
  <c r="W1203" i="1"/>
  <c r="W1202" i="1"/>
  <c r="W1201" i="1"/>
  <c r="W1200" i="1"/>
  <c r="W1199" i="1"/>
  <c r="W1198" i="1"/>
  <c r="W1197" i="1"/>
  <c r="W1196" i="1"/>
  <c r="W1195" i="1"/>
  <c r="W1194" i="1"/>
  <c r="W1193" i="1"/>
  <c r="W1192" i="1"/>
  <c r="W1191" i="1"/>
  <c r="W1190" i="1"/>
  <c r="W1189" i="1"/>
  <c r="W1188" i="1"/>
  <c r="W1187" i="1"/>
  <c r="W1186" i="1"/>
  <c r="W1185" i="1"/>
  <c r="W1184" i="1"/>
  <c r="W1183" i="1"/>
  <c r="W1182" i="1"/>
  <c r="W1181" i="1"/>
  <c r="W1180" i="1"/>
  <c r="W1179" i="1"/>
  <c r="W1178" i="1"/>
  <c r="W1177" i="1"/>
  <c r="W1176" i="1"/>
  <c r="W1175" i="1"/>
  <c r="W1174" i="1"/>
  <c r="W1173" i="1"/>
  <c r="W1172" i="1"/>
  <c r="W734" i="1"/>
  <c r="W733" i="1"/>
  <c r="W732" i="1"/>
  <c r="W415" i="1"/>
  <c r="W414" i="1"/>
  <c r="W413" i="1"/>
  <c r="W412" i="1"/>
  <c r="W411" i="1"/>
  <c r="W410" i="1"/>
  <c r="W409" i="1"/>
  <c r="W408" i="1"/>
  <c r="W407" i="1"/>
  <c r="W406" i="1"/>
  <c r="W402" i="1"/>
  <c r="W401" i="1"/>
  <c r="W400" i="1"/>
  <c r="W399" i="1"/>
  <c r="W398" i="1"/>
  <c r="W397" i="1"/>
  <c r="W396" i="1"/>
  <c r="W395" i="1"/>
  <c r="W391" i="1"/>
  <c r="W390" i="1"/>
  <c r="W389" i="1"/>
  <c r="W388" i="1"/>
  <c r="W387" i="1"/>
  <c r="W386" i="1"/>
  <c r="W385" i="1"/>
  <c r="W384" i="1"/>
  <c r="W383" i="1"/>
  <c r="Q945" i="1"/>
  <c r="M945" i="1"/>
  <c r="Q944" i="1"/>
  <c r="M944" i="1"/>
  <c r="Q872" i="1"/>
  <c r="M872" i="1"/>
  <c r="Q871" i="1"/>
  <c r="M871" i="1"/>
  <c r="Q870" i="1"/>
  <c r="M870" i="1"/>
  <c r="Q869" i="1"/>
  <c r="M869" i="1"/>
  <c r="Q924" i="1"/>
  <c r="M924" i="1"/>
  <c r="Q923" i="1"/>
  <c r="M923" i="1"/>
  <c r="Q698" i="1"/>
  <c r="M698" i="1"/>
  <c r="G698" i="1"/>
  <c r="O698" i="1" s="1"/>
  <c r="Q697" i="1"/>
  <c r="M697" i="1"/>
  <c r="Q690" i="1"/>
  <c r="M690" i="1"/>
  <c r="G690" i="1"/>
  <c r="O690" i="1" s="1"/>
  <c r="Q689" i="1"/>
  <c r="M689" i="1"/>
  <c r="W32" i="1"/>
  <c r="W67" i="1"/>
  <c r="Y67" i="1" s="1"/>
  <c r="Z67" i="1" s="1"/>
  <c r="W66" i="1"/>
  <c r="Y66" i="1" s="1"/>
  <c r="Z66" i="1" s="1"/>
  <c r="W65" i="1"/>
  <c r="Y65" i="1" s="1"/>
  <c r="Z65" i="1" s="1"/>
  <c r="W62" i="1"/>
  <c r="W61" i="1"/>
  <c r="W60" i="1"/>
  <c r="W59" i="1"/>
  <c r="Y59" i="1" s="1"/>
  <c r="Z59" i="1" s="1"/>
  <c r="W58" i="1"/>
  <c r="Y58" i="1" s="1"/>
  <c r="Z58" i="1" s="1"/>
  <c r="W57" i="1"/>
  <c r="Y57" i="1" s="1"/>
  <c r="Z57" i="1" s="1"/>
  <c r="W56" i="1"/>
  <c r="W55" i="1"/>
  <c r="W54" i="1"/>
  <c r="W53" i="1"/>
  <c r="W52" i="1"/>
  <c r="W51" i="1"/>
  <c r="Y51" i="1" s="1"/>
  <c r="Z51" i="1" s="1"/>
  <c r="W50" i="1"/>
  <c r="Y50" i="1" s="1"/>
  <c r="Z50" i="1" s="1"/>
  <c r="W49" i="1"/>
  <c r="Y49" i="1" s="1"/>
  <c r="Z49" i="1" s="1"/>
  <c r="W48" i="1"/>
  <c r="W47" i="1"/>
  <c r="W46" i="1"/>
  <c r="W45" i="1"/>
  <c r="W44" i="1"/>
  <c r="W42" i="1"/>
  <c r="Y42" i="1" s="1"/>
  <c r="Z42" i="1" s="1"/>
  <c r="W41" i="1"/>
  <c r="W40" i="1"/>
  <c r="W39" i="1"/>
  <c r="W38" i="1"/>
  <c r="W37" i="1"/>
  <c r="W36" i="1"/>
  <c r="W35" i="1"/>
  <c r="W34" i="1"/>
  <c r="W33" i="1"/>
  <c r="W31" i="1"/>
  <c r="W30" i="1"/>
  <c r="W27" i="1"/>
  <c r="Y27" i="1" s="1"/>
  <c r="Z27" i="1" s="1"/>
  <c r="W26" i="1"/>
  <c r="W25" i="1"/>
  <c r="W24" i="1"/>
  <c r="W23" i="1"/>
  <c r="W22" i="1"/>
  <c r="W21" i="1"/>
  <c r="W20" i="1"/>
  <c r="W19" i="1"/>
  <c r="Y19" i="1" s="1"/>
  <c r="Z19" i="1" s="1"/>
  <c r="W18" i="1"/>
  <c r="W14" i="1"/>
  <c r="W13" i="1"/>
  <c r="W12" i="1"/>
  <c r="W11" i="1"/>
  <c r="W10" i="1"/>
  <c r="W9" i="1"/>
  <c r="W8" i="1"/>
  <c r="W7" i="1"/>
  <c r="W29" i="1"/>
  <c r="AH117" i="7"/>
  <c r="AH104" i="7"/>
  <c r="I208" i="7"/>
  <c r="M208" i="7" s="1"/>
  <c r="I207" i="7"/>
  <c r="M207" i="7" s="1"/>
  <c r="I206" i="7"/>
  <c r="M206" i="7" s="1"/>
  <c r="I196" i="7"/>
  <c r="M196" i="7" s="1"/>
  <c r="I198" i="7"/>
  <c r="Q198" i="7" s="1"/>
  <c r="I197" i="7"/>
  <c r="I200" i="7"/>
  <c r="M200" i="7" s="1"/>
  <c r="I199" i="7"/>
  <c r="I185" i="7"/>
  <c r="I184" i="7"/>
  <c r="I178" i="7"/>
  <c r="M178" i="7" s="1"/>
  <c r="I175" i="7"/>
  <c r="I163" i="7"/>
  <c r="M163" i="7" s="1"/>
  <c r="I176" i="7"/>
  <c r="I144" i="7"/>
  <c r="Q144" i="7" s="1"/>
  <c r="I140" i="7"/>
  <c r="Q140" i="7" s="1"/>
  <c r="I136" i="7"/>
  <c r="M136" i="7" s="1"/>
  <c r="I134" i="7"/>
  <c r="Q134" i="7" s="1"/>
  <c r="I135" i="7"/>
  <c r="Q135" i="7" s="1"/>
  <c r="I137" i="7"/>
  <c r="I138" i="7"/>
  <c r="Q138" i="7" s="1"/>
  <c r="I128" i="7"/>
  <c r="Q128" i="7" s="1"/>
  <c r="I127" i="7"/>
  <c r="Q127" i="7" s="1"/>
  <c r="I126" i="7"/>
  <c r="I118" i="7"/>
  <c r="M118" i="7" s="1"/>
  <c r="I117" i="7"/>
  <c r="Q117" i="7" s="1"/>
  <c r="I104" i="7"/>
  <c r="Q104" i="7" s="1"/>
  <c r="I98" i="7"/>
  <c r="M98" i="7" s="1"/>
  <c r="I101" i="7"/>
  <c r="M101" i="7" s="1"/>
  <c r="I91" i="7"/>
  <c r="I89" i="7"/>
  <c r="M89" i="7" s="1"/>
  <c r="I88" i="7"/>
  <c r="Q88" i="7" s="1"/>
  <c r="I87" i="7"/>
  <c r="M87" i="7" s="1"/>
  <c r="I86" i="7"/>
  <c r="M86" i="7" s="1"/>
  <c r="I85" i="7"/>
  <c r="Q85" i="7" s="1"/>
  <c r="I84" i="7"/>
  <c r="M84" i="7" s="1"/>
  <c r="I90" i="7"/>
  <c r="M90" i="7" s="1"/>
  <c r="I76" i="7"/>
  <c r="M76" i="7" s="1"/>
  <c r="I74" i="7"/>
  <c r="M74" i="7" s="1"/>
  <c r="I67" i="7"/>
  <c r="Q67" i="7" s="1"/>
  <c r="I65" i="7"/>
  <c r="Q65" i="7" s="1"/>
  <c r="I66" i="7"/>
  <c r="Q66" i="7" s="1"/>
  <c r="I68" i="7"/>
  <c r="Q68" i="7" s="1"/>
  <c r="I72" i="7"/>
  <c r="M72" i="7" s="1"/>
  <c r="I69" i="7"/>
  <c r="Q69" i="7" s="1"/>
  <c r="I70" i="7"/>
  <c r="M70" i="7" s="1"/>
  <c r="I71" i="7"/>
  <c r="Q71" i="7" s="1"/>
  <c r="I62" i="7"/>
  <c r="Q62" i="7" s="1"/>
  <c r="I60" i="7"/>
  <c r="M60" i="7" s="1"/>
  <c r="I58" i="7"/>
  <c r="M58" i="7" s="1"/>
  <c r="I57" i="7"/>
  <c r="I56" i="7"/>
  <c r="M56" i="7" s="1"/>
  <c r="I34" i="7"/>
  <c r="I36" i="7"/>
  <c r="M36" i="7" s="1"/>
  <c r="I35" i="7"/>
  <c r="M35" i="7" s="1"/>
  <c r="I10" i="7"/>
  <c r="Q10" i="7" s="1"/>
  <c r="AH18" i="7"/>
  <c r="AH17" i="7"/>
  <c r="AH20" i="7"/>
  <c r="AH19" i="7"/>
  <c r="M542" i="1"/>
  <c r="Q542" i="1"/>
  <c r="M543" i="1"/>
  <c r="Q543" i="1"/>
  <c r="M544" i="1"/>
  <c r="Q544" i="1"/>
  <c r="M545" i="1"/>
  <c r="Q545" i="1"/>
  <c r="M546" i="1"/>
  <c r="Q546" i="1"/>
  <c r="M547" i="1"/>
  <c r="Q547" i="1"/>
  <c r="M548" i="1"/>
  <c r="Q548" i="1"/>
  <c r="M549" i="1"/>
  <c r="Q549" i="1"/>
  <c r="M550" i="1"/>
  <c r="Q550" i="1"/>
  <c r="M461" i="1"/>
  <c r="Q461" i="1"/>
  <c r="M462" i="1"/>
  <c r="Q462" i="1"/>
  <c r="M463" i="1"/>
  <c r="Q463" i="1"/>
  <c r="M464" i="1"/>
  <c r="Q464" i="1"/>
  <c r="M465" i="1"/>
  <c r="Q465" i="1"/>
  <c r="M466" i="1"/>
  <c r="Q466" i="1"/>
  <c r="M686" i="1"/>
  <c r="Q686" i="1"/>
  <c r="M687" i="1"/>
  <c r="Q687" i="1"/>
  <c r="M688" i="1"/>
  <c r="Q688" i="1"/>
  <c r="M467" i="1"/>
  <c r="Q467" i="1"/>
  <c r="M468" i="1"/>
  <c r="Q468" i="1"/>
  <c r="M469" i="1"/>
  <c r="Q469" i="1"/>
  <c r="G469" i="1"/>
  <c r="O469" i="1" s="1"/>
  <c r="G468" i="1"/>
  <c r="O468" i="1" s="1"/>
  <c r="G467" i="1"/>
  <c r="O467" i="1" s="1"/>
  <c r="G688" i="1"/>
  <c r="O688" i="1" s="1"/>
  <c r="G687" i="1"/>
  <c r="O687" i="1" s="1"/>
  <c r="G686" i="1"/>
  <c r="O686" i="1" s="1"/>
  <c r="G466" i="1"/>
  <c r="O466" i="1" s="1"/>
  <c r="G465" i="1"/>
  <c r="O465" i="1" s="1"/>
  <c r="G464" i="1"/>
  <c r="O464" i="1" s="1"/>
  <c r="G463" i="1"/>
  <c r="O463" i="1" s="1"/>
  <c r="G462" i="1"/>
  <c r="O462" i="1" s="1"/>
  <c r="G461" i="1"/>
  <c r="O461" i="1" s="1"/>
  <c r="G550" i="1"/>
  <c r="O550" i="1" s="1"/>
  <c r="G549" i="1"/>
  <c r="O549" i="1" s="1"/>
  <c r="G548" i="1"/>
  <c r="O548" i="1" s="1"/>
  <c r="G547" i="1"/>
  <c r="O547" i="1" s="1"/>
  <c r="G546" i="1"/>
  <c r="O546" i="1" s="1"/>
  <c r="G545" i="1"/>
  <c r="O545" i="1" s="1"/>
  <c r="G544" i="1"/>
  <c r="O544" i="1" s="1"/>
  <c r="G543" i="1"/>
  <c r="O543" i="1" s="1"/>
  <c r="G542" i="1"/>
  <c r="O542" i="1" s="1"/>
  <c r="T136" i="7"/>
  <c r="S136" i="7"/>
  <c r="R136" i="7"/>
  <c r="O136" i="7"/>
  <c r="O126" i="7"/>
  <c r="R126" i="7"/>
  <c r="S126" i="7"/>
  <c r="T126" i="7"/>
  <c r="O104" i="7"/>
  <c r="R104" i="7"/>
  <c r="S104" i="7"/>
  <c r="T104" i="7"/>
  <c r="AJ8" i="7"/>
  <c r="AH91" i="7"/>
  <c r="AR91" i="7" s="1"/>
  <c r="AI185" i="7"/>
  <c r="AI184" i="7"/>
  <c r="AI140" i="7"/>
  <c r="AI176" i="7"/>
  <c r="AI135" i="7"/>
  <c r="AI127" i="7"/>
  <c r="AI118" i="7"/>
  <c r="AI101" i="7"/>
  <c r="AI91" i="7"/>
  <c r="AH176" i="7"/>
  <c r="AR176" i="7" s="1"/>
  <c r="AH127" i="7"/>
  <c r="AR127" i="7" s="1"/>
  <c r="AH31" i="7"/>
  <c r="AH33" i="7"/>
  <c r="AH32" i="7"/>
  <c r="T10" i="7"/>
  <c r="T32" i="7"/>
  <c r="T33" i="7"/>
  <c r="T31" i="7"/>
  <c r="T35" i="7"/>
  <c r="T36" i="7"/>
  <c r="T34" i="7"/>
  <c r="T56" i="7"/>
  <c r="T57" i="7"/>
  <c r="T58" i="7"/>
  <c r="T60" i="7"/>
  <c r="T62" i="7"/>
  <c r="T63" i="7"/>
  <c r="T64" i="7"/>
  <c r="T71" i="7"/>
  <c r="T70" i="7"/>
  <c r="T69" i="7"/>
  <c r="T72" i="7"/>
  <c r="T68" i="7"/>
  <c r="T66" i="7"/>
  <c r="T65" i="7"/>
  <c r="T67" i="7"/>
  <c r="T73" i="7"/>
  <c r="T74" i="7"/>
  <c r="T77" i="7"/>
  <c r="T79" i="7"/>
  <c r="T80" i="7"/>
  <c r="T81" i="7"/>
  <c r="T82" i="7"/>
  <c r="T76" i="7"/>
  <c r="T83" i="7"/>
  <c r="T90" i="7"/>
  <c r="T84" i="7"/>
  <c r="T85" i="7"/>
  <c r="T86" i="7"/>
  <c r="T87" i="7"/>
  <c r="T88" i="7"/>
  <c r="T89" i="7"/>
  <c r="T91" i="7"/>
  <c r="T101" i="7"/>
  <c r="T98" i="7"/>
  <c r="T117" i="7"/>
  <c r="T118" i="7"/>
  <c r="T127" i="7"/>
  <c r="T128" i="7"/>
  <c r="T138" i="7"/>
  <c r="T137" i="7"/>
  <c r="T135" i="7"/>
  <c r="T134" i="7"/>
  <c r="T144" i="7"/>
  <c r="T176" i="7"/>
  <c r="T163" i="7"/>
  <c r="T175" i="7"/>
  <c r="T178" i="7"/>
  <c r="T140" i="7"/>
  <c r="T184" i="7"/>
  <c r="T185" i="7"/>
  <c r="T190" i="7"/>
  <c r="T189" i="7"/>
  <c r="T192" i="7"/>
  <c r="T193" i="7"/>
  <c r="T194" i="7"/>
  <c r="T199" i="7"/>
  <c r="T200" i="7"/>
  <c r="T197" i="7"/>
  <c r="T198" i="7"/>
  <c r="T196" i="7"/>
  <c r="T203" i="7"/>
  <c r="T206" i="7"/>
  <c r="T207" i="7"/>
  <c r="T208" i="7"/>
  <c r="S10" i="7"/>
  <c r="S32" i="7"/>
  <c r="S33" i="7"/>
  <c r="S31" i="7"/>
  <c r="S35" i="7"/>
  <c r="S36" i="7"/>
  <c r="S34" i="7"/>
  <c r="S60" i="7"/>
  <c r="S71" i="7"/>
  <c r="S70" i="7"/>
  <c r="S69" i="7"/>
  <c r="S72" i="7"/>
  <c r="S68" i="7"/>
  <c r="S66" i="7"/>
  <c r="S65" i="7"/>
  <c r="S67" i="7"/>
  <c r="K73" i="7"/>
  <c r="O73" i="7" s="1"/>
  <c r="S74" i="7"/>
  <c r="K77" i="7"/>
  <c r="S77" i="7" s="1"/>
  <c r="O77" i="7"/>
  <c r="K79" i="7"/>
  <c r="S79" i="7" s="1"/>
  <c r="K80" i="7"/>
  <c r="S80" i="7" s="1"/>
  <c r="K81" i="7"/>
  <c r="S81" i="7" s="1"/>
  <c r="K82" i="7"/>
  <c r="S82" i="7" s="1"/>
  <c r="S76" i="7"/>
  <c r="K83" i="7"/>
  <c r="S83" i="7" s="1"/>
  <c r="S91" i="7"/>
  <c r="S101" i="7"/>
  <c r="S98" i="7"/>
  <c r="S117" i="7"/>
  <c r="S118" i="7"/>
  <c r="S127" i="7"/>
  <c r="S128" i="7"/>
  <c r="S138" i="7"/>
  <c r="S137" i="7"/>
  <c r="S135" i="7"/>
  <c r="S134" i="7"/>
  <c r="S144" i="7"/>
  <c r="S176" i="7"/>
  <c r="S163" i="7"/>
  <c r="S175" i="7"/>
  <c r="S178" i="7"/>
  <c r="S140" i="7"/>
  <c r="S184" i="7"/>
  <c r="S185" i="7"/>
  <c r="K190" i="7"/>
  <c r="O190" i="7" s="1"/>
  <c r="K189" i="7"/>
  <c r="AH189" i="7" s="1"/>
  <c r="S189" i="7"/>
  <c r="K192" i="7"/>
  <c r="O192" i="7" s="1"/>
  <c r="K193" i="7"/>
  <c r="S193" i="7" s="1"/>
  <c r="K194" i="7"/>
  <c r="AH194" i="7" s="1"/>
  <c r="S199" i="7"/>
  <c r="S200" i="7"/>
  <c r="S197" i="7"/>
  <c r="S198" i="7"/>
  <c r="S196" i="7"/>
  <c r="S203" i="7"/>
  <c r="S206" i="7"/>
  <c r="S207" i="7"/>
  <c r="S208" i="7"/>
  <c r="R10" i="7"/>
  <c r="R35" i="7"/>
  <c r="R36" i="7"/>
  <c r="R34" i="7"/>
  <c r="R56" i="7"/>
  <c r="R57" i="7"/>
  <c r="R58" i="7"/>
  <c r="R60" i="7"/>
  <c r="R62" i="7"/>
  <c r="J63" i="7"/>
  <c r="N63" i="7" s="1"/>
  <c r="J64" i="7"/>
  <c r="I64" i="7" s="1"/>
  <c r="Q64" i="7" s="1"/>
  <c r="R71" i="7"/>
  <c r="R70" i="7"/>
  <c r="R69" i="7"/>
  <c r="R72" i="7"/>
  <c r="R68" i="7"/>
  <c r="R66" i="7"/>
  <c r="R65" i="7"/>
  <c r="R67" i="7"/>
  <c r="J73" i="7"/>
  <c r="I73" i="7" s="1"/>
  <c r="M73" i="7" s="1"/>
  <c r="R74" i="7"/>
  <c r="J77" i="7"/>
  <c r="I77" i="7" s="1"/>
  <c r="M77" i="7" s="1"/>
  <c r="J79" i="7"/>
  <c r="R79" i="7" s="1"/>
  <c r="J80" i="7"/>
  <c r="I80" i="7" s="1"/>
  <c r="M80" i="7" s="1"/>
  <c r="J81" i="7"/>
  <c r="N81" i="7" s="1"/>
  <c r="J82" i="7"/>
  <c r="N82" i="7" s="1"/>
  <c r="R76" i="7"/>
  <c r="J83" i="7"/>
  <c r="I83" i="7" s="1"/>
  <c r="Q83" i="7" s="1"/>
  <c r="R90" i="7"/>
  <c r="R84" i="7"/>
  <c r="R85" i="7"/>
  <c r="R86" i="7"/>
  <c r="R87" i="7"/>
  <c r="R88" i="7"/>
  <c r="R89" i="7"/>
  <c r="R91" i="7"/>
  <c r="R101" i="7"/>
  <c r="R98" i="7"/>
  <c r="R117" i="7"/>
  <c r="R118" i="7"/>
  <c r="R127" i="7"/>
  <c r="R128" i="7"/>
  <c r="R138" i="7"/>
  <c r="R137" i="7"/>
  <c r="R135" i="7"/>
  <c r="R134" i="7"/>
  <c r="R144" i="7"/>
  <c r="R176" i="7"/>
  <c r="R163" i="7"/>
  <c r="R175" i="7"/>
  <c r="R178" i="7"/>
  <c r="R140" i="7"/>
  <c r="R184" i="7"/>
  <c r="R185" i="7"/>
  <c r="J190" i="7"/>
  <c r="I190" i="7" s="1"/>
  <c r="M190" i="7" s="1"/>
  <c r="J189" i="7"/>
  <c r="I189" i="7" s="1"/>
  <c r="Q189" i="7" s="1"/>
  <c r="J192" i="7"/>
  <c r="R192" i="7" s="1"/>
  <c r="J193" i="7"/>
  <c r="N193" i="7" s="1"/>
  <c r="J194" i="7"/>
  <c r="N194" i="7" s="1"/>
  <c r="R199" i="7"/>
  <c r="R200" i="7"/>
  <c r="R197" i="7"/>
  <c r="R198" i="7"/>
  <c r="R196" i="7"/>
  <c r="R203" i="7"/>
  <c r="R206" i="7"/>
  <c r="R207" i="7"/>
  <c r="R208" i="7"/>
  <c r="O10" i="7"/>
  <c r="O32" i="7"/>
  <c r="O33" i="7"/>
  <c r="O31" i="7"/>
  <c r="O35" i="7"/>
  <c r="O36" i="7"/>
  <c r="O34" i="7"/>
  <c r="O60" i="7"/>
  <c r="O71" i="7"/>
  <c r="O70" i="7"/>
  <c r="O69" i="7"/>
  <c r="O72" i="7"/>
  <c r="O68" i="7"/>
  <c r="O66" i="7"/>
  <c r="O65" i="7"/>
  <c r="O67" i="7"/>
  <c r="O74" i="7"/>
  <c r="O76" i="7"/>
  <c r="O91" i="7"/>
  <c r="O101" i="7"/>
  <c r="O98" i="7"/>
  <c r="O117" i="7"/>
  <c r="O118" i="7"/>
  <c r="O127" i="7"/>
  <c r="O128" i="7"/>
  <c r="O138" i="7"/>
  <c r="O137" i="7"/>
  <c r="O135" i="7"/>
  <c r="O134" i="7"/>
  <c r="O144" i="7"/>
  <c r="O176" i="7"/>
  <c r="O163" i="7"/>
  <c r="O175" i="7"/>
  <c r="O178" i="7"/>
  <c r="O140" i="7"/>
  <c r="O184" i="7"/>
  <c r="O185" i="7"/>
  <c r="O199" i="7"/>
  <c r="O200" i="7"/>
  <c r="O197" i="7"/>
  <c r="O198" i="7"/>
  <c r="O196" i="7"/>
  <c r="O203" i="7"/>
  <c r="O206" i="7"/>
  <c r="O207" i="7"/>
  <c r="O208" i="7"/>
  <c r="G7" i="1"/>
  <c r="O7" i="1" s="1"/>
  <c r="G8" i="1"/>
  <c r="K8" i="1" s="1"/>
  <c r="G9" i="1"/>
  <c r="O9" i="1" s="1"/>
  <c r="G10" i="1"/>
  <c r="O10" i="1" s="1"/>
  <c r="G11" i="1"/>
  <c r="O11" i="1" s="1"/>
  <c r="G12" i="1"/>
  <c r="K12" i="1" s="1"/>
  <c r="G13" i="1"/>
  <c r="O13" i="1" s="1"/>
  <c r="G14" i="1"/>
  <c r="O14" i="1" s="1"/>
  <c r="G18" i="1"/>
  <c r="O18" i="1" s="1"/>
  <c r="G19" i="1"/>
  <c r="K19" i="1" s="1"/>
  <c r="G20" i="1"/>
  <c r="K20" i="1" s="1"/>
  <c r="G21" i="1"/>
  <c r="K21" i="1" s="1"/>
  <c r="G22" i="1"/>
  <c r="G23" i="1"/>
  <c r="K23" i="1" s="1"/>
  <c r="G24" i="1"/>
  <c r="K24" i="1" s="1"/>
  <c r="G25" i="1"/>
  <c r="K25" i="1" s="1"/>
  <c r="G26" i="1"/>
  <c r="K26" i="1" s="1"/>
  <c r="G27" i="1"/>
  <c r="G29" i="1"/>
  <c r="K29" i="1" s="1"/>
  <c r="G30" i="1"/>
  <c r="K30" i="1" s="1"/>
  <c r="G31" i="1"/>
  <c r="O31" i="1" s="1"/>
  <c r="G32" i="1"/>
  <c r="K32" i="1" s="1"/>
  <c r="G33" i="1"/>
  <c r="O33" i="1" s="1"/>
  <c r="G34" i="1"/>
  <c r="K34" i="1" s="1"/>
  <c r="G35" i="1"/>
  <c r="G36" i="1"/>
  <c r="K36" i="1" s="1"/>
  <c r="G37" i="1"/>
  <c r="O37" i="1" s="1"/>
  <c r="G38" i="1"/>
  <c r="K38" i="1" s="1"/>
  <c r="G39" i="1"/>
  <c r="K39" i="1" s="1"/>
  <c r="G40" i="1"/>
  <c r="O40" i="1" s="1"/>
  <c r="G41" i="1"/>
  <c r="O41" i="1" s="1"/>
  <c r="G42" i="1"/>
  <c r="O42" i="1" s="1"/>
  <c r="G44" i="1"/>
  <c r="G45" i="1"/>
  <c r="K45" i="1" s="1"/>
  <c r="G46" i="1"/>
  <c r="O46" i="1" s="1"/>
  <c r="G47" i="1"/>
  <c r="O47" i="1" s="1"/>
  <c r="G48" i="1"/>
  <c r="O48" i="1" s="1"/>
  <c r="G49" i="1"/>
  <c r="K49" i="1" s="1"/>
  <c r="G50" i="1"/>
  <c r="G51" i="1"/>
  <c r="O51" i="1" s="1"/>
  <c r="G52" i="1"/>
  <c r="G53" i="1"/>
  <c r="O53" i="1" s="1"/>
  <c r="G54" i="1"/>
  <c r="K54" i="1" s="1"/>
  <c r="G55" i="1"/>
  <c r="G56" i="1"/>
  <c r="O56" i="1" s="1"/>
  <c r="G57" i="1"/>
  <c r="K57" i="1" s="1"/>
  <c r="G58" i="1"/>
  <c r="G59" i="1"/>
  <c r="O59" i="1" s="1"/>
  <c r="G60" i="1"/>
  <c r="O60" i="1" s="1"/>
  <c r="G61" i="1"/>
  <c r="O61" i="1" s="1"/>
  <c r="G62" i="1"/>
  <c r="G65" i="1"/>
  <c r="O65" i="1" s="1"/>
  <c r="G66" i="1"/>
  <c r="O66" i="1" s="1"/>
  <c r="G67" i="1"/>
  <c r="O67" i="1" s="1"/>
  <c r="G68" i="1"/>
  <c r="G69" i="1"/>
  <c r="O69" i="1" s="1"/>
  <c r="G70" i="1"/>
  <c r="O70" i="1" s="1"/>
  <c r="G71" i="1"/>
  <c r="O71" i="1" s="1"/>
  <c r="G72" i="1"/>
  <c r="K72" i="1" s="1"/>
  <c r="G73" i="1"/>
  <c r="O73" i="1" s="1"/>
  <c r="G74" i="1"/>
  <c r="K74" i="1" s="1"/>
  <c r="G75" i="1"/>
  <c r="K75" i="1" s="1"/>
  <c r="G76" i="1"/>
  <c r="O76" i="1" s="1"/>
  <c r="G77" i="1"/>
  <c r="K77" i="1" s="1"/>
  <c r="G78" i="1"/>
  <c r="G79" i="1"/>
  <c r="G80" i="1"/>
  <c r="O80" i="1" s="1"/>
  <c r="G81" i="1"/>
  <c r="G82" i="1"/>
  <c r="K82" i="1" s="1"/>
  <c r="G83" i="1"/>
  <c r="O83" i="1" s="1"/>
  <c r="G84" i="1"/>
  <c r="O84" i="1" s="1"/>
  <c r="G85" i="1"/>
  <c r="K85" i="1" s="1"/>
  <c r="G86" i="1"/>
  <c r="K86" i="1" s="1"/>
  <c r="G87" i="1"/>
  <c r="O87" i="1" s="1"/>
  <c r="G88" i="1"/>
  <c r="G89" i="1"/>
  <c r="O89" i="1" s="1"/>
  <c r="G90" i="1"/>
  <c r="O90" i="1" s="1"/>
  <c r="G91" i="1"/>
  <c r="O91" i="1" s="1"/>
  <c r="G92" i="1"/>
  <c r="O92" i="1" s="1"/>
  <c r="G93" i="1"/>
  <c r="K93" i="1" s="1"/>
  <c r="G94" i="1"/>
  <c r="O94" i="1" s="1"/>
  <c r="G95" i="1"/>
  <c r="O95" i="1" s="1"/>
  <c r="G96" i="1"/>
  <c r="K96" i="1" s="1"/>
  <c r="G97" i="1"/>
  <c r="G98" i="1"/>
  <c r="K98" i="1" s="1"/>
  <c r="G99" i="1"/>
  <c r="O99" i="1" s="1"/>
  <c r="G100" i="1"/>
  <c r="K100" i="1" s="1"/>
  <c r="G101" i="1"/>
  <c r="O101" i="1" s="1"/>
  <c r="G102" i="1"/>
  <c r="G103" i="1"/>
  <c r="O103" i="1" s="1"/>
  <c r="G104" i="1"/>
  <c r="K104" i="1" s="1"/>
  <c r="G105" i="1"/>
  <c r="K105" i="1" s="1"/>
  <c r="G106" i="1"/>
  <c r="G107" i="1"/>
  <c r="K107" i="1" s="1"/>
  <c r="G108" i="1"/>
  <c r="K108" i="1" s="1"/>
  <c r="G109" i="1"/>
  <c r="K109" i="1" s="1"/>
  <c r="G110" i="1"/>
  <c r="K110" i="1" s="1"/>
  <c r="G111" i="1"/>
  <c r="O111" i="1" s="1"/>
  <c r="G140" i="1"/>
  <c r="G141" i="1"/>
  <c r="G142" i="1"/>
  <c r="O142" i="1" s="1"/>
  <c r="G143" i="1"/>
  <c r="K143" i="1" s="1"/>
  <c r="G144" i="1"/>
  <c r="O144" i="1" s="1"/>
  <c r="G145" i="1"/>
  <c r="O145" i="1" s="1"/>
  <c r="G146" i="1"/>
  <c r="O146" i="1" s="1"/>
  <c r="G147" i="1"/>
  <c r="G148" i="1"/>
  <c r="O148" i="1" s="1"/>
  <c r="G149" i="1"/>
  <c r="K149" i="1" s="1"/>
  <c r="G150" i="1"/>
  <c r="G151" i="1"/>
  <c r="O151" i="1" s="1"/>
  <c r="G161" i="1"/>
  <c r="K161" i="1" s="1"/>
  <c r="G162" i="1"/>
  <c r="O162" i="1" s="1"/>
  <c r="G163" i="1"/>
  <c r="K163" i="1" s="1"/>
  <c r="G164" i="1"/>
  <c r="G165" i="1"/>
  <c r="O165" i="1" s="1"/>
  <c r="G166" i="1"/>
  <c r="O166" i="1" s="1"/>
  <c r="G167" i="1"/>
  <c r="K167" i="1" s="1"/>
  <c r="G168" i="1"/>
  <c r="O168" i="1" s="1"/>
  <c r="G190" i="1"/>
  <c r="O190" i="1" s="1"/>
  <c r="G191" i="1"/>
  <c r="K191" i="1" s="1"/>
  <c r="G192" i="1"/>
  <c r="K192" i="1" s="1"/>
  <c r="G193" i="1"/>
  <c r="G194" i="1"/>
  <c r="G195" i="1"/>
  <c r="O195" i="1" s="1"/>
  <c r="G196" i="1"/>
  <c r="G197" i="1"/>
  <c r="K197" i="1" s="1"/>
  <c r="G198" i="1"/>
  <c r="G199" i="1"/>
  <c r="K199" i="1" s="1"/>
  <c r="G200" i="1"/>
  <c r="K200" i="1" s="1"/>
  <c r="G201" i="1"/>
  <c r="O201" i="1" s="1"/>
  <c r="G202" i="1"/>
  <c r="K202" i="1" s="1"/>
  <c r="G203" i="1"/>
  <c r="K203" i="1" s="1"/>
  <c r="G204" i="1"/>
  <c r="O204" i="1" s="1"/>
  <c r="G205" i="1"/>
  <c r="K205" i="1" s="1"/>
  <c r="G206" i="1"/>
  <c r="O206" i="1" s="1"/>
  <c r="G207" i="1"/>
  <c r="O207" i="1" s="1"/>
  <c r="G208" i="1"/>
  <c r="O208" i="1" s="1"/>
  <c r="G209" i="1"/>
  <c r="K209" i="1" s="1"/>
  <c r="G210" i="1"/>
  <c r="O210" i="1" s="1"/>
  <c r="G211" i="1"/>
  <c r="K211" i="1" s="1"/>
  <c r="G212" i="1"/>
  <c r="O212" i="1" s="1"/>
  <c r="G213" i="1"/>
  <c r="G214" i="1"/>
  <c r="O214" i="1" s="1"/>
  <c r="G215" i="1"/>
  <c r="K215" i="1" s="1"/>
  <c r="G216" i="1"/>
  <c r="G217" i="1"/>
  <c r="K217" i="1" s="1"/>
  <c r="G218" i="1"/>
  <c r="K218" i="1" s="1"/>
  <c r="G219" i="1"/>
  <c r="O219" i="1" s="1"/>
  <c r="G222" i="1"/>
  <c r="K222" i="1" s="1"/>
  <c r="G223" i="1"/>
  <c r="K223" i="1" s="1"/>
  <c r="G224" i="1"/>
  <c r="K224" i="1" s="1"/>
  <c r="G225" i="1"/>
  <c r="K225" i="1" s="1"/>
  <c r="G226" i="1"/>
  <c r="O226" i="1" s="1"/>
  <c r="G227" i="1"/>
  <c r="O227" i="1" s="1"/>
  <c r="G228" i="1"/>
  <c r="O228" i="1" s="1"/>
  <c r="G229" i="1"/>
  <c r="O229" i="1" s="1"/>
  <c r="G230" i="1"/>
  <c r="O230" i="1" s="1"/>
  <c r="G231" i="1"/>
  <c r="G114" i="1"/>
  <c r="O114" i="1" s="1"/>
  <c r="G115" i="1"/>
  <c r="O115" i="1" s="1"/>
  <c r="G116" i="1"/>
  <c r="K116" i="1" s="1"/>
  <c r="G117" i="1"/>
  <c r="K117" i="1" s="1"/>
  <c r="G118" i="1"/>
  <c r="K118" i="1" s="1"/>
  <c r="G119" i="1"/>
  <c r="G120" i="1"/>
  <c r="K120" i="1" s="1"/>
  <c r="G121" i="1"/>
  <c r="O121" i="1" s="1"/>
  <c r="G232" i="1"/>
  <c r="K232" i="1" s="1"/>
  <c r="G233" i="1"/>
  <c r="O233" i="1" s="1"/>
  <c r="G234" i="1"/>
  <c r="K234" i="1" s="1"/>
  <c r="G235" i="1"/>
  <c r="O235" i="1" s="1"/>
  <c r="G236" i="1"/>
  <c r="K236" i="1" s="1"/>
  <c r="G237" i="1"/>
  <c r="O237" i="1" s="1"/>
  <c r="G238" i="1"/>
  <c r="O238" i="1" s="1"/>
  <c r="G239" i="1"/>
  <c r="K239" i="1" s="1"/>
  <c r="G240" i="1"/>
  <c r="G241" i="1"/>
  <c r="O241" i="1" s="1"/>
  <c r="G242" i="1"/>
  <c r="K242" i="1" s="1"/>
  <c r="G243" i="1"/>
  <c r="O243" i="1" s="1"/>
  <c r="G244" i="1"/>
  <c r="K244" i="1" s="1"/>
  <c r="G245" i="1"/>
  <c r="O245" i="1" s="1"/>
  <c r="G246" i="1"/>
  <c r="K246" i="1" s="1"/>
  <c r="G122" i="1"/>
  <c r="O122" i="1" s="1"/>
  <c r="G123" i="1"/>
  <c r="K123" i="1" s="1"/>
  <c r="G124" i="1"/>
  <c r="K124" i="1" s="1"/>
  <c r="G125" i="1"/>
  <c r="O125" i="1" s="1"/>
  <c r="G126" i="1"/>
  <c r="O126" i="1" s="1"/>
  <c r="G127" i="1"/>
  <c r="O127" i="1" s="1"/>
  <c r="G128" i="1"/>
  <c r="O128" i="1" s="1"/>
  <c r="G129" i="1"/>
  <c r="O129" i="1" s="1"/>
  <c r="G130" i="1"/>
  <c r="O130" i="1" s="1"/>
  <c r="G322" i="1"/>
  <c r="G323" i="1"/>
  <c r="G324" i="1"/>
  <c r="O324" i="1" s="1"/>
  <c r="G325" i="1"/>
  <c r="K325" i="1" s="1"/>
  <c r="G326" i="1"/>
  <c r="G327" i="1"/>
  <c r="G328" i="1"/>
  <c r="K328" i="1" s="1"/>
  <c r="G329" i="1"/>
  <c r="O329" i="1" s="1"/>
  <c r="G330" i="1"/>
  <c r="O330" i="1" s="1"/>
  <c r="G331" i="1"/>
  <c r="O331" i="1" s="1"/>
  <c r="G332" i="1"/>
  <c r="K332" i="1" s="1"/>
  <c r="G333" i="1"/>
  <c r="G334" i="1"/>
  <c r="K334" i="1" s="1"/>
  <c r="G335" i="1"/>
  <c r="G336" i="1"/>
  <c r="O336" i="1" s="1"/>
  <c r="G337" i="1"/>
  <c r="O337" i="1" s="1"/>
  <c r="G338" i="1"/>
  <c r="O338" i="1" s="1"/>
  <c r="G339" i="1"/>
  <c r="O339" i="1" s="1"/>
  <c r="G340" i="1"/>
  <c r="K340" i="1" s="1"/>
  <c r="G341" i="1"/>
  <c r="O341" i="1" s="1"/>
  <c r="G342" i="1"/>
  <c r="O342" i="1" s="1"/>
  <c r="G343" i="1"/>
  <c r="O343" i="1" s="1"/>
  <c r="G344" i="1"/>
  <c r="O344" i="1" s="1"/>
  <c r="G345" i="1"/>
  <c r="O345" i="1" s="1"/>
  <c r="G346" i="1"/>
  <c r="K346" i="1" s="1"/>
  <c r="G347" i="1"/>
  <c r="O347" i="1" s="1"/>
  <c r="G348" i="1"/>
  <c r="K348" i="1" s="1"/>
  <c r="G349" i="1"/>
  <c r="K349" i="1" s="1"/>
  <c r="G350" i="1"/>
  <c r="O350" i="1" s="1"/>
  <c r="G351" i="1"/>
  <c r="O351" i="1" s="1"/>
  <c r="G352" i="1"/>
  <c r="G353" i="1"/>
  <c r="K353" i="1" s="1"/>
  <c r="G354" i="1"/>
  <c r="O354" i="1" s="1"/>
  <c r="G355" i="1"/>
  <c r="O355" i="1" s="1"/>
  <c r="G356" i="1"/>
  <c r="K356" i="1" s="1"/>
  <c r="G357" i="1"/>
  <c r="G358" i="1"/>
  <c r="G359" i="1"/>
  <c r="K359" i="1" s="1"/>
  <c r="G360" i="1"/>
  <c r="O360" i="1" s="1"/>
  <c r="G361" i="1"/>
  <c r="O361" i="1" s="1"/>
  <c r="G362" i="1"/>
  <c r="K362" i="1" s="1"/>
  <c r="G363" i="1"/>
  <c r="G364" i="1"/>
  <c r="G368" i="1"/>
  <c r="K368" i="1" s="1"/>
  <c r="G369" i="1"/>
  <c r="G370" i="1"/>
  <c r="G371" i="1"/>
  <c r="G372" i="1"/>
  <c r="O372" i="1" s="1"/>
  <c r="G373" i="1"/>
  <c r="K373" i="1" s="1"/>
  <c r="G374" i="1"/>
  <c r="O374" i="1" s="1"/>
  <c r="G375" i="1"/>
  <c r="K375" i="1" s="1"/>
  <c r="G376" i="1"/>
  <c r="G377" i="1"/>
  <c r="K377" i="1" s="1"/>
  <c r="G378" i="1"/>
  <c r="G379" i="1"/>
  <c r="O379" i="1" s="1"/>
  <c r="G380" i="1"/>
  <c r="G381" i="1"/>
  <c r="O381" i="1" s="1"/>
  <c r="G382" i="1"/>
  <c r="G383" i="1"/>
  <c r="O383" i="1" s="1"/>
  <c r="G384" i="1"/>
  <c r="G385" i="1"/>
  <c r="K385" i="1" s="1"/>
  <c r="G386" i="1"/>
  <c r="K386" i="1" s="1"/>
  <c r="G387" i="1"/>
  <c r="O387" i="1" s="1"/>
  <c r="G388" i="1"/>
  <c r="K388" i="1" s="1"/>
  <c r="G389" i="1"/>
  <c r="O389" i="1" s="1"/>
  <c r="G390" i="1"/>
  <c r="O390" i="1" s="1"/>
  <c r="G391" i="1"/>
  <c r="G395" i="1"/>
  <c r="O395" i="1" s="1"/>
  <c r="G396" i="1"/>
  <c r="O396" i="1" s="1"/>
  <c r="G397" i="1"/>
  <c r="K397" i="1" s="1"/>
  <c r="G398" i="1"/>
  <c r="O398" i="1" s="1"/>
  <c r="G399" i="1"/>
  <c r="O399" i="1" s="1"/>
  <c r="G400" i="1"/>
  <c r="O400" i="1" s="1"/>
  <c r="G401" i="1"/>
  <c r="K401" i="1" s="1"/>
  <c r="G402" i="1"/>
  <c r="K402" i="1" s="1"/>
  <c r="G403" i="1"/>
  <c r="O403" i="1" s="1"/>
  <c r="G404" i="1"/>
  <c r="G405" i="1"/>
  <c r="G406" i="1"/>
  <c r="O406" i="1" s="1"/>
  <c r="G407" i="1"/>
  <c r="K407" i="1" s="1"/>
  <c r="G408" i="1"/>
  <c r="K408" i="1" s="1"/>
  <c r="G409" i="1"/>
  <c r="G410" i="1"/>
  <c r="G411" i="1"/>
  <c r="K411" i="1" s="1"/>
  <c r="G412" i="1"/>
  <c r="O412" i="1" s="1"/>
  <c r="G413" i="1"/>
  <c r="K413" i="1" s="1"/>
  <c r="G414" i="1"/>
  <c r="K414" i="1" s="1"/>
  <c r="G415" i="1"/>
  <c r="G416" i="1"/>
  <c r="O416" i="1" s="1"/>
  <c r="G417" i="1"/>
  <c r="O417" i="1" s="1"/>
  <c r="G418" i="1"/>
  <c r="O418" i="1" s="1"/>
  <c r="G419" i="1"/>
  <c r="G420" i="1"/>
  <c r="G421" i="1"/>
  <c r="G422" i="1"/>
  <c r="K422" i="1" s="1"/>
  <c r="G423" i="1"/>
  <c r="O423" i="1" s="1"/>
  <c r="G424" i="1"/>
  <c r="O424" i="1" s="1"/>
  <c r="G425" i="1"/>
  <c r="G426" i="1"/>
  <c r="K426" i="1" s="1"/>
  <c r="G427" i="1"/>
  <c r="K427" i="1" s="1"/>
  <c r="G428" i="1"/>
  <c r="K428" i="1" s="1"/>
  <c r="G429" i="1"/>
  <c r="O429" i="1" s="1"/>
  <c r="G430" i="1"/>
  <c r="O430" i="1" s="1"/>
  <c r="G431" i="1"/>
  <c r="G432" i="1"/>
  <c r="G433" i="1"/>
  <c r="O433" i="1" s="1"/>
  <c r="G434" i="1"/>
  <c r="G435" i="1"/>
  <c r="K435" i="1" s="1"/>
  <c r="G436" i="1"/>
  <c r="O436" i="1" s="1"/>
  <c r="G539" i="1"/>
  <c r="O539" i="1" s="1"/>
  <c r="G540" i="1"/>
  <c r="K540" i="1" s="1"/>
  <c r="G541" i="1"/>
  <c r="K541" i="1" s="1"/>
  <c r="G437" i="1"/>
  <c r="O437" i="1" s="1"/>
  <c r="G438" i="1"/>
  <c r="O438" i="1" s="1"/>
  <c r="G439" i="1"/>
  <c r="K439" i="1" s="1"/>
  <c r="G440" i="1"/>
  <c r="O440" i="1" s="1"/>
  <c r="G441" i="1"/>
  <c r="O441" i="1" s="1"/>
  <c r="G442" i="1"/>
  <c r="O442" i="1" s="1"/>
  <c r="G443" i="1"/>
  <c r="G444" i="1"/>
  <c r="O444" i="1" s="1"/>
  <c r="G445" i="1"/>
  <c r="G446" i="1"/>
  <c r="G447" i="1"/>
  <c r="G448" i="1"/>
  <c r="K448" i="1" s="1"/>
  <c r="G449" i="1"/>
  <c r="K449" i="1" s="1"/>
  <c r="G450" i="1"/>
  <c r="K450" i="1" s="1"/>
  <c r="G451" i="1"/>
  <c r="O451" i="1" s="1"/>
  <c r="G452" i="1"/>
  <c r="K452" i="1" s="1"/>
  <c r="G453" i="1"/>
  <c r="G454" i="1"/>
  <c r="K454" i="1" s="1"/>
  <c r="G455" i="1"/>
  <c r="O455" i="1" s="1"/>
  <c r="G456" i="1"/>
  <c r="K456" i="1" s="1"/>
  <c r="G457" i="1"/>
  <c r="O457" i="1" s="1"/>
  <c r="G458" i="1"/>
  <c r="K458" i="1" s="1"/>
  <c r="G459" i="1"/>
  <c r="K459" i="1" s="1"/>
  <c r="G460" i="1"/>
  <c r="K460" i="1" s="1"/>
  <c r="G512" i="1"/>
  <c r="K512" i="1" s="1"/>
  <c r="G513" i="1"/>
  <c r="O513" i="1" s="1"/>
  <c r="G514" i="1"/>
  <c r="G515" i="1"/>
  <c r="K515" i="1" s="1"/>
  <c r="G516" i="1"/>
  <c r="G517" i="1"/>
  <c r="O517" i="1" s="1"/>
  <c r="G518" i="1"/>
  <c r="O518" i="1" s="1"/>
  <c r="G519" i="1"/>
  <c r="G520" i="1"/>
  <c r="K520" i="1" s="1"/>
  <c r="G521" i="1"/>
  <c r="G522" i="1"/>
  <c r="O522" i="1" s="1"/>
  <c r="G523" i="1"/>
  <c r="O523" i="1" s="1"/>
  <c r="G524" i="1"/>
  <c r="O524" i="1" s="1"/>
  <c r="G525" i="1"/>
  <c r="K525" i="1" s="1"/>
  <c r="G526" i="1"/>
  <c r="G527" i="1"/>
  <c r="G528" i="1"/>
  <c r="G529" i="1"/>
  <c r="O529" i="1" s="1"/>
  <c r="G530" i="1"/>
  <c r="O530" i="1" s="1"/>
  <c r="G531" i="1"/>
  <c r="O531" i="1" s="1"/>
  <c r="G532" i="1"/>
  <c r="O532" i="1" s="1"/>
  <c r="G533" i="1"/>
  <c r="G534" i="1"/>
  <c r="K534" i="1" s="1"/>
  <c r="G535" i="1"/>
  <c r="O535" i="1" s="1"/>
  <c r="G536" i="1"/>
  <c r="K536" i="1" s="1"/>
  <c r="G537" i="1"/>
  <c r="K537" i="1" s="1"/>
  <c r="G538" i="1"/>
  <c r="O538" i="1" s="1"/>
  <c r="G557" i="1"/>
  <c r="K557" i="1" s="1"/>
  <c r="G558" i="1"/>
  <c r="K558" i="1" s="1"/>
  <c r="G559" i="1"/>
  <c r="K559" i="1" s="1"/>
  <c r="G560" i="1"/>
  <c r="G561" i="1"/>
  <c r="O561" i="1" s="1"/>
  <c r="G562" i="1"/>
  <c r="G563" i="1"/>
  <c r="O563" i="1" s="1"/>
  <c r="G564" i="1"/>
  <c r="O564" i="1" s="1"/>
  <c r="G565" i="1"/>
  <c r="K565" i="1" s="1"/>
  <c r="G566" i="1"/>
  <c r="O566" i="1" s="1"/>
  <c r="G567" i="1"/>
  <c r="K567" i="1" s="1"/>
  <c r="G568" i="1"/>
  <c r="K568" i="1" s="1"/>
  <c r="G569" i="1"/>
  <c r="O569" i="1" s="1"/>
  <c r="G570" i="1"/>
  <c r="K570" i="1" s="1"/>
  <c r="G571" i="1"/>
  <c r="O571" i="1" s="1"/>
  <c r="G572" i="1"/>
  <c r="G573" i="1"/>
  <c r="K573" i="1" s="1"/>
  <c r="G574" i="1"/>
  <c r="K574" i="1" s="1"/>
  <c r="G575" i="1"/>
  <c r="O575" i="1" s="1"/>
  <c r="G576" i="1"/>
  <c r="G577" i="1"/>
  <c r="O577" i="1" s="1"/>
  <c r="G578" i="1"/>
  <c r="O578" i="1" s="1"/>
  <c r="G579" i="1"/>
  <c r="O579" i="1" s="1"/>
  <c r="G580" i="1"/>
  <c r="O580" i="1" s="1"/>
  <c r="G581" i="1"/>
  <c r="O581" i="1" s="1"/>
  <c r="G582" i="1"/>
  <c r="G583" i="1"/>
  <c r="K583" i="1" s="1"/>
  <c r="G584" i="1"/>
  <c r="G585" i="1"/>
  <c r="O585" i="1" s="1"/>
  <c r="G586" i="1"/>
  <c r="O586" i="1" s="1"/>
  <c r="G587" i="1"/>
  <c r="O587" i="1" s="1"/>
  <c r="G588" i="1"/>
  <c r="O588" i="1" s="1"/>
  <c r="G589" i="1"/>
  <c r="G590" i="1"/>
  <c r="O590" i="1" s="1"/>
  <c r="G591" i="1"/>
  <c r="O591" i="1" s="1"/>
  <c r="G592" i="1"/>
  <c r="K592" i="1" s="1"/>
  <c r="G593" i="1"/>
  <c r="O593" i="1" s="1"/>
  <c r="G594" i="1"/>
  <c r="O594" i="1" s="1"/>
  <c r="G595" i="1"/>
  <c r="G152" i="1"/>
  <c r="O152" i="1" s="1"/>
  <c r="G153" i="1"/>
  <c r="O153" i="1" s="1"/>
  <c r="G154" i="1"/>
  <c r="O154" i="1" s="1"/>
  <c r="G155" i="1"/>
  <c r="O155" i="1" s="1"/>
  <c r="G156" i="1"/>
  <c r="K156" i="1" s="1"/>
  <c r="G157" i="1"/>
  <c r="K157" i="1" s="1"/>
  <c r="G158" i="1"/>
  <c r="O158" i="1" s="1"/>
  <c r="G159" i="1"/>
  <c r="K159" i="1" s="1"/>
  <c r="G160" i="1"/>
  <c r="K160" i="1" s="1"/>
  <c r="G605" i="1"/>
  <c r="K605" i="1" s="1"/>
  <c r="G606" i="1"/>
  <c r="O606" i="1" s="1"/>
  <c r="G607" i="1"/>
  <c r="G608" i="1"/>
  <c r="O608" i="1" s="1"/>
  <c r="G609" i="1"/>
  <c r="G610" i="1"/>
  <c r="G289" i="1"/>
  <c r="O289" i="1" s="1"/>
  <c r="G290" i="1"/>
  <c r="G291" i="1"/>
  <c r="O291" i="1" s="1"/>
  <c r="G611" i="1"/>
  <c r="O611" i="1" s="1"/>
  <c r="G612" i="1"/>
  <c r="O612" i="1" s="1"/>
  <c r="G613" i="1"/>
  <c r="O613" i="1" s="1"/>
  <c r="G614" i="1"/>
  <c r="O614" i="1" s="1"/>
  <c r="G615" i="1"/>
  <c r="O615" i="1" s="1"/>
  <c r="G616" i="1"/>
  <c r="O616" i="1" s="1"/>
  <c r="G620" i="1"/>
  <c r="G621" i="1"/>
  <c r="O621" i="1" s="1"/>
  <c r="G622" i="1"/>
  <c r="O622" i="1" s="1"/>
  <c r="G623" i="1"/>
  <c r="O623" i="1" s="1"/>
  <c r="G624" i="1"/>
  <c r="O624" i="1" s="1"/>
  <c r="G625" i="1"/>
  <c r="O625" i="1" s="1"/>
  <c r="G626" i="1"/>
  <c r="K626" i="1" s="1"/>
  <c r="G627" i="1"/>
  <c r="O627" i="1" s="1"/>
  <c r="G628" i="1"/>
  <c r="K628" i="1" s="1"/>
  <c r="G629" i="1"/>
  <c r="K629" i="1" s="1"/>
  <c r="G630" i="1"/>
  <c r="K630" i="1" s="1"/>
  <c r="G631" i="1"/>
  <c r="K631" i="1" s="1"/>
  <c r="G632" i="1"/>
  <c r="O632" i="1" s="1"/>
  <c r="G633" i="1"/>
  <c r="O633" i="1" s="1"/>
  <c r="G634" i="1"/>
  <c r="G635" i="1"/>
  <c r="G636" i="1"/>
  <c r="G637" i="1"/>
  <c r="G638" i="1"/>
  <c r="O638" i="1" s="1"/>
  <c r="G639" i="1"/>
  <c r="G640" i="1"/>
  <c r="O640" i="1" s="1"/>
  <c r="G641" i="1"/>
  <c r="K641" i="1" s="1"/>
  <c r="G642" i="1"/>
  <c r="K642" i="1" s="1"/>
  <c r="G643" i="1"/>
  <c r="K643" i="1" s="1"/>
  <c r="G644" i="1"/>
  <c r="G647" i="1"/>
  <c r="O647" i="1" s="1"/>
  <c r="G648" i="1"/>
  <c r="O648" i="1" s="1"/>
  <c r="G649" i="1"/>
  <c r="O649" i="1" s="1"/>
  <c r="G650" i="1"/>
  <c r="O650" i="1" s="1"/>
  <c r="G651" i="1"/>
  <c r="K651" i="1" s="1"/>
  <c r="G652" i="1"/>
  <c r="O652" i="1" s="1"/>
  <c r="G653" i="1"/>
  <c r="K653" i="1" s="1"/>
  <c r="G654" i="1"/>
  <c r="K654" i="1" s="1"/>
  <c r="G655" i="1"/>
  <c r="O655" i="1" s="1"/>
  <c r="G656" i="1"/>
  <c r="G657" i="1"/>
  <c r="O657" i="1" s="1"/>
  <c r="G658" i="1"/>
  <c r="O658" i="1" s="1"/>
  <c r="G659" i="1"/>
  <c r="O659" i="1" s="1"/>
  <c r="G660" i="1"/>
  <c r="O660" i="1" s="1"/>
  <c r="G661" i="1"/>
  <c r="G662" i="1"/>
  <c r="O662" i="1" s="1"/>
  <c r="G663" i="1"/>
  <c r="O663" i="1" s="1"/>
  <c r="G664" i="1"/>
  <c r="O664" i="1" s="1"/>
  <c r="G665" i="1"/>
  <c r="K665" i="1" s="1"/>
  <c r="G666" i="1"/>
  <c r="G667" i="1"/>
  <c r="G668" i="1"/>
  <c r="K668" i="1" s="1"/>
  <c r="G669" i="1"/>
  <c r="O669" i="1" s="1"/>
  <c r="G670" i="1"/>
  <c r="O670" i="1" s="1"/>
  <c r="G671" i="1"/>
  <c r="O671" i="1" s="1"/>
  <c r="G672" i="1"/>
  <c r="O672" i="1" s="1"/>
  <c r="G673" i="1"/>
  <c r="G674" i="1"/>
  <c r="O674" i="1" s="1"/>
  <c r="G675" i="1"/>
  <c r="O675" i="1" s="1"/>
  <c r="G676" i="1"/>
  <c r="K676" i="1" s="1"/>
  <c r="G677" i="1"/>
  <c r="G678" i="1"/>
  <c r="K678" i="1" s="1"/>
  <c r="G679" i="1"/>
  <c r="K679" i="1" s="1"/>
  <c r="G680" i="1"/>
  <c r="G681" i="1"/>
  <c r="K681" i="1" s="1"/>
  <c r="G682" i="1"/>
  <c r="G683" i="1"/>
  <c r="O683" i="1" s="1"/>
  <c r="G684" i="1"/>
  <c r="O684" i="1" s="1"/>
  <c r="G685" i="1"/>
  <c r="O685" i="1" s="1"/>
  <c r="G699" i="1"/>
  <c r="K699" i="1" s="1"/>
  <c r="G700" i="1"/>
  <c r="O700" i="1" s="1"/>
  <c r="G701" i="1"/>
  <c r="O701" i="1" s="1"/>
  <c r="G702" i="1"/>
  <c r="K702" i="1" s="1"/>
  <c r="G703" i="1"/>
  <c r="K703" i="1" s="1"/>
  <c r="G704" i="1"/>
  <c r="O704" i="1" s="1"/>
  <c r="G705" i="1"/>
  <c r="O705" i="1" s="1"/>
  <c r="G706" i="1"/>
  <c r="O706" i="1" s="1"/>
  <c r="G707" i="1"/>
  <c r="O707" i="1" s="1"/>
  <c r="G708" i="1"/>
  <c r="O708" i="1" s="1"/>
  <c r="G709" i="1"/>
  <c r="K709" i="1" s="1"/>
  <c r="G710" i="1"/>
  <c r="O710" i="1" s="1"/>
  <c r="G732" i="1"/>
  <c r="O732" i="1" s="1"/>
  <c r="G733" i="1"/>
  <c r="O733" i="1" s="1"/>
  <c r="G734" i="1"/>
  <c r="G735" i="1"/>
  <c r="O735" i="1" s="1"/>
  <c r="G736" i="1"/>
  <c r="K736" i="1" s="1"/>
  <c r="G737" i="1"/>
  <c r="O737" i="1" s="1"/>
  <c r="G738" i="1"/>
  <c r="K738" i="1" s="1"/>
  <c r="G739" i="1"/>
  <c r="K739" i="1" s="1"/>
  <c r="G740" i="1"/>
  <c r="O740" i="1" s="1"/>
  <c r="G741" i="1"/>
  <c r="K741" i="1" s="1"/>
  <c r="G742" i="1"/>
  <c r="K742" i="1" s="1"/>
  <c r="G743" i="1"/>
  <c r="K743" i="1" s="1"/>
  <c r="G744" i="1"/>
  <c r="O744" i="1" s="1"/>
  <c r="G745" i="1"/>
  <c r="O745" i="1" s="1"/>
  <c r="G746" i="1"/>
  <c r="K746" i="1" s="1"/>
  <c r="G747" i="1"/>
  <c r="G748" i="1"/>
  <c r="K748" i="1" s="1"/>
  <c r="G749" i="1"/>
  <c r="G750" i="1"/>
  <c r="O750" i="1" s="1"/>
  <c r="G751" i="1"/>
  <c r="G752" i="1"/>
  <c r="O752" i="1" s="1"/>
  <c r="G753" i="1"/>
  <c r="O753" i="1" s="1"/>
  <c r="G754" i="1"/>
  <c r="K754" i="1" s="1"/>
  <c r="G755" i="1"/>
  <c r="K755" i="1" s="1"/>
  <c r="G758" i="1"/>
  <c r="G759" i="1"/>
  <c r="G760" i="1"/>
  <c r="O760" i="1" s="1"/>
  <c r="G761" i="1"/>
  <c r="O761" i="1" s="1"/>
  <c r="G762" i="1"/>
  <c r="O762" i="1" s="1"/>
  <c r="G763" i="1"/>
  <c r="K763" i="1" s="1"/>
  <c r="G764" i="1"/>
  <c r="G765" i="1"/>
  <c r="O765" i="1" s="1"/>
  <c r="G766" i="1"/>
  <c r="G767" i="1"/>
  <c r="K767" i="1" s="1"/>
  <c r="G774" i="1"/>
  <c r="K774" i="1" s="1"/>
  <c r="G775" i="1"/>
  <c r="O775" i="1" s="1"/>
  <c r="G776" i="1"/>
  <c r="O776" i="1" s="1"/>
  <c r="G777" i="1"/>
  <c r="K777" i="1" s="1"/>
  <c r="G778" i="1"/>
  <c r="G779" i="1"/>
  <c r="G780" i="1"/>
  <c r="G781" i="1"/>
  <c r="K781" i="1" s="1"/>
  <c r="G782" i="1"/>
  <c r="G783" i="1"/>
  <c r="G784" i="1"/>
  <c r="O784" i="1" s="1"/>
  <c r="G785" i="1"/>
  <c r="O785" i="1" s="1"/>
  <c r="G786" i="1"/>
  <c r="O786" i="1" s="1"/>
  <c r="G787" i="1"/>
  <c r="K787" i="1" s="1"/>
  <c r="G788" i="1"/>
  <c r="K788" i="1" s="1"/>
  <c r="G794" i="1"/>
  <c r="K794" i="1" s="1"/>
  <c r="G795" i="1"/>
  <c r="O795" i="1" s="1"/>
  <c r="G796" i="1"/>
  <c r="O796" i="1" s="1"/>
  <c r="G797" i="1"/>
  <c r="G798" i="1"/>
  <c r="G799" i="1"/>
  <c r="O799" i="1" s="1"/>
  <c r="G800" i="1"/>
  <c r="G801" i="1"/>
  <c r="K801" i="1" s="1"/>
  <c r="G802" i="1"/>
  <c r="O802" i="1" s="1"/>
  <c r="G805" i="1"/>
  <c r="O805" i="1" s="1"/>
  <c r="G806" i="1"/>
  <c r="O806" i="1" s="1"/>
  <c r="G807" i="1"/>
  <c r="K807" i="1" s="1"/>
  <c r="G808" i="1"/>
  <c r="K808" i="1" s="1"/>
  <c r="G809" i="1"/>
  <c r="O809" i="1" s="1"/>
  <c r="G810" i="1"/>
  <c r="O810" i="1" s="1"/>
  <c r="G811" i="1"/>
  <c r="O811" i="1" s="1"/>
  <c r="G812" i="1"/>
  <c r="O812" i="1" s="1"/>
  <c r="G813" i="1"/>
  <c r="G814" i="1"/>
  <c r="K814" i="1" s="1"/>
  <c r="G815" i="1"/>
  <c r="K815" i="1" s="1"/>
  <c r="G816" i="1"/>
  <c r="O816" i="1" s="1"/>
  <c r="G817" i="1"/>
  <c r="O817" i="1" s="1"/>
  <c r="G818" i="1"/>
  <c r="K818" i="1" s="1"/>
  <c r="G819" i="1"/>
  <c r="O819" i="1" s="1"/>
  <c r="G820" i="1"/>
  <c r="G821" i="1"/>
  <c r="G822" i="1"/>
  <c r="G823" i="1"/>
  <c r="G824" i="1"/>
  <c r="K824" i="1" s="1"/>
  <c r="G825" i="1"/>
  <c r="K825" i="1" s="1"/>
  <c r="G826" i="1"/>
  <c r="K826" i="1" s="1"/>
  <c r="G833" i="1"/>
  <c r="O833" i="1" s="1"/>
  <c r="G834" i="1"/>
  <c r="K834" i="1" s="1"/>
  <c r="G835" i="1"/>
  <c r="O835" i="1" s="1"/>
  <c r="G836" i="1"/>
  <c r="K836" i="1" s="1"/>
  <c r="G837" i="1"/>
  <c r="K837" i="1" s="1"/>
  <c r="G838" i="1"/>
  <c r="G839" i="1"/>
  <c r="K839" i="1" s="1"/>
  <c r="G840" i="1"/>
  <c r="G841" i="1"/>
  <c r="O841" i="1" s="1"/>
  <c r="G842" i="1"/>
  <c r="O842" i="1" s="1"/>
  <c r="G843" i="1"/>
  <c r="G844" i="1"/>
  <c r="O844" i="1" s="1"/>
  <c r="G845" i="1"/>
  <c r="G846" i="1"/>
  <c r="O846" i="1" s="1"/>
  <c r="G847" i="1"/>
  <c r="O847" i="1" s="1"/>
  <c r="G848" i="1"/>
  <c r="O848" i="1" s="1"/>
  <c r="G849" i="1"/>
  <c r="O849" i="1" s="1"/>
  <c r="G850" i="1"/>
  <c r="G851" i="1"/>
  <c r="G852" i="1"/>
  <c r="K852" i="1" s="1"/>
  <c r="G853" i="1"/>
  <c r="O853" i="1" s="1"/>
  <c r="G854" i="1"/>
  <c r="K854" i="1" s="1"/>
  <c r="G855" i="1"/>
  <c r="K855" i="1" s="1"/>
  <c r="G856" i="1"/>
  <c r="O856" i="1" s="1"/>
  <c r="G857" i="1"/>
  <c r="O857" i="1" s="1"/>
  <c r="G858" i="1"/>
  <c r="O858" i="1" s="1"/>
  <c r="G859" i="1"/>
  <c r="K859" i="1" s="1"/>
  <c r="G860" i="1"/>
  <c r="K860" i="1" s="1"/>
  <c r="G861" i="1"/>
  <c r="O861" i="1" s="1"/>
  <c r="G862" i="1"/>
  <c r="G863" i="1"/>
  <c r="G864" i="1"/>
  <c r="K864" i="1" s="1"/>
  <c r="G865" i="1"/>
  <c r="G866" i="1"/>
  <c r="K866" i="1" s="1"/>
  <c r="G867" i="1"/>
  <c r="G868" i="1"/>
  <c r="G878" i="1"/>
  <c r="O878" i="1" s="1"/>
  <c r="G879" i="1"/>
  <c r="O879" i="1" s="1"/>
  <c r="G880" i="1"/>
  <c r="O880" i="1" s="1"/>
  <c r="G881" i="1"/>
  <c r="K881" i="1" s="1"/>
  <c r="G882" i="1"/>
  <c r="K882" i="1" s="1"/>
  <c r="G883" i="1"/>
  <c r="K883" i="1" s="1"/>
  <c r="G884" i="1"/>
  <c r="O884" i="1" s="1"/>
  <c r="G885" i="1"/>
  <c r="O885" i="1" s="1"/>
  <c r="G886" i="1"/>
  <c r="G887" i="1"/>
  <c r="O887" i="1" s="1"/>
  <c r="G888" i="1"/>
  <c r="O888" i="1" s="1"/>
  <c r="G889" i="1"/>
  <c r="O889" i="1" s="1"/>
  <c r="G890" i="1"/>
  <c r="G891" i="1"/>
  <c r="O891" i="1" s="1"/>
  <c r="G892" i="1"/>
  <c r="K892" i="1" s="1"/>
  <c r="G893" i="1"/>
  <c r="O893" i="1" s="1"/>
  <c r="G894" i="1"/>
  <c r="O894" i="1" s="1"/>
  <c r="G895" i="1"/>
  <c r="O895" i="1" s="1"/>
  <c r="G896" i="1"/>
  <c r="G897" i="1"/>
  <c r="K897" i="1" s="1"/>
  <c r="G898" i="1"/>
  <c r="O898" i="1" s="1"/>
  <c r="G899" i="1"/>
  <c r="G900" i="1"/>
  <c r="K900" i="1" s="1"/>
  <c r="G901" i="1"/>
  <c r="O901" i="1" s="1"/>
  <c r="G902" i="1"/>
  <c r="O902" i="1" s="1"/>
  <c r="G903" i="1"/>
  <c r="O903" i="1" s="1"/>
  <c r="G904" i="1"/>
  <c r="G905" i="1"/>
  <c r="K905" i="1" s="1"/>
  <c r="G906" i="1"/>
  <c r="O906" i="1" s="1"/>
  <c r="G907" i="1"/>
  <c r="G908" i="1"/>
  <c r="O908" i="1" s="1"/>
  <c r="G909" i="1"/>
  <c r="O909" i="1" s="1"/>
  <c r="G910" i="1"/>
  <c r="K910" i="1" s="1"/>
  <c r="G911" i="1"/>
  <c r="G912" i="1"/>
  <c r="K912" i="1" s="1"/>
  <c r="G913" i="1"/>
  <c r="G914" i="1"/>
  <c r="O914" i="1" s="1"/>
  <c r="G915" i="1"/>
  <c r="K915" i="1" s="1"/>
  <c r="G916" i="1"/>
  <c r="G917" i="1"/>
  <c r="G918" i="1"/>
  <c r="K918" i="1" s="1"/>
  <c r="G919" i="1"/>
  <c r="G920" i="1"/>
  <c r="G921" i="1"/>
  <c r="O921" i="1" s="1"/>
  <c r="G922" i="1"/>
  <c r="G940" i="1"/>
  <c r="O940" i="1" s="1"/>
  <c r="G941" i="1"/>
  <c r="O941" i="1" s="1"/>
  <c r="G942" i="1"/>
  <c r="O942" i="1" s="1"/>
  <c r="G943" i="1"/>
  <c r="O943" i="1" s="1"/>
  <c r="G946" i="1"/>
  <c r="G947" i="1"/>
  <c r="K947" i="1" s="1"/>
  <c r="G948" i="1"/>
  <c r="K948" i="1" s="1"/>
  <c r="G949" i="1"/>
  <c r="O949" i="1" s="1"/>
  <c r="G950" i="1"/>
  <c r="G951" i="1"/>
  <c r="O951" i="1" s="1"/>
  <c r="G952" i="1"/>
  <c r="O952" i="1" s="1"/>
  <c r="G953" i="1"/>
  <c r="G954" i="1"/>
  <c r="K954" i="1" s="1"/>
  <c r="G955" i="1"/>
  <c r="K955" i="1" s="1"/>
  <c r="G956" i="1"/>
  <c r="O956" i="1" s="1"/>
  <c r="G957" i="1"/>
  <c r="K957" i="1" s="1"/>
  <c r="G958" i="1"/>
  <c r="O958" i="1" s="1"/>
  <c r="G959" i="1"/>
  <c r="K959" i="1" s="1"/>
  <c r="G960" i="1"/>
  <c r="O960" i="1" s="1"/>
  <c r="G961" i="1"/>
  <c r="K961" i="1" s="1"/>
  <c r="G962" i="1"/>
  <c r="O962" i="1" s="1"/>
  <c r="G963" i="1"/>
  <c r="K963" i="1" s="1"/>
  <c r="G964" i="1"/>
  <c r="K964" i="1" s="1"/>
  <c r="G965" i="1"/>
  <c r="G966" i="1"/>
  <c r="O966" i="1" s="1"/>
  <c r="G967" i="1"/>
  <c r="O967" i="1" s="1"/>
  <c r="G968" i="1"/>
  <c r="O968" i="1" s="1"/>
  <c r="G969" i="1"/>
  <c r="K969" i="1" s="1"/>
  <c r="G970" i="1"/>
  <c r="G971" i="1"/>
  <c r="O971" i="1" s="1"/>
  <c r="G972" i="1"/>
  <c r="K972" i="1" s="1"/>
  <c r="G973" i="1"/>
  <c r="O973" i="1" s="1"/>
  <c r="G974" i="1"/>
  <c r="G975" i="1"/>
  <c r="K975" i="1" s="1"/>
  <c r="G976" i="1"/>
  <c r="K976" i="1" s="1"/>
  <c r="G977" i="1"/>
  <c r="K977" i="1" s="1"/>
  <c r="G978" i="1"/>
  <c r="G979" i="1"/>
  <c r="O979" i="1" s="1"/>
  <c r="G980" i="1"/>
  <c r="O980" i="1" s="1"/>
  <c r="G981" i="1"/>
  <c r="G247" i="1"/>
  <c r="K247" i="1" s="1"/>
  <c r="G248" i="1"/>
  <c r="K248" i="1" s="1"/>
  <c r="G249" i="1"/>
  <c r="G250" i="1"/>
  <c r="O250" i="1" s="1"/>
  <c r="G251" i="1"/>
  <c r="K251" i="1" s="1"/>
  <c r="G252" i="1"/>
  <c r="K252" i="1" s="1"/>
  <c r="G253" i="1"/>
  <c r="G254" i="1"/>
  <c r="G255" i="1"/>
  <c r="G131" i="1"/>
  <c r="K131" i="1" s="1"/>
  <c r="G132" i="1"/>
  <c r="K132" i="1" s="1"/>
  <c r="G133" i="1"/>
  <c r="K133" i="1" s="1"/>
  <c r="G134" i="1"/>
  <c r="G135" i="1"/>
  <c r="K135" i="1" s="1"/>
  <c r="G136" i="1"/>
  <c r="O136" i="1" s="1"/>
  <c r="G137" i="1"/>
  <c r="O137" i="1" s="1"/>
  <c r="G138" i="1"/>
  <c r="O138" i="1" s="1"/>
  <c r="G139" i="1"/>
  <c r="O139" i="1" s="1"/>
  <c r="G994" i="1"/>
  <c r="K994" i="1" s="1"/>
  <c r="G995" i="1"/>
  <c r="K995" i="1" s="1"/>
  <c r="G996" i="1"/>
  <c r="K996" i="1" s="1"/>
  <c r="G997" i="1"/>
  <c r="O997" i="1" s="1"/>
  <c r="G998" i="1"/>
  <c r="G999" i="1"/>
  <c r="K999" i="1" s="1"/>
  <c r="G1000" i="1"/>
  <c r="K1000" i="1" s="1"/>
  <c r="G1001" i="1"/>
  <c r="O1001" i="1" s="1"/>
  <c r="G1002" i="1"/>
  <c r="O1002" i="1" s="1"/>
  <c r="G1003" i="1"/>
  <c r="K1003" i="1" s="1"/>
  <c r="G1004" i="1"/>
  <c r="G1005" i="1"/>
  <c r="O1005" i="1" s="1"/>
  <c r="G1006" i="1"/>
  <c r="K1006" i="1" s="1"/>
  <c r="G1007" i="1"/>
  <c r="O1007" i="1" s="1"/>
  <c r="G1008" i="1"/>
  <c r="O1008" i="1" s="1"/>
  <c r="G1009" i="1"/>
  <c r="O1009" i="1" s="1"/>
  <c r="G1010" i="1"/>
  <c r="K1010" i="1" s="1"/>
  <c r="G1011" i="1"/>
  <c r="K1011" i="1" s="1"/>
  <c r="G1012" i="1"/>
  <c r="O1012" i="1" s="1"/>
  <c r="G1013" i="1"/>
  <c r="O1013" i="1" s="1"/>
  <c r="G1014" i="1"/>
  <c r="O1014" i="1" s="1"/>
  <c r="G1015" i="1"/>
  <c r="K1015" i="1" s="1"/>
  <c r="G1016" i="1"/>
  <c r="G1017" i="1"/>
  <c r="K1017" i="1" s="1"/>
  <c r="G1018" i="1"/>
  <c r="G1019" i="1"/>
  <c r="O1019" i="1" s="1"/>
  <c r="G1020" i="1"/>
  <c r="G1021" i="1"/>
  <c r="G1022" i="1"/>
  <c r="K1022" i="1" s="1"/>
  <c r="G1023" i="1"/>
  <c r="K1023" i="1" s="1"/>
  <c r="G1024" i="1"/>
  <c r="O1024" i="1" s="1"/>
  <c r="G1025" i="1"/>
  <c r="O1025" i="1" s="1"/>
  <c r="G1026" i="1"/>
  <c r="K1026" i="1" s="1"/>
  <c r="G1027" i="1"/>
  <c r="K1027" i="1" s="1"/>
  <c r="G1028" i="1"/>
  <c r="O1028" i="1" s="1"/>
  <c r="G1029" i="1"/>
  <c r="K1029" i="1" s="1"/>
  <c r="G1030" i="1"/>
  <c r="O1030" i="1" s="1"/>
  <c r="G1031" i="1"/>
  <c r="O1031" i="1" s="1"/>
  <c r="G1032" i="1"/>
  <c r="O1032" i="1" s="1"/>
  <c r="G1033" i="1"/>
  <c r="K1033" i="1" s="1"/>
  <c r="G1034" i="1"/>
  <c r="G1035" i="1"/>
  <c r="K1035" i="1" s="1"/>
  <c r="G1036" i="1"/>
  <c r="O1036" i="1" s="1"/>
  <c r="G1037" i="1"/>
  <c r="O1037" i="1" s="1"/>
  <c r="G1038" i="1"/>
  <c r="K1038" i="1" s="1"/>
  <c r="G1039" i="1"/>
  <c r="O1039" i="1" s="1"/>
  <c r="G1040" i="1"/>
  <c r="K1040" i="1" s="1"/>
  <c r="G1041" i="1"/>
  <c r="O1041" i="1" s="1"/>
  <c r="G1042" i="1"/>
  <c r="K1042" i="1" s="1"/>
  <c r="G1043" i="1"/>
  <c r="K1043" i="1" s="1"/>
  <c r="G1044" i="1"/>
  <c r="O1044" i="1" s="1"/>
  <c r="G1045" i="1"/>
  <c r="O1045" i="1" s="1"/>
  <c r="G1046" i="1"/>
  <c r="K1046" i="1" s="1"/>
  <c r="G1047" i="1"/>
  <c r="K1047" i="1" s="1"/>
  <c r="G1048" i="1"/>
  <c r="G1049" i="1"/>
  <c r="K1049" i="1" s="1"/>
  <c r="G1050" i="1"/>
  <c r="K1050" i="1" s="1"/>
  <c r="G1051" i="1"/>
  <c r="O1051" i="1" s="1"/>
  <c r="G1052" i="1"/>
  <c r="G1053" i="1"/>
  <c r="O1053" i="1" s="1"/>
  <c r="G1054" i="1"/>
  <c r="K1054" i="1" s="1"/>
  <c r="G1055" i="1"/>
  <c r="K1055" i="1" s="1"/>
  <c r="G1056" i="1"/>
  <c r="O1056" i="1" s="1"/>
  <c r="G1057" i="1"/>
  <c r="K1057" i="1" s="1"/>
  <c r="G1058" i="1"/>
  <c r="K1058" i="1" s="1"/>
  <c r="G1059" i="1"/>
  <c r="K1059" i="1" s="1"/>
  <c r="G1060" i="1"/>
  <c r="O1060" i="1" s="1"/>
  <c r="G1061" i="1"/>
  <c r="O1061" i="1" s="1"/>
  <c r="G1062" i="1"/>
  <c r="O1062" i="1" s="1"/>
  <c r="G1063" i="1"/>
  <c r="G1064" i="1"/>
  <c r="O1064" i="1" s="1"/>
  <c r="G1065" i="1"/>
  <c r="K1065" i="1" s="1"/>
  <c r="G1066" i="1"/>
  <c r="O1066" i="1" s="1"/>
  <c r="G1067" i="1"/>
  <c r="K1067" i="1" s="1"/>
  <c r="G1068" i="1"/>
  <c r="K1068" i="1" s="1"/>
  <c r="G1069" i="1"/>
  <c r="O1069" i="1" s="1"/>
  <c r="G1070" i="1"/>
  <c r="G1071" i="1"/>
  <c r="G1072" i="1"/>
  <c r="K1072" i="1" s="1"/>
  <c r="G1073" i="1"/>
  <c r="K1073" i="1" s="1"/>
  <c r="G1074" i="1"/>
  <c r="K1074" i="1" s="1"/>
  <c r="G1075" i="1"/>
  <c r="O1075" i="1" s="1"/>
  <c r="G1076" i="1"/>
  <c r="G1077" i="1"/>
  <c r="O1077" i="1" s="1"/>
  <c r="G1078" i="1"/>
  <c r="O1078" i="1" s="1"/>
  <c r="G1079" i="1"/>
  <c r="G1080" i="1"/>
  <c r="K1080" i="1" s="1"/>
  <c r="G1081" i="1"/>
  <c r="G1082" i="1"/>
  <c r="G1083" i="1"/>
  <c r="K1083" i="1" s="1"/>
  <c r="G1084" i="1"/>
  <c r="K1084" i="1" s="1"/>
  <c r="G1085" i="1"/>
  <c r="O1085" i="1" s="1"/>
  <c r="G1086" i="1"/>
  <c r="G1087" i="1"/>
  <c r="K1087" i="1" s="1"/>
  <c r="G1172" i="1"/>
  <c r="G1173" i="1"/>
  <c r="O1173" i="1" s="1"/>
  <c r="G1174" i="1"/>
  <c r="O1174" i="1" s="1"/>
  <c r="G1175" i="1"/>
  <c r="O1175" i="1" s="1"/>
  <c r="G1176" i="1"/>
  <c r="G1177" i="1"/>
  <c r="O1177" i="1" s="1"/>
  <c r="G1178" i="1"/>
  <c r="O1178" i="1" s="1"/>
  <c r="G1179" i="1"/>
  <c r="K1179" i="1" s="1"/>
  <c r="G1180" i="1"/>
  <c r="G1181" i="1"/>
  <c r="O1181" i="1" s="1"/>
  <c r="G1182" i="1"/>
  <c r="G1183" i="1"/>
  <c r="K1183" i="1" s="1"/>
  <c r="G1184" i="1"/>
  <c r="O1184" i="1" s="1"/>
  <c r="G1185" i="1"/>
  <c r="O1185" i="1" s="1"/>
  <c r="G1186" i="1"/>
  <c r="G1187" i="1"/>
  <c r="K1187" i="1" s="1"/>
  <c r="G1188" i="1"/>
  <c r="G1189" i="1"/>
  <c r="K1189" i="1" s="1"/>
  <c r="G1190" i="1"/>
  <c r="O1190" i="1" s="1"/>
  <c r="G1191" i="1"/>
  <c r="O1191" i="1" s="1"/>
  <c r="G1192" i="1"/>
  <c r="G1193" i="1"/>
  <c r="K1193" i="1" s="1"/>
  <c r="G1194" i="1"/>
  <c r="G1195" i="1"/>
  <c r="K1195" i="1" s="1"/>
  <c r="G1196" i="1"/>
  <c r="K1196" i="1" s="1"/>
  <c r="G1197" i="1"/>
  <c r="O1197" i="1" s="1"/>
  <c r="G1198" i="1"/>
  <c r="G1199" i="1"/>
  <c r="K1199" i="1" s="1"/>
  <c r="G1200" i="1"/>
  <c r="G1201" i="1"/>
  <c r="K1201" i="1" s="1"/>
  <c r="G1202" i="1"/>
  <c r="G1203" i="1"/>
  <c r="O1203" i="1" s="1"/>
  <c r="G1204" i="1"/>
  <c r="O1204" i="1" s="1"/>
  <c r="G1205" i="1"/>
  <c r="O1205" i="1" s="1"/>
  <c r="G1206" i="1"/>
  <c r="O1206" i="1" s="1"/>
  <c r="G1213" i="1"/>
  <c r="K1213" i="1" s="1"/>
  <c r="G1214" i="1"/>
  <c r="O1214" i="1" s="1"/>
  <c r="G1215" i="1"/>
  <c r="G1216" i="1"/>
  <c r="O1216" i="1" s="1"/>
  <c r="Q7" i="1"/>
  <c r="Q8" i="1"/>
  <c r="Q9" i="1"/>
  <c r="Q10" i="1"/>
  <c r="Q11" i="1"/>
  <c r="Q12" i="1"/>
  <c r="Q13" i="1"/>
  <c r="Q14" i="1"/>
  <c r="Q18" i="1"/>
  <c r="Q19" i="1"/>
  <c r="Q20" i="1"/>
  <c r="Q21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61" i="1"/>
  <c r="Q162" i="1"/>
  <c r="Q163" i="1"/>
  <c r="Q164" i="1"/>
  <c r="Q165" i="1"/>
  <c r="Q166" i="1"/>
  <c r="Q167" i="1"/>
  <c r="Q168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114" i="1"/>
  <c r="Q115" i="1"/>
  <c r="Q116" i="1"/>
  <c r="Q117" i="1"/>
  <c r="Q118" i="1"/>
  <c r="Q119" i="1"/>
  <c r="Q120" i="1"/>
  <c r="Q12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122" i="1"/>
  <c r="Q123" i="1"/>
  <c r="Q124" i="1"/>
  <c r="Q125" i="1"/>
  <c r="Q126" i="1"/>
  <c r="Q127" i="1"/>
  <c r="Q128" i="1"/>
  <c r="Q129" i="1"/>
  <c r="Q130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539" i="1"/>
  <c r="Q540" i="1"/>
  <c r="Q541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152" i="1"/>
  <c r="Q153" i="1"/>
  <c r="Q154" i="1"/>
  <c r="Q155" i="1"/>
  <c r="Q156" i="1"/>
  <c r="Q157" i="1"/>
  <c r="Q158" i="1"/>
  <c r="Q159" i="1"/>
  <c r="Q160" i="1"/>
  <c r="Q605" i="1"/>
  <c r="Q606" i="1"/>
  <c r="Q607" i="1"/>
  <c r="Q608" i="1"/>
  <c r="Q609" i="1"/>
  <c r="Q610" i="1"/>
  <c r="Q289" i="1"/>
  <c r="Q290" i="1"/>
  <c r="Q291" i="1"/>
  <c r="Q611" i="1"/>
  <c r="Q612" i="1"/>
  <c r="Q613" i="1"/>
  <c r="Q614" i="1"/>
  <c r="Q615" i="1"/>
  <c r="Q616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8" i="1"/>
  <c r="Q759" i="1"/>
  <c r="Q760" i="1"/>
  <c r="Q761" i="1"/>
  <c r="Q762" i="1"/>
  <c r="Q763" i="1"/>
  <c r="Q764" i="1"/>
  <c r="Q765" i="1"/>
  <c r="Q766" i="1"/>
  <c r="Q767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94" i="1"/>
  <c r="Q795" i="1"/>
  <c r="Q796" i="1"/>
  <c r="Q797" i="1"/>
  <c r="Q798" i="1"/>
  <c r="Q799" i="1"/>
  <c r="Q800" i="1"/>
  <c r="Q801" i="1"/>
  <c r="Q802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40" i="1"/>
  <c r="Q941" i="1"/>
  <c r="Q942" i="1"/>
  <c r="Q943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247" i="1"/>
  <c r="Q248" i="1"/>
  <c r="Q249" i="1"/>
  <c r="Q250" i="1"/>
  <c r="Q251" i="1"/>
  <c r="Q252" i="1"/>
  <c r="Q253" i="1"/>
  <c r="Q254" i="1"/>
  <c r="Q255" i="1"/>
  <c r="Q131" i="1"/>
  <c r="Q132" i="1"/>
  <c r="Q133" i="1"/>
  <c r="Q134" i="1"/>
  <c r="Q135" i="1"/>
  <c r="Q136" i="1"/>
  <c r="Q137" i="1"/>
  <c r="Q138" i="1"/>
  <c r="Q139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13" i="1"/>
  <c r="Q1214" i="1"/>
  <c r="Q1215" i="1"/>
  <c r="Q1216" i="1"/>
  <c r="M7" i="1"/>
  <c r="M8" i="1"/>
  <c r="M9" i="1"/>
  <c r="M10" i="1"/>
  <c r="M11" i="1"/>
  <c r="M12" i="1"/>
  <c r="M13" i="1"/>
  <c r="M14" i="1"/>
  <c r="M18" i="1"/>
  <c r="M19" i="1"/>
  <c r="M20" i="1"/>
  <c r="M21" i="1"/>
  <c r="M22" i="1"/>
  <c r="M23" i="1"/>
  <c r="M24" i="1"/>
  <c r="M25" i="1"/>
  <c r="M26" i="1"/>
  <c r="M27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61" i="1"/>
  <c r="M162" i="1"/>
  <c r="M163" i="1"/>
  <c r="M164" i="1"/>
  <c r="M165" i="1"/>
  <c r="M166" i="1"/>
  <c r="M167" i="1"/>
  <c r="M168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114" i="1"/>
  <c r="M115" i="1"/>
  <c r="M116" i="1"/>
  <c r="M117" i="1"/>
  <c r="M118" i="1"/>
  <c r="M119" i="1"/>
  <c r="M120" i="1"/>
  <c r="M12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122" i="1"/>
  <c r="M123" i="1"/>
  <c r="M124" i="1"/>
  <c r="M125" i="1"/>
  <c r="M126" i="1"/>
  <c r="M127" i="1"/>
  <c r="M128" i="1"/>
  <c r="M129" i="1"/>
  <c r="M130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539" i="1"/>
  <c r="M540" i="1"/>
  <c r="M541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152" i="1"/>
  <c r="M153" i="1"/>
  <c r="M154" i="1"/>
  <c r="M155" i="1"/>
  <c r="M156" i="1"/>
  <c r="M157" i="1"/>
  <c r="M158" i="1"/>
  <c r="M159" i="1"/>
  <c r="M160" i="1"/>
  <c r="M605" i="1"/>
  <c r="M606" i="1"/>
  <c r="M607" i="1"/>
  <c r="M608" i="1"/>
  <c r="M609" i="1"/>
  <c r="M610" i="1"/>
  <c r="M289" i="1"/>
  <c r="M290" i="1"/>
  <c r="M291" i="1"/>
  <c r="M611" i="1"/>
  <c r="M612" i="1"/>
  <c r="M613" i="1"/>
  <c r="M614" i="1"/>
  <c r="M615" i="1"/>
  <c r="M616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8" i="1"/>
  <c r="M759" i="1"/>
  <c r="M760" i="1"/>
  <c r="M761" i="1"/>
  <c r="M762" i="1"/>
  <c r="M763" i="1"/>
  <c r="M764" i="1"/>
  <c r="M765" i="1"/>
  <c r="M766" i="1"/>
  <c r="M767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94" i="1"/>
  <c r="M795" i="1"/>
  <c r="M796" i="1"/>
  <c r="M797" i="1"/>
  <c r="M798" i="1"/>
  <c r="M799" i="1"/>
  <c r="M800" i="1"/>
  <c r="M801" i="1"/>
  <c r="M802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40" i="1"/>
  <c r="M941" i="1"/>
  <c r="M942" i="1"/>
  <c r="M943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247" i="1"/>
  <c r="M248" i="1"/>
  <c r="M249" i="1"/>
  <c r="M250" i="1"/>
  <c r="M251" i="1"/>
  <c r="M252" i="1"/>
  <c r="M253" i="1"/>
  <c r="M254" i="1"/>
  <c r="M255" i="1"/>
  <c r="M131" i="1"/>
  <c r="M132" i="1"/>
  <c r="M133" i="1"/>
  <c r="M134" i="1"/>
  <c r="M135" i="1"/>
  <c r="M136" i="1"/>
  <c r="M137" i="1"/>
  <c r="M138" i="1"/>
  <c r="M139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13" i="1"/>
  <c r="M1214" i="1"/>
  <c r="M1215" i="1"/>
  <c r="M1216" i="1"/>
  <c r="AH178" i="7"/>
  <c r="AH140" i="7"/>
  <c r="AH137" i="7"/>
  <c r="AR137" i="7" s="1"/>
  <c r="AH138" i="7"/>
  <c r="AR138" i="7" s="1"/>
  <c r="AH134" i="7"/>
  <c r="AR134" i="7" s="1"/>
  <c r="AH135" i="7"/>
  <c r="AR135" i="7" s="1"/>
  <c r="AH118" i="7"/>
  <c r="AR118" i="7" s="1"/>
  <c r="AH98" i="7"/>
  <c r="AH101" i="7"/>
  <c r="AR101" i="7" s="1"/>
  <c r="AH15" i="7"/>
  <c r="AH16" i="7"/>
  <c r="AH13" i="7"/>
  <c r="AH14" i="7"/>
  <c r="AH8" i="7"/>
  <c r="AH9" i="7"/>
  <c r="AH10" i="7"/>
  <c r="G15" i="16"/>
  <c r="G14" i="16"/>
  <c r="G13" i="16"/>
  <c r="G12" i="16"/>
  <c r="G11" i="16"/>
  <c r="G10" i="16"/>
  <c r="G9" i="16"/>
  <c r="G8" i="16"/>
  <c r="G7" i="16"/>
  <c r="I15" i="16"/>
  <c r="M15" i="16" s="1"/>
  <c r="I14" i="16"/>
  <c r="M14" i="16" s="1"/>
  <c r="I13" i="16"/>
  <c r="M13" i="16" s="1"/>
  <c r="I12" i="16"/>
  <c r="M12" i="16" s="1"/>
  <c r="I11" i="16"/>
  <c r="Q11" i="16" s="1"/>
  <c r="I10" i="16"/>
  <c r="M10" i="16" s="1"/>
  <c r="I9" i="16"/>
  <c r="M9" i="16" s="1"/>
  <c r="I8" i="16"/>
  <c r="Q8" i="16" s="1"/>
  <c r="I7" i="16"/>
  <c r="M7" i="16" s="1"/>
  <c r="T15" i="16"/>
  <c r="S15" i="16"/>
  <c r="R15" i="16"/>
  <c r="O15" i="16"/>
  <c r="N15" i="16"/>
  <c r="T14" i="16"/>
  <c r="S14" i="16"/>
  <c r="R14" i="16"/>
  <c r="O14" i="16"/>
  <c r="N14" i="16"/>
  <c r="T13" i="16"/>
  <c r="S13" i="16"/>
  <c r="R13" i="16"/>
  <c r="O13" i="16"/>
  <c r="N13" i="16"/>
  <c r="T12" i="16"/>
  <c r="S12" i="16"/>
  <c r="R12" i="16"/>
  <c r="O12" i="16"/>
  <c r="N12" i="16"/>
  <c r="T11" i="16"/>
  <c r="S11" i="16"/>
  <c r="R11" i="16"/>
  <c r="O11" i="16"/>
  <c r="N11" i="16"/>
  <c r="T10" i="16"/>
  <c r="S10" i="16"/>
  <c r="R10" i="16"/>
  <c r="O10" i="16"/>
  <c r="N10" i="16"/>
  <c r="T9" i="16"/>
  <c r="S9" i="16"/>
  <c r="R9" i="16"/>
  <c r="O9" i="16"/>
  <c r="N9" i="16"/>
  <c r="T8" i="16"/>
  <c r="S8" i="16"/>
  <c r="R8" i="16"/>
  <c r="O8" i="16"/>
  <c r="N8" i="16"/>
  <c r="T7" i="16"/>
  <c r="S7" i="16"/>
  <c r="R7" i="16"/>
  <c r="O7" i="16"/>
  <c r="N7" i="16"/>
  <c r="C5" i="1"/>
  <c r="D5" i="7" s="1"/>
  <c r="C1" i="1"/>
  <c r="D1" i="16" s="1"/>
  <c r="C2" i="1"/>
  <c r="D2" i="16" s="1"/>
  <c r="C3" i="1"/>
  <c r="D3" i="7" s="1"/>
  <c r="C4" i="1"/>
  <c r="D4" i="16" s="1"/>
  <c r="I193" i="7"/>
  <c r="I82" i="7"/>
  <c r="M82" i="7" s="1"/>
  <c r="I63" i="7"/>
  <c r="M63" i="7" s="1"/>
  <c r="I33" i="7"/>
  <c r="Q33" i="7" s="1"/>
  <c r="N33" i="7"/>
  <c r="I32" i="7"/>
  <c r="M32" i="7" s="1"/>
  <c r="N32" i="7"/>
  <c r="I31" i="7"/>
  <c r="Q31" i="7" s="1"/>
  <c r="N31" i="7"/>
  <c r="R33" i="7"/>
  <c r="R32" i="7"/>
  <c r="S73" i="7"/>
  <c r="O83" i="7"/>
  <c r="AI32" i="7"/>
  <c r="AI33" i="7"/>
  <c r="AI193" i="7"/>
  <c r="R31" i="7"/>
  <c r="AI31" i="7"/>
  <c r="O82" i="7"/>
  <c r="K991" i="1"/>
  <c r="K1212" i="1"/>
  <c r="O832" i="1"/>
  <c r="K929" i="1"/>
  <c r="O573" i="1"/>
  <c r="O728" i="1"/>
  <c r="O435" i="1"/>
  <c r="E2" i="13"/>
  <c r="E3" i="13"/>
  <c r="F5" i="13"/>
  <c r="F2" i="13"/>
  <c r="F3" i="13"/>
  <c r="Q20" i="16" l="1"/>
  <c r="O506" i="1"/>
  <c r="K773" i="1"/>
  <c r="Y20" i="1"/>
  <c r="Z20" i="1" s="1"/>
  <c r="Y13" i="1"/>
  <c r="Z13" i="1" s="1"/>
  <c r="Y21" i="1"/>
  <c r="Z21" i="1" s="1"/>
  <c r="Y12" i="1"/>
  <c r="Z12" i="1" s="1"/>
  <c r="K566" i="1"/>
  <c r="Y28" i="1"/>
  <c r="Z28" i="1" s="1"/>
  <c r="K56" i="1"/>
  <c r="AH193" i="7"/>
  <c r="AR193" i="7" s="1"/>
  <c r="O193" i="7"/>
  <c r="S190" i="7"/>
  <c r="I78" i="7"/>
  <c r="Q78" i="7" s="1"/>
  <c r="AH190" i="7"/>
  <c r="AR190" i="7" s="1"/>
  <c r="E4" i="13"/>
  <c r="F4" i="13"/>
  <c r="E5" i="13"/>
  <c r="Q9" i="16"/>
  <c r="Q19" i="16"/>
  <c r="Q18" i="16"/>
  <c r="M11" i="16"/>
  <c r="T5" i="16"/>
  <c r="Q7" i="16"/>
  <c r="S5" i="16"/>
  <c r="Q14" i="16"/>
  <c r="Q16" i="16"/>
  <c r="Q13" i="16"/>
  <c r="O5" i="16"/>
  <c r="Q15" i="16"/>
  <c r="R5" i="16"/>
  <c r="N5" i="16"/>
  <c r="M8" i="16"/>
  <c r="M5" i="16" s="1"/>
  <c r="Q10" i="16"/>
  <c r="Q12" i="16"/>
  <c r="I81" i="7"/>
  <c r="Q81" i="7" s="1"/>
  <c r="R81" i="7"/>
  <c r="R193" i="7"/>
  <c r="R190" i="7"/>
  <c r="AH192" i="7"/>
  <c r="O75" i="7"/>
  <c r="O428" i="1"/>
  <c r="K441" i="1"/>
  <c r="K350" i="1"/>
  <c r="Y43" i="1"/>
  <c r="Z43" i="1" s="1"/>
  <c r="D5" i="16"/>
  <c r="Y18" i="1"/>
  <c r="Z18" i="1" s="1"/>
  <c r="K1013" i="1"/>
  <c r="O804" i="1"/>
  <c r="K1069" i="1"/>
  <c r="D3" i="16"/>
  <c r="K768" i="1"/>
  <c r="D1" i="7"/>
  <c r="O918" i="1"/>
  <c r="D4" i="7"/>
  <c r="D2" i="7"/>
  <c r="O54" i="1"/>
  <c r="K330" i="1"/>
  <c r="K730" i="1"/>
  <c r="O508" i="1"/>
  <c r="O596" i="1"/>
  <c r="K351" i="1"/>
  <c r="K538" i="1"/>
  <c r="O366" i="1"/>
  <c r="K28" i="1"/>
  <c r="O1022" i="1"/>
  <c r="K691" i="1"/>
  <c r="K1014" i="1"/>
  <c r="O1029" i="1"/>
  <c r="K522" i="1"/>
  <c r="K399" i="1"/>
  <c r="K874" i="1"/>
  <c r="K608" i="1"/>
  <c r="K809" i="1"/>
  <c r="K646" i="1"/>
  <c r="K331" i="1"/>
  <c r="O731" i="1"/>
  <c r="O143" i="1"/>
  <c r="O1035" i="1"/>
  <c r="K951" i="1"/>
  <c r="O175" i="1"/>
  <c r="O777" i="1"/>
  <c r="K662" i="1"/>
  <c r="O834" i="1"/>
  <c r="O1065" i="1"/>
  <c r="K1197" i="1"/>
  <c r="O839" i="1"/>
  <c r="O826" i="1"/>
  <c r="O801" i="1"/>
  <c r="O794" i="1"/>
  <c r="O742" i="1"/>
  <c r="O100" i="1"/>
  <c r="K238" i="1"/>
  <c r="K424" i="1"/>
  <c r="O714" i="1"/>
  <c r="O108" i="1"/>
  <c r="K827" i="1"/>
  <c r="O64" i="1"/>
  <c r="K590" i="1"/>
  <c r="K722" i="1"/>
  <c r="O628" i="1"/>
  <c r="K523" i="1"/>
  <c r="K15" i="1"/>
  <c r="K154" i="1"/>
  <c r="O781" i="1"/>
  <c r="K539" i="1"/>
  <c r="K531" i="1"/>
  <c r="O57" i="1"/>
  <c r="O236" i="1"/>
  <c r="O149" i="1"/>
  <c r="O1067" i="1"/>
  <c r="O397" i="1"/>
  <c r="K1007" i="1"/>
  <c r="K360" i="1"/>
  <c r="O295" i="1"/>
  <c r="K457" i="1"/>
  <c r="O883" i="1"/>
  <c r="K707" i="1"/>
  <c r="K436" i="1"/>
  <c r="O385" i="1"/>
  <c r="K1075" i="1"/>
  <c r="O232" i="1"/>
  <c r="K556" i="1"/>
  <c r="O292" i="1"/>
  <c r="O654" i="1"/>
  <c r="K530" i="1"/>
  <c r="K735" i="1"/>
  <c r="K877" i="1"/>
  <c r="K294" i="1"/>
  <c r="O679" i="1"/>
  <c r="K1173" i="1"/>
  <c r="O452" i="1"/>
  <c r="K226" i="1"/>
  <c r="O77" i="1"/>
  <c r="O29" i="1"/>
  <c r="K379" i="1"/>
  <c r="O1059" i="1"/>
  <c r="O574" i="1"/>
  <c r="K942" i="1"/>
  <c r="O456" i="1"/>
  <c r="K245" i="1"/>
  <c r="O1033" i="1"/>
  <c r="O559" i="1"/>
  <c r="K126" i="1"/>
  <c r="K967" i="1"/>
  <c r="O510" i="1"/>
  <c r="O17" i="1"/>
  <c r="K429" i="1"/>
  <c r="K789" i="1"/>
  <c r="K291" i="1"/>
  <c r="K611" i="1"/>
  <c r="K670" i="1"/>
  <c r="K207" i="1"/>
  <c r="O480" i="1"/>
  <c r="O325" i="1"/>
  <c r="O540" i="1"/>
  <c r="O515" i="1"/>
  <c r="K442" i="1"/>
  <c r="O248" i="1"/>
  <c r="O741" i="1"/>
  <c r="K934" i="1"/>
  <c r="O553" i="1"/>
  <c r="K1044" i="1"/>
  <c r="K153" i="1"/>
  <c r="O767" i="1"/>
  <c r="O305" i="1"/>
  <c r="O937" i="1"/>
  <c r="K406" i="1"/>
  <c r="K893" i="1"/>
  <c r="K11" i="1"/>
  <c r="O938" i="1"/>
  <c r="O184" i="1"/>
  <c r="O1084" i="1"/>
  <c r="O736" i="1"/>
  <c r="Y34" i="1"/>
  <c r="Z34" i="1" s="1"/>
  <c r="K324" i="1"/>
  <c r="O1000" i="1"/>
  <c r="K318" i="1"/>
  <c r="O495" i="1"/>
  <c r="K684" i="1"/>
  <c r="O676" i="1"/>
  <c r="K138" i="1"/>
  <c r="O402" i="1"/>
  <c r="O311" i="1"/>
  <c r="O218" i="1"/>
  <c r="K1209" i="1"/>
  <c r="K511" i="1"/>
  <c r="K1005" i="1"/>
  <c r="K13" i="1"/>
  <c r="K48" i="1"/>
  <c r="O694" i="1"/>
  <c r="O900" i="1"/>
  <c r="O505" i="1"/>
  <c r="O49" i="1"/>
  <c r="Y32" i="1"/>
  <c r="Z32" i="1" s="1"/>
  <c r="K473" i="1"/>
  <c r="K487" i="1"/>
  <c r="K956" i="1"/>
  <c r="K745" i="1"/>
  <c r="K503" i="1"/>
  <c r="O388" i="1"/>
  <c r="O96" i="1"/>
  <c r="K564" i="1"/>
  <c r="O643" i="1"/>
  <c r="K155" i="1"/>
  <c r="O310" i="1"/>
  <c r="O930" i="1"/>
  <c r="O836" i="1"/>
  <c r="K297" i="1"/>
  <c r="O346" i="1"/>
  <c r="K496" i="1"/>
  <c r="O186" i="1"/>
  <c r="K502" i="1"/>
  <c r="K517" i="1"/>
  <c r="K958" i="1"/>
  <c r="K336" i="1"/>
  <c r="O169" i="1"/>
  <c r="K158" i="1"/>
  <c r="K319" i="1"/>
  <c r="K302" i="1"/>
  <c r="K136" i="1"/>
  <c r="K101" i="1"/>
  <c r="O220" i="1"/>
  <c r="K115" i="1"/>
  <c r="O630" i="1"/>
  <c r="O34" i="1"/>
  <c r="K71" i="1"/>
  <c r="K831" i="1"/>
  <c r="O160" i="1"/>
  <c r="K580" i="1"/>
  <c r="K627" i="1"/>
  <c r="O504" i="1"/>
  <c r="O448" i="1"/>
  <c r="O486" i="1"/>
  <c r="O105" i="1"/>
  <c r="O75" i="1"/>
  <c r="O133" i="1"/>
  <c r="K418" i="1"/>
  <c r="O74" i="1"/>
  <c r="K69" i="1"/>
  <c r="K145" i="1"/>
  <c r="K201" i="1"/>
  <c r="O961" i="1"/>
  <c r="K1008" i="1"/>
  <c r="O977" i="1"/>
  <c r="O349" i="1"/>
  <c r="O246" i="1"/>
  <c r="O239" i="1"/>
  <c r="O116" i="1"/>
  <c r="O93" i="1"/>
  <c r="K1030" i="1"/>
  <c r="O702" i="1"/>
  <c r="O334" i="1"/>
  <c r="O1023" i="1"/>
  <c r="K87" i="1"/>
  <c r="K181" i="1"/>
  <c r="O488" i="1"/>
  <c r="K591" i="1"/>
  <c r="O24" i="1"/>
  <c r="K127" i="1"/>
  <c r="K195" i="1"/>
  <c r="O174" i="1"/>
  <c r="K901" i="1"/>
  <c r="K856" i="1"/>
  <c r="K84" i="1"/>
  <c r="O788" i="1"/>
  <c r="Y8" i="1"/>
  <c r="Z8" i="1" s="1"/>
  <c r="Y26" i="1"/>
  <c r="Z26" i="1" s="1"/>
  <c r="O109" i="1"/>
  <c r="K888" i="1"/>
  <c r="K895" i="1"/>
  <c r="O72" i="1"/>
  <c r="O570" i="1"/>
  <c r="K1060" i="1"/>
  <c r="O912" i="1"/>
  <c r="O247" i="1"/>
  <c r="O209" i="1"/>
  <c r="K571" i="1"/>
  <c r="K9" i="1"/>
  <c r="O161" i="1"/>
  <c r="K40" i="1"/>
  <c r="K944" i="1"/>
  <c r="K137" i="1"/>
  <c r="O716" i="1"/>
  <c r="K1053" i="1"/>
  <c r="O969" i="1"/>
  <c r="K986" i="1"/>
  <c r="K341" i="1"/>
  <c r="K990" i="1"/>
  <c r="O173" i="1"/>
  <c r="K723" i="1"/>
  <c r="O1026" i="1"/>
  <c r="O957" i="1"/>
  <c r="K650" i="1"/>
  <c r="K841" i="1"/>
  <c r="O332" i="1"/>
  <c r="K168" i="1"/>
  <c r="O1015" i="1"/>
  <c r="K648" i="1"/>
  <c r="K612" i="1"/>
  <c r="O86" i="1"/>
  <c r="O459" i="1"/>
  <c r="K784" i="1"/>
  <c r="K41" i="1"/>
  <c r="K1207" i="1"/>
  <c r="O939" i="1"/>
  <c r="O479" i="1"/>
  <c r="O715" i="1"/>
  <c r="K303" i="1"/>
  <c r="K657" i="1"/>
  <c r="K842" i="1"/>
  <c r="O328" i="1"/>
  <c r="K130" i="1"/>
  <c r="Y10" i="1"/>
  <c r="Z10" i="1" s="1"/>
  <c r="K752" i="1"/>
  <c r="K873" i="1"/>
  <c r="Y36" i="1"/>
  <c r="Z36" i="1" s="1"/>
  <c r="Y44" i="1"/>
  <c r="Z44" i="1" s="1"/>
  <c r="O933" i="1"/>
  <c r="O170" i="1"/>
  <c r="K83" i="1"/>
  <c r="K221" i="1"/>
  <c r="O481" i="1"/>
  <c r="O972" i="1"/>
  <c r="K306" i="1"/>
  <c r="K65" i="1"/>
  <c r="K63" i="1"/>
  <c r="K578" i="1"/>
  <c r="K365" i="1"/>
  <c r="K624" i="1"/>
  <c r="K819" i="1"/>
  <c r="K529" i="1"/>
  <c r="K810" i="1"/>
  <c r="K498" i="1"/>
  <c r="K695" i="1"/>
  <c r="K499" i="1"/>
  <c r="K858" i="1"/>
  <c r="O866" i="1"/>
  <c r="K712" i="1"/>
  <c r="K293" i="1"/>
  <c r="O665" i="1"/>
  <c r="O300" i="1"/>
  <c r="K756" i="1"/>
  <c r="O807" i="1"/>
  <c r="O203" i="1"/>
  <c r="O192" i="1"/>
  <c r="O82" i="1"/>
  <c r="O1179" i="1"/>
  <c r="K374" i="1"/>
  <c r="K204" i="1"/>
  <c r="K793" i="1"/>
  <c r="O743" i="1"/>
  <c r="K849" i="1"/>
  <c r="K329" i="1"/>
  <c r="K491" i="1"/>
  <c r="O113" i="1"/>
  <c r="O583" i="1"/>
  <c r="O471" i="1"/>
  <c r="K1211" i="1"/>
  <c r="K95" i="1"/>
  <c r="O211" i="1"/>
  <c r="O368" i="1"/>
  <c r="K575" i="1"/>
  <c r="K935" i="1"/>
  <c r="O791" i="1"/>
  <c r="K786" i="1"/>
  <c r="O25" i="1"/>
  <c r="Y40" i="1"/>
  <c r="Z40" i="1" s="1"/>
  <c r="Y48" i="1"/>
  <c r="Z48" i="1" s="1"/>
  <c r="K876" i="1"/>
  <c r="O475" i="1"/>
  <c r="O454" i="1"/>
  <c r="O709" i="1"/>
  <c r="K701" i="1"/>
  <c r="O98" i="1"/>
  <c r="K178" i="1"/>
  <c r="K921" i="1"/>
  <c r="O252" i="1"/>
  <c r="K962" i="1"/>
  <c r="K423" i="1"/>
  <c r="K633" i="1"/>
  <c r="K632" i="1"/>
  <c r="K914" i="1"/>
  <c r="K844" i="1"/>
  <c r="O774" i="1"/>
  <c r="K59" i="1"/>
  <c r="K660" i="1"/>
  <c r="K640" i="1"/>
  <c r="O567" i="1"/>
  <c r="K250" i="1"/>
  <c r="O362" i="1"/>
  <c r="K898" i="1"/>
  <c r="O21" i="1"/>
  <c r="O923" i="1"/>
  <c r="K343" i="1"/>
  <c r="K775" i="1"/>
  <c r="K706" i="1"/>
  <c r="K945" i="1"/>
  <c r="K46" i="1"/>
  <c r="O604" i="1"/>
  <c r="K869" i="1"/>
  <c r="O317" i="1"/>
  <c r="K672" i="1"/>
  <c r="K165" i="1"/>
  <c r="O482" i="1"/>
  <c r="K649" i="1"/>
  <c r="K316" i="1"/>
  <c r="O309" i="1"/>
  <c r="K602" i="1"/>
  <c r="O1083" i="1"/>
  <c r="O225" i="1"/>
  <c r="Y33" i="1"/>
  <c r="Z33" i="1" s="1"/>
  <c r="Y56" i="1"/>
  <c r="Z56" i="1" s="1"/>
  <c r="K762" i="1"/>
  <c r="K587" i="1"/>
  <c r="O818" i="1"/>
  <c r="O641" i="1"/>
  <c r="K337" i="1"/>
  <c r="O1210" i="1"/>
  <c r="O1073" i="1"/>
  <c r="K830" i="1"/>
  <c r="K89" i="1"/>
  <c r="K90" i="1"/>
  <c r="O1080" i="1"/>
  <c r="O996" i="1"/>
  <c r="O852" i="1"/>
  <c r="K683" i="1"/>
  <c r="K139" i="1"/>
  <c r="O12" i="1"/>
  <c r="K696" i="1"/>
  <c r="O1050" i="1"/>
  <c r="K10" i="1"/>
  <c r="K664" i="1"/>
  <c r="O988" i="1"/>
  <c r="K622" i="1"/>
  <c r="O717" i="1"/>
  <c r="O536" i="1"/>
  <c r="O489" i="1"/>
  <c r="O1058" i="1"/>
  <c r="K708" i="1"/>
  <c r="K857" i="1"/>
  <c r="K183" i="1"/>
  <c r="K535" i="1"/>
  <c r="K400" i="1"/>
  <c r="K235" i="1"/>
  <c r="O729" i="1"/>
  <c r="K16" i="1"/>
  <c r="K721" i="1"/>
  <c r="K47" i="1"/>
  <c r="O484" i="1"/>
  <c r="O926" i="1"/>
  <c r="K555" i="1"/>
  <c r="K493" i="1"/>
  <c r="O497" i="1"/>
  <c r="K884" i="1"/>
  <c r="K853" i="1"/>
  <c r="K396" i="1"/>
  <c r="O734" i="1"/>
  <c r="K734" i="1"/>
  <c r="K52" i="1"/>
  <c r="O52" i="1"/>
  <c r="K35" i="1"/>
  <c r="O35" i="1"/>
  <c r="K403" i="1"/>
  <c r="O746" i="1"/>
  <c r="O1199" i="1"/>
  <c r="O1011" i="1"/>
  <c r="K997" i="1"/>
  <c r="K1024" i="1"/>
  <c r="O20" i="1"/>
  <c r="O135" i="1"/>
  <c r="O959" i="1"/>
  <c r="K1002" i="1"/>
  <c r="K144" i="1"/>
  <c r="O1194" i="1"/>
  <c r="K1194" i="1"/>
  <c r="K1186" i="1"/>
  <c r="O1186" i="1"/>
  <c r="O1018" i="1"/>
  <c r="K1018" i="1"/>
  <c r="K979" i="1"/>
  <c r="K916" i="1"/>
  <c r="O916" i="1"/>
  <c r="O747" i="1"/>
  <c r="K747" i="1"/>
  <c r="K704" i="1"/>
  <c r="O426" i="1"/>
  <c r="O117" i="1"/>
  <c r="K214" i="1"/>
  <c r="K92" i="1"/>
  <c r="O85" i="1"/>
  <c r="K79" i="1"/>
  <c r="O79" i="1"/>
  <c r="Y52" i="1"/>
  <c r="Z52" i="1" s="1"/>
  <c r="Y60" i="1"/>
  <c r="Z60" i="1" s="1"/>
  <c r="K490" i="1"/>
  <c r="O490" i="1"/>
  <c r="K966" i="1"/>
  <c r="K1056" i="1"/>
  <c r="K296" i="1"/>
  <c r="O642" i="1"/>
  <c r="K894" i="1"/>
  <c r="O19" i="1"/>
  <c r="O754" i="1"/>
  <c r="K151" i="1"/>
  <c r="K230" i="1"/>
  <c r="O304" i="1"/>
  <c r="K663" i="1"/>
  <c r="K1062" i="1"/>
  <c r="O234" i="1"/>
  <c r="K417" i="1"/>
  <c r="K847" i="1"/>
  <c r="O872" i="1"/>
  <c r="O512" i="1"/>
  <c r="K387" i="1"/>
  <c r="O30" i="1"/>
  <c r="K398" i="1"/>
  <c r="K243" i="1"/>
  <c r="K1031" i="1"/>
  <c r="K647" i="1"/>
  <c r="K389" i="1"/>
  <c r="O26" i="1"/>
  <c r="O656" i="1"/>
  <c r="K656" i="1"/>
  <c r="O410" i="1"/>
  <c r="K410" i="1"/>
  <c r="O386" i="1"/>
  <c r="Y22" i="1"/>
  <c r="Z22" i="1" s="1"/>
  <c r="Y31" i="1"/>
  <c r="Z31" i="1" s="1"/>
  <c r="O713" i="1"/>
  <c r="K713" i="1"/>
  <c r="K875" i="1"/>
  <c r="O875" i="1"/>
  <c r="O725" i="1"/>
  <c r="O668" i="1"/>
  <c r="O432" i="1"/>
  <c r="K432" i="1"/>
  <c r="O470" i="1"/>
  <c r="K470" i="1"/>
  <c r="O307" i="1"/>
  <c r="K615" i="1"/>
  <c r="K370" i="1"/>
  <c r="O370" i="1"/>
  <c r="K164" i="1"/>
  <c r="O164" i="1"/>
  <c r="K112" i="1"/>
  <c r="O112" i="1"/>
  <c r="K952" i="1"/>
  <c r="K552" i="1"/>
  <c r="K342" i="1"/>
  <c r="O727" i="1"/>
  <c r="K60" i="1"/>
  <c r="O922" i="1"/>
  <c r="K922" i="1"/>
  <c r="K526" i="1"/>
  <c r="O526" i="1"/>
  <c r="K445" i="1"/>
  <c r="O445" i="1"/>
  <c r="K425" i="1"/>
  <c r="O425" i="1"/>
  <c r="O333" i="1"/>
  <c r="K333" i="1"/>
  <c r="K518" i="1"/>
  <c r="O1042" i="1"/>
  <c r="K802" i="1"/>
  <c r="K941" i="1"/>
  <c r="K652" i="1"/>
  <c r="O507" i="1"/>
  <c r="O123" i="1"/>
  <c r="O1010" i="1"/>
  <c r="K675" i="1"/>
  <c r="K1041" i="1"/>
  <c r="K80" i="1"/>
  <c r="O598" i="1"/>
  <c r="K613" i="1"/>
  <c r="O478" i="1"/>
  <c r="O290" i="1"/>
  <c r="K290" i="1"/>
  <c r="K81" i="1"/>
  <c r="O81" i="1"/>
  <c r="K770" i="1"/>
  <c r="O770" i="1"/>
  <c r="K150" i="1"/>
  <c r="O150" i="1"/>
  <c r="K483" i="1"/>
  <c r="K861" i="1"/>
  <c r="K438" i="1"/>
  <c r="K554" i="1"/>
  <c r="K206" i="1"/>
  <c r="O251" i="1"/>
  <c r="O1213" i="1"/>
  <c r="K732" i="1"/>
  <c r="O157" i="1"/>
  <c r="K1208" i="1"/>
  <c r="K73" i="1"/>
  <c r="O699" i="1"/>
  <c r="K949" i="1"/>
  <c r="O1072" i="1"/>
  <c r="K228" i="1"/>
  <c r="K925" i="1"/>
  <c r="K753" i="1"/>
  <c r="K885" i="1"/>
  <c r="O1195" i="1"/>
  <c r="K625" i="1"/>
  <c r="O373" i="1"/>
  <c r="K623" i="1"/>
  <c r="O719" i="1"/>
  <c r="O749" i="1"/>
  <c r="K749" i="1"/>
  <c r="O589" i="1"/>
  <c r="K589" i="1"/>
  <c r="Y29" i="1"/>
  <c r="Z29" i="1" s="1"/>
  <c r="Y14" i="1"/>
  <c r="Z14" i="1" s="1"/>
  <c r="O1046" i="1"/>
  <c r="K902" i="1"/>
  <c r="O450" i="1"/>
  <c r="K381" i="1"/>
  <c r="K879" i="1"/>
  <c r="K785" i="1"/>
  <c r="O340" i="1"/>
  <c r="O825" i="1"/>
  <c r="K125" i="1"/>
  <c r="O520" i="1"/>
  <c r="K355" i="1"/>
  <c r="K361" i="1"/>
  <c r="K971" i="1"/>
  <c r="O107" i="1"/>
  <c r="K372" i="1"/>
  <c r="K980" i="1"/>
  <c r="K655" i="1"/>
  <c r="K700" i="1"/>
  <c r="O558" i="1"/>
  <c r="O477" i="1"/>
  <c r="O1172" i="1"/>
  <c r="K1172" i="1"/>
  <c r="O254" i="1"/>
  <c r="K254" i="1"/>
  <c r="O748" i="1"/>
  <c r="O661" i="1"/>
  <c r="K661" i="1"/>
  <c r="O635" i="1"/>
  <c r="K635" i="1"/>
  <c r="O322" i="1"/>
  <c r="K322" i="1"/>
  <c r="O119" i="1"/>
  <c r="K119" i="1"/>
  <c r="O231" i="1"/>
  <c r="K231" i="1"/>
  <c r="O215" i="1"/>
  <c r="Y24" i="1"/>
  <c r="Z24" i="1" s="1"/>
  <c r="Y15" i="1"/>
  <c r="Z15" i="1" s="1"/>
  <c r="Y16" i="1"/>
  <c r="Z16" i="1" s="1"/>
  <c r="Y38" i="1"/>
  <c r="Z38" i="1" s="1"/>
  <c r="Y46" i="1"/>
  <c r="Z46" i="1" s="1"/>
  <c r="Y53" i="1"/>
  <c r="Z53" i="1" s="1"/>
  <c r="Y30" i="1"/>
  <c r="Z30" i="1" s="1"/>
  <c r="Y54" i="1"/>
  <c r="Z54" i="1" s="1"/>
  <c r="Y62" i="1"/>
  <c r="Z62" i="1" s="1"/>
  <c r="K659" i="1"/>
  <c r="K812" i="1"/>
  <c r="O1201" i="1"/>
  <c r="O797" i="1"/>
  <c r="K797" i="1"/>
  <c r="O779" i="1"/>
  <c r="K779" i="1"/>
  <c r="K229" i="1"/>
  <c r="O224" i="1"/>
  <c r="O778" i="1"/>
  <c r="K778" i="1"/>
  <c r="K667" i="1"/>
  <c r="O667" i="1"/>
  <c r="O724" i="1"/>
  <c r="O820" i="1"/>
  <c r="K820" i="1"/>
  <c r="K472" i="1"/>
  <c r="O472" i="1"/>
  <c r="O711" i="1"/>
  <c r="K711" i="1"/>
  <c r="O772" i="1"/>
  <c r="K772" i="1"/>
  <c r="O1200" i="1"/>
  <c r="K1200" i="1"/>
  <c r="K890" i="1"/>
  <c r="O890" i="1"/>
  <c r="O867" i="1"/>
  <c r="K867" i="1"/>
  <c r="K358" i="1"/>
  <c r="O358" i="1"/>
  <c r="K298" i="1"/>
  <c r="O298" i="1"/>
  <c r="K314" i="1"/>
  <c r="O314" i="1"/>
  <c r="O321" i="1"/>
  <c r="K321" i="1"/>
  <c r="O1183" i="1"/>
  <c r="O985" i="1"/>
  <c r="O954" i="1"/>
  <c r="K384" i="1"/>
  <c r="O384" i="1"/>
  <c r="O376" i="1"/>
  <c r="K376" i="1"/>
  <c r="O813" i="1"/>
  <c r="K813" i="1"/>
  <c r="O828" i="1"/>
  <c r="K828" i="1"/>
  <c r="O600" i="1"/>
  <c r="K600" i="1"/>
  <c r="O840" i="1"/>
  <c r="K840" i="1"/>
  <c r="K718" i="1"/>
  <c r="O718" i="1"/>
  <c r="K492" i="1"/>
  <c r="K616" i="1"/>
  <c r="O829" i="1"/>
  <c r="K833" i="1"/>
  <c r="K806" i="1"/>
  <c r="K1191" i="1"/>
  <c r="K981" i="1"/>
  <c r="O981" i="1"/>
  <c r="O946" i="1"/>
  <c r="K946" i="1"/>
  <c r="O911" i="1"/>
  <c r="K911" i="1"/>
  <c r="K447" i="1"/>
  <c r="O447" i="1"/>
  <c r="O434" i="1"/>
  <c r="K434" i="1"/>
  <c r="O405" i="1"/>
  <c r="K405" i="1"/>
  <c r="K78" i="1"/>
  <c r="O78" i="1"/>
  <c r="K68" i="1"/>
  <c r="O68" i="1"/>
  <c r="O1027" i="1"/>
  <c r="K1086" i="1"/>
  <c r="O1086" i="1"/>
  <c r="O253" i="1"/>
  <c r="K253" i="1"/>
  <c r="O974" i="1"/>
  <c r="K974" i="1"/>
  <c r="O453" i="1"/>
  <c r="K453" i="1"/>
  <c r="O446" i="1"/>
  <c r="K446" i="1"/>
  <c r="O404" i="1"/>
  <c r="K404" i="1"/>
  <c r="O196" i="1"/>
  <c r="K196" i="1"/>
  <c r="K870" i="1"/>
  <c r="O870" i="1"/>
  <c r="O171" i="1"/>
  <c r="K171" i="1"/>
  <c r="O179" i="1"/>
  <c r="K179" i="1"/>
  <c r="O821" i="1"/>
  <c r="K821" i="1"/>
  <c r="O634" i="1"/>
  <c r="K634" i="1"/>
  <c r="O1215" i="1"/>
  <c r="K1215" i="1"/>
  <c r="K313" i="1"/>
  <c r="O313" i="1"/>
  <c r="K485" i="1"/>
  <c r="O485" i="1"/>
  <c r="K740" i="1"/>
  <c r="K603" i="1"/>
  <c r="K765" i="1"/>
  <c r="O1176" i="1"/>
  <c r="K1176" i="1"/>
  <c r="O1079" i="1"/>
  <c r="K1079" i="1"/>
  <c r="O1071" i="1"/>
  <c r="K1071" i="1"/>
  <c r="K1048" i="1"/>
  <c r="O1048" i="1"/>
  <c r="O607" i="1"/>
  <c r="K607" i="1"/>
  <c r="O216" i="1"/>
  <c r="K216" i="1"/>
  <c r="O202" i="1"/>
  <c r="O886" i="1"/>
  <c r="K886" i="1"/>
  <c r="O557" i="1"/>
  <c r="O159" i="1"/>
  <c r="O199" i="1"/>
  <c r="O38" i="1"/>
  <c r="K354" i="1"/>
  <c r="O110" i="1"/>
  <c r="K451" i="1"/>
  <c r="K1202" i="1"/>
  <c r="O1202" i="1"/>
  <c r="K868" i="1"/>
  <c r="O868" i="1"/>
  <c r="K644" i="1"/>
  <c r="O644" i="1"/>
  <c r="K369" i="1"/>
  <c r="O369" i="1"/>
  <c r="K1182" i="1"/>
  <c r="O1182" i="1"/>
  <c r="O865" i="1"/>
  <c r="K865" i="1"/>
  <c r="O680" i="1"/>
  <c r="K680" i="1"/>
  <c r="O787" i="1"/>
  <c r="K1188" i="1"/>
  <c r="O1188" i="1"/>
  <c r="O864" i="1"/>
  <c r="K851" i="1"/>
  <c r="O851" i="1"/>
  <c r="K152" i="1"/>
  <c r="O124" i="1"/>
  <c r="O222" i="1"/>
  <c r="O104" i="1"/>
  <c r="O803" i="1"/>
  <c r="K803" i="1"/>
  <c r="K182" i="1"/>
  <c r="O182" i="1"/>
  <c r="K720" i="1"/>
  <c r="O720" i="1"/>
  <c r="K1037" i="1"/>
  <c r="K863" i="1"/>
  <c r="O863" i="1"/>
  <c r="K677" i="1"/>
  <c r="O677" i="1"/>
  <c r="O516" i="1"/>
  <c r="K516" i="1"/>
  <c r="O88" i="1"/>
  <c r="K88" i="1"/>
  <c r="O597" i="1"/>
  <c r="O1180" i="1"/>
  <c r="K1180" i="1"/>
  <c r="K1078" i="1"/>
  <c r="O242" i="1"/>
  <c r="O1068" i="1"/>
  <c r="O476" i="1"/>
  <c r="O792" i="1"/>
  <c r="O976" i="1"/>
  <c r="O910" i="1"/>
  <c r="O348" i="1"/>
  <c r="K1036" i="1"/>
  <c r="K943" i="1"/>
  <c r="O156" i="1"/>
  <c r="K906" i="1"/>
  <c r="K390" i="1"/>
  <c r="K166" i="1"/>
  <c r="K1066" i="1"/>
  <c r="O534" i="1"/>
  <c r="K91" i="1"/>
  <c r="K142" i="1"/>
  <c r="K1001" i="1"/>
  <c r="K1185" i="1"/>
  <c r="O837" i="1"/>
  <c r="K761" i="1"/>
  <c r="O999" i="1"/>
  <c r="O1087" i="1"/>
  <c r="K128" i="1"/>
  <c r="O377" i="1"/>
  <c r="O924" i="1"/>
  <c r="O359" i="1"/>
  <c r="K1192" i="1"/>
  <c r="O1192" i="1"/>
  <c r="K637" i="1"/>
  <c r="O637" i="1"/>
  <c r="O415" i="1"/>
  <c r="K415" i="1"/>
  <c r="K102" i="1"/>
  <c r="O102" i="1"/>
  <c r="O931" i="1"/>
  <c r="Y61" i="1"/>
  <c r="Z61" i="1" s="1"/>
  <c r="Y9" i="1"/>
  <c r="Z9" i="1" s="1"/>
  <c r="Y39" i="1"/>
  <c r="Z39" i="1" s="1"/>
  <c r="Y47" i="1"/>
  <c r="Z47" i="1" s="1"/>
  <c r="K1203" i="1"/>
  <c r="K1181" i="1"/>
  <c r="K1175" i="1"/>
  <c r="K1085" i="1"/>
  <c r="O964" i="1"/>
  <c r="O854" i="1"/>
  <c r="K289" i="1"/>
  <c r="K455" i="1"/>
  <c r="O449" i="1"/>
  <c r="K444" i="1"/>
  <c r="K433" i="1"/>
  <c r="K219" i="1"/>
  <c r="R80" i="7"/>
  <c r="N192" i="7"/>
  <c r="I194" i="7"/>
  <c r="Q194" i="7" s="1"/>
  <c r="I192" i="7"/>
  <c r="M192" i="7" s="1"/>
  <c r="R63" i="7"/>
  <c r="S194" i="7"/>
  <c r="N78" i="7"/>
  <c r="N80" i="7"/>
  <c r="O81" i="7"/>
  <c r="S192" i="7"/>
  <c r="AH191" i="7"/>
  <c r="S195" i="7"/>
  <c r="N195" i="7"/>
  <c r="S191" i="7"/>
  <c r="R82" i="7"/>
  <c r="N79" i="7"/>
  <c r="R195" i="7"/>
  <c r="O80" i="7"/>
  <c r="N189" i="7"/>
  <c r="I79" i="7"/>
  <c r="M79" i="7" s="1"/>
  <c r="R189" i="7"/>
  <c r="O195" i="7"/>
  <c r="S78" i="7"/>
  <c r="R77" i="7"/>
  <c r="AI190" i="7"/>
  <c r="R64" i="7"/>
  <c r="O194" i="7"/>
  <c r="O189" i="7"/>
  <c r="N73" i="7"/>
  <c r="N83" i="7"/>
  <c r="N190" i="7"/>
  <c r="N64" i="7"/>
  <c r="R73" i="7"/>
  <c r="N77" i="7"/>
  <c r="O79" i="7"/>
  <c r="R194" i="7"/>
  <c r="R83" i="7"/>
  <c r="I191" i="7"/>
  <c r="Q191" i="7" s="1"/>
  <c r="M169" i="7"/>
  <c r="AO170" i="7"/>
  <c r="O197" i="1"/>
  <c r="O755" i="1"/>
  <c r="O814" i="1"/>
  <c r="O626" i="1"/>
  <c r="O401" i="1"/>
  <c r="O541" i="1"/>
  <c r="K1206" i="1"/>
  <c r="K685" i="1"/>
  <c r="K669" i="1"/>
  <c r="O897" i="1"/>
  <c r="O32" i="1"/>
  <c r="O132" i="1"/>
  <c r="K347" i="1"/>
  <c r="O860" i="1"/>
  <c r="K561" i="1"/>
  <c r="O120" i="1"/>
  <c r="K1204" i="1"/>
  <c r="O1196" i="1"/>
  <c r="K878" i="1"/>
  <c r="O678" i="1"/>
  <c r="O460" i="1"/>
  <c r="K111" i="1"/>
  <c r="K726" i="1"/>
  <c r="O118" i="1"/>
  <c r="K524" i="1"/>
  <c r="O308" i="1"/>
  <c r="K301" i="1"/>
  <c r="O1049" i="1"/>
  <c r="K1174" i="1"/>
  <c r="O975" i="1"/>
  <c r="O913" i="1"/>
  <c r="K913" i="1"/>
  <c r="K581" i="1"/>
  <c r="O378" i="1"/>
  <c r="K378" i="1"/>
  <c r="K42" i="1"/>
  <c r="Y25" i="1"/>
  <c r="Z25" i="1" s="1"/>
  <c r="K177" i="1"/>
  <c r="O177" i="1"/>
  <c r="K121" i="1"/>
  <c r="O1055" i="1"/>
  <c r="K593" i="1"/>
  <c r="K1077" i="1"/>
  <c r="O629" i="1"/>
  <c r="O987" i="1"/>
  <c r="K1064" i="1"/>
  <c r="O1189" i="1"/>
  <c r="K345" i="1"/>
  <c r="K18" i="1"/>
  <c r="K973" i="1"/>
  <c r="O565" i="1"/>
  <c r="O915" i="1"/>
  <c r="K621" i="1"/>
  <c r="K585" i="1"/>
  <c r="O1187" i="1"/>
  <c r="K180" i="1"/>
  <c r="K99" i="1"/>
  <c r="O739" i="1"/>
  <c r="K795" i="1"/>
  <c r="K750" i="1"/>
  <c r="K658" i="1"/>
  <c r="K172" i="1"/>
  <c r="K1025" i="1"/>
  <c r="O191" i="1"/>
  <c r="K532" i="1"/>
  <c r="O427" i="1"/>
  <c r="K233" i="1"/>
  <c r="K474" i="1"/>
  <c r="K1216" i="1"/>
  <c r="K437" i="1"/>
  <c r="O509" i="1"/>
  <c r="K780" i="1"/>
  <c r="O780" i="1"/>
  <c r="O409" i="1"/>
  <c r="K409" i="1"/>
  <c r="O27" i="1"/>
  <c r="K27" i="1"/>
  <c r="O320" i="1"/>
  <c r="K320" i="1"/>
  <c r="O984" i="1"/>
  <c r="K984" i="1"/>
  <c r="Y63" i="1"/>
  <c r="Z63" i="1" s="1"/>
  <c r="O356" i="1"/>
  <c r="O167" i="1"/>
  <c r="O411" i="1"/>
  <c r="O808" i="1"/>
  <c r="O859" i="1"/>
  <c r="K674" i="1"/>
  <c r="O955" i="1"/>
  <c r="O994" i="1"/>
  <c r="O905" i="1"/>
  <c r="K114" i="1"/>
  <c r="K1205" i="1"/>
  <c r="K799" i="1"/>
  <c r="O1017" i="1"/>
  <c r="O185" i="1"/>
  <c r="K210" i="1"/>
  <c r="K212" i="1"/>
  <c r="K577" i="1"/>
  <c r="O39" i="1"/>
  <c r="K344" i="1"/>
  <c r="K103" i="1"/>
  <c r="K760" i="1"/>
  <c r="K122" i="1"/>
  <c r="K76" i="1"/>
  <c r="K880" i="1"/>
  <c r="K744" i="1"/>
  <c r="O223" i="1"/>
  <c r="K1051" i="1"/>
  <c r="O1040" i="1"/>
  <c r="O1006" i="1"/>
  <c r="K862" i="1"/>
  <c r="O862" i="1"/>
  <c r="K805" i="1"/>
  <c r="K639" i="1"/>
  <c r="O639" i="1"/>
  <c r="K606" i="1"/>
  <c r="O528" i="1"/>
  <c r="K528" i="1"/>
  <c r="O422" i="1"/>
  <c r="K383" i="1"/>
  <c r="O244" i="1"/>
  <c r="K227" i="1"/>
  <c r="O217" i="1"/>
  <c r="O205" i="1"/>
  <c r="O200" i="1"/>
  <c r="Y55" i="1"/>
  <c r="Z55" i="1" s="1"/>
  <c r="K936" i="1"/>
  <c r="O936" i="1"/>
  <c r="O928" i="1"/>
  <c r="O299" i="1"/>
  <c r="K299" i="1"/>
  <c r="O850" i="1"/>
  <c r="K850" i="1"/>
  <c r="O500" i="1"/>
  <c r="K500" i="1"/>
  <c r="K53" i="1"/>
  <c r="K638" i="1"/>
  <c r="K614" i="1"/>
  <c r="K61" i="1"/>
  <c r="K733" i="1"/>
  <c r="O551" i="1"/>
  <c r="K237" i="1"/>
  <c r="O790" i="1"/>
  <c r="O1063" i="1"/>
  <c r="K1063" i="1"/>
  <c r="O673" i="1"/>
  <c r="K673" i="1"/>
  <c r="O666" i="1"/>
  <c r="K666" i="1"/>
  <c r="O382" i="1"/>
  <c r="K382" i="1"/>
  <c r="K494" i="1"/>
  <c r="O494" i="1"/>
  <c r="K1019" i="1"/>
  <c r="K586" i="1"/>
  <c r="O631" i="1"/>
  <c r="O815" i="1"/>
  <c r="O592" i="1"/>
  <c r="K395" i="1"/>
  <c r="K891" i="1"/>
  <c r="O947" i="1"/>
  <c r="K412" i="1"/>
  <c r="K37" i="1"/>
  <c r="K671" i="1"/>
  <c r="O693" i="1"/>
  <c r="K982" i="1"/>
  <c r="O881" i="1"/>
  <c r="K848" i="1"/>
  <c r="K1190" i="1"/>
  <c r="K960" i="1"/>
  <c r="K129" i="1"/>
  <c r="O353" i="1"/>
  <c r="K903" i="1"/>
  <c r="K989" i="1"/>
  <c r="O1057" i="1"/>
  <c r="O315" i="1"/>
  <c r="O1043" i="1"/>
  <c r="O758" i="1"/>
  <c r="K758" i="1"/>
  <c r="O610" i="1"/>
  <c r="K610" i="1"/>
  <c r="O537" i="1"/>
  <c r="O525" i="1"/>
  <c r="O420" i="1"/>
  <c r="K420" i="1"/>
  <c r="O193" i="1"/>
  <c r="K193" i="1"/>
  <c r="K51" i="1"/>
  <c r="O45" i="1"/>
  <c r="O599" i="1"/>
  <c r="K599" i="1"/>
  <c r="P5" i="1"/>
  <c r="L5" i="1"/>
  <c r="Y17" i="1"/>
  <c r="Z17" i="1" s="1"/>
  <c r="K751" i="1"/>
  <c r="O751" i="1"/>
  <c r="K514" i="1"/>
  <c r="O514" i="1"/>
  <c r="O140" i="1"/>
  <c r="K140" i="1"/>
  <c r="K1184" i="1"/>
  <c r="K148" i="1"/>
  <c r="K1178" i="1"/>
  <c r="K1045" i="1"/>
  <c r="K33" i="1"/>
  <c r="O8" i="1"/>
  <c r="K757" i="1"/>
  <c r="O653" i="1"/>
  <c r="O609" i="1"/>
  <c r="K609" i="1"/>
  <c r="O363" i="1"/>
  <c r="K363" i="1"/>
  <c r="K796" i="1"/>
  <c r="O605" i="1"/>
  <c r="O1003" i="1"/>
  <c r="K835" i="1"/>
  <c r="O738" i="1"/>
  <c r="K241" i="1"/>
  <c r="K67" i="1"/>
  <c r="K513" i="1"/>
  <c r="O1074" i="1"/>
  <c r="O896" i="1"/>
  <c r="K896" i="1"/>
  <c r="K800" i="1"/>
  <c r="O800" i="1"/>
  <c r="O576" i="1"/>
  <c r="K576" i="1"/>
  <c r="O371" i="1"/>
  <c r="K371" i="1"/>
  <c r="O240" i="1"/>
  <c r="K240" i="1"/>
  <c r="O44" i="1"/>
  <c r="K44" i="1"/>
  <c r="Q5" i="1"/>
  <c r="O1082" i="1"/>
  <c r="K1082" i="1"/>
  <c r="O50" i="1"/>
  <c r="K50" i="1"/>
  <c r="Y37" i="1"/>
  <c r="Z37" i="1" s="1"/>
  <c r="M5" i="1"/>
  <c r="R5" i="1"/>
  <c r="O978" i="1"/>
  <c r="K978" i="1"/>
  <c r="O636" i="1"/>
  <c r="K636" i="1"/>
  <c r="Y11" i="1"/>
  <c r="Z11" i="1" s="1"/>
  <c r="Y23" i="1"/>
  <c r="Z23" i="1" s="1"/>
  <c r="Y35" i="1"/>
  <c r="Z35" i="1" s="1"/>
  <c r="Y45" i="1"/>
  <c r="Z45" i="1" s="1"/>
  <c r="O43" i="1"/>
  <c r="K43" i="1"/>
  <c r="Y64" i="1"/>
  <c r="Z64" i="1" s="1"/>
  <c r="Y7" i="1"/>
  <c r="Z7" i="1" s="1"/>
  <c r="Y41" i="1"/>
  <c r="Z41" i="1" s="1"/>
  <c r="K811" i="1"/>
  <c r="K816" i="1"/>
  <c r="K249" i="1"/>
  <c r="O249" i="1"/>
  <c r="K22" i="1"/>
  <c r="O22" i="1"/>
  <c r="K992" i="1"/>
  <c r="K968" i="1"/>
  <c r="O375" i="1"/>
  <c r="K440" i="1"/>
  <c r="K737" i="1"/>
  <c r="K14" i="1"/>
  <c r="O983" i="1"/>
  <c r="K588" i="1"/>
  <c r="K871" i="1"/>
  <c r="O1198" i="1"/>
  <c r="K1198" i="1"/>
  <c r="O1081" i="1"/>
  <c r="K1081" i="1"/>
  <c r="O1034" i="1"/>
  <c r="K1034" i="1"/>
  <c r="K1028" i="1"/>
  <c r="O1016" i="1"/>
  <c r="K1016" i="1"/>
  <c r="O1004" i="1"/>
  <c r="K1004" i="1"/>
  <c r="O965" i="1"/>
  <c r="K965" i="1"/>
  <c r="O948" i="1"/>
  <c r="K940" i="1"/>
  <c r="K889" i="1"/>
  <c r="O798" i="1"/>
  <c r="K798" i="1"/>
  <c r="K776" i="1"/>
  <c r="O764" i="1"/>
  <c r="K764" i="1"/>
  <c r="K705" i="1"/>
  <c r="K595" i="1"/>
  <c r="O595" i="1"/>
  <c r="K582" i="1"/>
  <c r="O582" i="1"/>
  <c r="O533" i="1"/>
  <c r="K533" i="1"/>
  <c r="O458" i="1"/>
  <c r="O421" i="1"/>
  <c r="K421" i="1"/>
  <c r="K416" i="1"/>
  <c r="O335" i="1"/>
  <c r="K335" i="1"/>
  <c r="K208" i="1"/>
  <c r="O58" i="1"/>
  <c r="K58" i="1"/>
  <c r="O55" i="1"/>
  <c r="K55" i="1"/>
  <c r="O899" i="1"/>
  <c r="K899" i="1"/>
  <c r="K1020" i="1"/>
  <c r="O1020" i="1"/>
  <c r="K904" i="1"/>
  <c r="O904" i="1"/>
  <c r="O682" i="1"/>
  <c r="K682" i="1"/>
  <c r="O562" i="1"/>
  <c r="K562" i="1"/>
  <c r="O106" i="1"/>
  <c r="K106" i="1"/>
  <c r="O763" i="1"/>
  <c r="K817" i="1"/>
  <c r="O993" i="1"/>
  <c r="K66" i="1"/>
  <c r="K327" i="1"/>
  <c r="O327" i="1"/>
  <c r="O147" i="1"/>
  <c r="K147" i="1"/>
  <c r="K909" i="1"/>
  <c r="K1009" i="1"/>
  <c r="K1039" i="1"/>
  <c r="O408" i="1"/>
  <c r="O326" i="1"/>
  <c r="K326" i="1"/>
  <c r="K569" i="1"/>
  <c r="O882" i="1"/>
  <c r="O681" i="1"/>
  <c r="K146" i="1"/>
  <c r="O1054" i="1"/>
  <c r="O1038" i="1"/>
  <c r="O568" i="1"/>
  <c r="K31" i="1"/>
  <c r="K1214" i="1"/>
  <c r="K1177" i="1"/>
  <c r="O1070" i="1"/>
  <c r="K1070" i="1"/>
  <c r="O1052" i="1"/>
  <c r="K1052" i="1"/>
  <c r="O1047" i="1"/>
  <c r="K1012" i="1"/>
  <c r="O995" i="1"/>
  <c r="K950" i="1"/>
  <c r="O950" i="1"/>
  <c r="O919" i="1"/>
  <c r="K919" i="1"/>
  <c r="K907" i="1"/>
  <c r="O907" i="1"/>
  <c r="O845" i="1"/>
  <c r="K845" i="1"/>
  <c r="O766" i="1"/>
  <c r="K766" i="1"/>
  <c r="O584" i="1"/>
  <c r="K584" i="1"/>
  <c r="K579" i="1"/>
  <c r="O352" i="1"/>
  <c r="K352" i="1"/>
  <c r="O97" i="1"/>
  <c r="K97" i="1"/>
  <c r="O367" i="1"/>
  <c r="K367" i="1"/>
  <c r="O692" i="1"/>
  <c r="K692" i="1"/>
  <c r="K771" i="1"/>
  <c r="O771" i="1"/>
  <c r="O1021" i="1"/>
  <c r="K1021" i="1"/>
  <c r="O998" i="1"/>
  <c r="K998" i="1"/>
  <c r="K970" i="1"/>
  <c r="O970" i="1"/>
  <c r="O391" i="1"/>
  <c r="K391" i="1"/>
  <c r="K601" i="1"/>
  <c r="O601" i="1"/>
  <c r="O645" i="1"/>
  <c r="K620" i="1"/>
  <c r="O620" i="1"/>
  <c r="O380" i="1"/>
  <c r="K380" i="1"/>
  <c r="K213" i="1"/>
  <c r="O213" i="1"/>
  <c r="O176" i="1"/>
  <c r="K176" i="1"/>
  <c r="K927" i="1"/>
  <c r="O927" i="1"/>
  <c r="O824" i="1"/>
  <c r="O651" i="1"/>
  <c r="O62" i="1"/>
  <c r="K62" i="1"/>
  <c r="O407" i="1"/>
  <c r="K887" i="1"/>
  <c r="K846" i="1"/>
  <c r="K594" i="1"/>
  <c r="K190" i="1"/>
  <c r="K134" i="1"/>
  <c r="O134" i="1"/>
  <c r="O783" i="1"/>
  <c r="K783" i="1"/>
  <c r="O572" i="1"/>
  <c r="K572" i="1"/>
  <c r="O357" i="1"/>
  <c r="K357" i="1"/>
  <c r="O501" i="1"/>
  <c r="K501" i="1"/>
  <c r="O953" i="1"/>
  <c r="K953" i="1"/>
  <c r="O519" i="1"/>
  <c r="K519" i="1"/>
  <c r="O431" i="1"/>
  <c r="K431" i="1"/>
  <c r="O141" i="1"/>
  <c r="K141" i="1"/>
  <c r="K932" i="1"/>
  <c r="K1061" i="1"/>
  <c r="K7" i="1"/>
  <c r="O255" i="1"/>
  <c r="K255" i="1"/>
  <c r="O823" i="1"/>
  <c r="K823" i="1"/>
  <c r="O419" i="1"/>
  <c r="K419" i="1"/>
  <c r="K769" i="1"/>
  <c r="O769" i="1"/>
  <c r="K338" i="1"/>
  <c r="O920" i="1"/>
  <c r="K920" i="1"/>
  <c r="K822" i="1"/>
  <c r="O822" i="1"/>
  <c r="O560" i="1"/>
  <c r="K560" i="1"/>
  <c r="O364" i="1"/>
  <c r="K364" i="1"/>
  <c r="O892" i="1"/>
  <c r="O163" i="1"/>
  <c r="K312" i="1"/>
  <c r="K94" i="1"/>
  <c r="O703" i="1"/>
  <c r="K162" i="1"/>
  <c r="K563" i="1"/>
  <c r="K908" i="1"/>
  <c r="K339" i="1"/>
  <c r="O23" i="1"/>
  <c r="K1032" i="1"/>
  <c r="K70" i="1"/>
  <c r="K710" i="1"/>
  <c r="O413" i="1"/>
  <c r="O963" i="1"/>
  <c r="O439" i="1"/>
  <c r="O1193" i="1"/>
  <c r="O36" i="1"/>
  <c r="O414" i="1"/>
  <c r="K430" i="1"/>
  <c r="O855" i="1"/>
  <c r="O131" i="1"/>
  <c r="O1076" i="1"/>
  <c r="K1076" i="1"/>
  <c r="O917" i="1"/>
  <c r="K917" i="1"/>
  <c r="O843" i="1"/>
  <c r="K843" i="1"/>
  <c r="O838" i="1"/>
  <c r="K838" i="1"/>
  <c r="O782" i="1"/>
  <c r="K782" i="1"/>
  <c r="K759" i="1"/>
  <c r="O759" i="1"/>
  <c r="O527" i="1"/>
  <c r="K527" i="1"/>
  <c r="O521" i="1"/>
  <c r="K521" i="1"/>
  <c r="O443" i="1"/>
  <c r="K443" i="1"/>
  <c r="O323" i="1"/>
  <c r="K323" i="1"/>
  <c r="K198" i="1"/>
  <c r="O198" i="1"/>
  <c r="O194" i="1"/>
  <c r="K194" i="1"/>
  <c r="M147" i="7"/>
  <c r="Q188" i="7"/>
  <c r="AN184" i="7"/>
  <c r="M125" i="7"/>
  <c r="AR173" i="7"/>
  <c r="Q76" i="7"/>
  <c r="M64" i="7"/>
  <c r="M189" i="7"/>
  <c r="Q156" i="7"/>
  <c r="M21" i="7"/>
  <c r="M152" i="7"/>
  <c r="M31" i="7"/>
  <c r="AR169" i="7"/>
  <c r="Q102" i="7"/>
  <c r="M173" i="7"/>
  <c r="Q40" i="7"/>
  <c r="Q63" i="7"/>
  <c r="Q74" i="7"/>
  <c r="Q77" i="7"/>
  <c r="M166" i="7"/>
  <c r="Q168" i="7"/>
  <c r="M66" i="7"/>
  <c r="Q23" i="7"/>
  <c r="M171" i="7"/>
  <c r="Q43" i="7"/>
  <c r="Q36" i="7"/>
  <c r="M42" i="7"/>
  <c r="AO176" i="7"/>
  <c r="Q82" i="7"/>
  <c r="M16" i="7"/>
  <c r="M205" i="7"/>
  <c r="Q90" i="7"/>
  <c r="AO171" i="7"/>
  <c r="M204" i="7"/>
  <c r="Q148" i="7"/>
  <c r="AO185" i="7"/>
  <c r="M28" i="7"/>
  <c r="Q164" i="7"/>
  <c r="M52" i="7"/>
  <c r="AR140" i="7"/>
  <c r="M62" i="7"/>
  <c r="Q200" i="7"/>
  <c r="Q101" i="7"/>
  <c r="M151" i="7"/>
  <c r="AR171" i="7"/>
  <c r="M143" i="7"/>
  <c r="Q17" i="7"/>
  <c r="AN142" i="7"/>
  <c r="Q56" i="7"/>
  <c r="Q93" i="7"/>
  <c r="Q106" i="7"/>
  <c r="M85" i="7"/>
  <c r="AS169" i="7"/>
  <c r="M177" i="7"/>
  <c r="Q130" i="7"/>
  <c r="M107" i="7"/>
  <c r="M96" i="7"/>
  <c r="AR164" i="7"/>
  <c r="Q11" i="7"/>
  <c r="AS164" i="7"/>
  <c r="M198" i="7"/>
  <c r="Q178" i="7"/>
  <c r="Q75" i="7"/>
  <c r="AS166" i="7"/>
  <c r="M95" i="7"/>
  <c r="M10" i="7"/>
  <c r="M47" i="7"/>
  <c r="M97" i="7"/>
  <c r="M145" i="7"/>
  <c r="Q122" i="7"/>
  <c r="M186" i="7"/>
  <c r="Q14" i="7"/>
  <c r="M161" i="7"/>
  <c r="M104" i="7"/>
  <c r="M49" i="7"/>
  <c r="AO144" i="7"/>
  <c r="AR166" i="7"/>
  <c r="Q111" i="7"/>
  <c r="M78" i="7"/>
  <c r="Q141" i="7"/>
  <c r="M158" i="7"/>
  <c r="AN173" i="7"/>
  <c r="Q190" i="7"/>
  <c r="AO184" i="7"/>
  <c r="M59" i="7"/>
  <c r="Q86" i="7"/>
  <c r="M127" i="7"/>
  <c r="Q112" i="7"/>
  <c r="Q58" i="7"/>
  <c r="Q187" i="7"/>
  <c r="AO173" i="7"/>
  <c r="AS172" i="7"/>
  <c r="Q50" i="7"/>
  <c r="AN164" i="7"/>
  <c r="Q22" i="7"/>
  <c r="Q39" i="7"/>
  <c r="AN168" i="7"/>
  <c r="M38" i="7"/>
  <c r="M132" i="7"/>
  <c r="M150" i="7"/>
  <c r="AO166" i="7"/>
  <c r="AR144" i="7"/>
  <c r="M159" i="7"/>
  <c r="Q98" i="7"/>
  <c r="M41" i="7"/>
  <c r="M68" i="7"/>
  <c r="Q29" i="7"/>
  <c r="M117" i="7"/>
  <c r="M7" i="7"/>
  <c r="M26" i="7"/>
  <c r="M45" i="7"/>
  <c r="M144" i="7"/>
  <c r="Q80" i="7"/>
  <c r="M183" i="7"/>
  <c r="M174" i="7"/>
  <c r="Q133" i="7"/>
  <c r="M71" i="7"/>
  <c r="Q84" i="7"/>
  <c r="M54" i="7"/>
  <c r="Q24" i="7"/>
  <c r="AT176" i="7"/>
  <c r="AR32" i="7"/>
  <c r="M65" i="7"/>
  <c r="Q44" i="7"/>
  <c r="Q8" i="7"/>
  <c r="Q120" i="7"/>
  <c r="M121" i="7"/>
  <c r="Q114" i="7"/>
  <c r="AR167" i="7"/>
  <c r="AR143" i="7"/>
  <c r="AN144" i="7"/>
  <c r="M69" i="7"/>
  <c r="AS171" i="7"/>
  <c r="AT144" i="7"/>
  <c r="AN143" i="7"/>
  <c r="M33" i="7"/>
  <c r="AO168" i="7"/>
  <c r="Q146" i="7"/>
  <c r="AR174" i="7"/>
  <c r="AR168" i="7"/>
  <c r="Q160" i="7"/>
  <c r="Q72" i="7"/>
  <c r="Q73" i="7"/>
  <c r="Q89" i="7"/>
  <c r="Q18" i="7"/>
  <c r="Q108" i="7"/>
  <c r="M53" i="7"/>
  <c r="M128" i="7"/>
  <c r="Q61" i="7"/>
  <c r="M61" i="7"/>
  <c r="Q92" i="7"/>
  <c r="M92" i="7"/>
  <c r="M100" i="7"/>
  <c r="Q30" i="7"/>
  <c r="M185" i="7"/>
  <c r="Q185" i="7"/>
  <c r="M83" i="7"/>
  <c r="Q193" i="7"/>
  <c r="M193" i="7"/>
  <c r="M137" i="7"/>
  <c r="Q137" i="7"/>
  <c r="Q176" i="7"/>
  <c r="M176" i="7"/>
  <c r="Q12" i="7"/>
  <c r="M12" i="7"/>
  <c r="Q19" i="7"/>
  <c r="M19" i="7"/>
  <c r="AO32" i="7"/>
  <c r="AS32" i="7"/>
  <c r="AN32" i="7"/>
  <c r="M123" i="7"/>
  <c r="Q109" i="7"/>
  <c r="M109" i="7"/>
  <c r="Q57" i="7"/>
  <c r="M57" i="7"/>
  <c r="Q199" i="7"/>
  <c r="M199" i="7"/>
  <c r="Q153" i="7"/>
  <c r="M153" i="7"/>
  <c r="M131" i="7"/>
  <c r="Q131" i="7"/>
  <c r="Q37" i="7"/>
  <c r="M201" i="7"/>
  <c r="Q48" i="7"/>
  <c r="M48" i="7"/>
  <c r="AN165" i="7"/>
  <c r="AS165" i="7"/>
  <c r="Q142" i="7"/>
  <c r="M142" i="7"/>
  <c r="Q34" i="7"/>
  <c r="M34" i="7"/>
  <c r="M126" i="7"/>
  <c r="Q126" i="7"/>
  <c r="AS31" i="7"/>
  <c r="AN31" i="7"/>
  <c r="M25" i="7"/>
  <c r="Q25" i="7"/>
  <c r="Q116" i="7"/>
  <c r="M116" i="7"/>
  <c r="Q103" i="7"/>
  <c r="M103" i="7"/>
  <c r="M172" i="7"/>
  <c r="Q172" i="7"/>
  <c r="Q207" i="7"/>
  <c r="M197" i="7"/>
  <c r="Q197" i="7"/>
  <c r="M51" i="7"/>
  <c r="Q51" i="7"/>
  <c r="Q27" i="7"/>
  <c r="M195" i="7"/>
  <c r="Q195" i="7"/>
  <c r="Q91" i="7"/>
  <c r="M91" i="7"/>
  <c r="Q105" i="7"/>
  <c r="M105" i="7"/>
  <c r="M135" i="7"/>
  <c r="M184" i="7"/>
  <c r="Q184" i="7"/>
  <c r="Q129" i="7"/>
  <c r="AO177" i="7"/>
  <c r="AR142" i="7"/>
  <c r="M67" i="7"/>
  <c r="T5" i="7"/>
  <c r="M154" i="7"/>
  <c r="AN169" i="7"/>
  <c r="AR165" i="7"/>
  <c r="Q162" i="7"/>
  <c r="AO142" i="7"/>
  <c r="AN170" i="7"/>
  <c r="AS140" i="7"/>
  <c r="Q94" i="7"/>
  <c r="AO143" i="7"/>
  <c r="M124" i="7"/>
  <c r="Q208" i="7"/>
  <c r="Q206" i="7"/>
  <c r="Q163" i="7"/>
  <c r="AO140" i="7"/>
  <c r="Q46" i="7"/>
  <c r="AR170" i="7"/>
  <c r="Q175" i="7"/>
  <c r="M175" i="7"/>
  <c r="M13" i="7"/>
  <c r="Q13" i="7"/>
  <c r="AN172" i="7"/>
  <c r="AN167" i="7"/>
  <c r="Q118" i="7"/>
  <c r="AR33" i="7"/>
  <c r="AS167" i="7"/>
  <c r="Q87" i="7"/>
  <c r="Q70" i="7"/>
  <c r="M88" i="7"/>
  <c r="M138" i="7"/>
  <c r="M55" i="7"/>
  <c r="Q165" i="7"/>
  <c r="M203" i="7"/>
  <c r="AR172" i="7"/>
  <c r="Q136" i="7"/>
  <c r="Q60" i="7"/>
  <c r="M140" i="7"/>
  <c r="M170" i="7"/>
  <c r="Q170" i="7"/>
  <c r="AR31" i="7"/>
  <c r="AO31" i="7"/>
  <c r="AN174" i="7"/>
  <c r="M20" i="7"/>
  <c r="Q155" i="7"/>
  <c r="M157" i="7"/>
  <c r="Q157" i="7"/>
  <c r="AO167" i="7"/>
  <c r="Q149" i="7"/>
  <c r="AN177" i="7"/>
  <c r="Q115" i="7"/>
  <c r="AO174" i="7"/>
  <c r="M110" i="7"/>
  <c r="M99" i="7"/>
  <c r="AN185" i="7"/>
  <c r="AR185" i="7"/>
  <c r="Q196" i="7"/>
  <c r="AO33" i="7"/>
  <c r="AS33" i="7"/>
  <c r="Q35" i="7"/>
  <c r="Q32" i="7"/>
  <c r="M134" i="7"/>
  <c r="M139" i="7"/>
  <c r="M9" i="7"/>
  <c r="Q15" i="7"/>
  <c r="M167" i="7"/>
  <c r="Q167" i="7"/>
  <c r="M81" i="7" l="1"/>
  <c r="T3" i="16"/>
  <c r="Q5" i="16"/>
  <c r="Q3" i="16" s="1"/>
  <c r="Q192" i="7"/>
  <c r="O5" i="7"/>
  <c r="M194" i="7"/>
  <c r="Q79" i="7"/>
  <c r="K5" i="1"/>
  <c r="M191" i="7"/>
  <c r="N5" i="7"/>
  <c r="R5" i="7"/>
  <c r="S5" i="7"/>
  <c r="O5" i="1"/>
  <c r="R3" i="1"/>
  <c r="Q5" i="7" l="1"/>
  <c r="T3" i="7"/>
  <c r="M5" i="7"/>
  <c r="O3" i="1"/>
  <c r="Q3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3M4N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&lt;= Заполните, пожалуйста, все жёлтые поля.
Для обновления сводных таблиц,
после изменения данных в бланке,
необходимо СОХРАНИТЬ И СНОВА ОТКРЫТЬ файл
либо щёлкнуть на каждой
из трёх сводных таблиц 
и нажать "обновить"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3M4N</author>
    <author>aidk</author>
    <author>DUNGEON</author>
  </authors>
  <commentList>
    <comment ref="W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3M4N:</t>
        </r>
        <r>
          <rPr>
            <sz val="9"/>
            <color indexed="81"/>
            <rFont val="Tahoma"/>
            <family val="2"/>
            <charset val="204"/>
          </rPr>
          <t xml:space="preserve">
не размещать</t>
        </r>
      </text>
    </comment>
    <comment ref="C6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1-D&amp;M - тёмный и молочный шоколад
2-White - белый шоколад
3-Bitter - горький шоколад
4-PGO - розовый, зелёный, оранжевый шоколад</t>
        </r>
      </text>
    </comment>
    <comment ref="D6" authorId="0" shapeId="0" xr:uid="{00000000-0006-0000-0100-000003000000}">
      <text>
        <r>
          <rPr>
            <sz val="9"/>
            <color indexed="81"/>
            <rFont val="Tahoma"/>
            <family val="2"/>
            <charset val="204"/>
          </rPr>
          <t>Оранжевая заливка - новинки
Зелёная заливка - снято с производства, отгрузки
до окончания продукта, уточняйте доступность
Жёлтая заливка - изменён артикул</t>
        </r>
      </text>
    </comment>
    <comment ref="E6" authorId="0" shapeId="0" xr:uid="{00000000-0006-0000-0100-000004000000}">
      <text>
        <r>
          <rPr>
            <u/>
            <sz val="9"/>
            <color indexed="81"/>
            <rFont val="Tahoma"/>
            <family val="2"/>
            <charset val="204"/>
          </rPr>
          <t>Подчёркнутый синий</t>
        </r>
        <r>
          <rPr>
            <sz val="9"/>
            <color indexed="81"/>
            <rFont val="Tahoma"/>
            <family val="2"/>
            <charset val="204"/>
          </rPr>
          <t xml:space="preserve"> - гиперрсылка на изображение в облаке.</t>
        </r>
        <r>
          <rPr>
            <i/>
            <sz val="9"/>
            <color indexed="81"/>
            <rFont val="Tahoma"/>
            <family val="2"/>
            <charset val="204"/>
          </rPr>
          <t xml:space="preserve">
Обычный шрифт - используется поликарбонатная/пластиковая форма
Красная заливка - временно не производится
Зелёная заливка - используется силиконовая форма, доступно несколько форм.
Голубая заливка - используется силиконовая или пластиковая
форма в единственном экземпляре, ограниченное производство.
</t>
        </r>
      </text>
    </comment>
    <comment ref="E12" authorId="1" shapeId="0" xr:uid="{00000000-0006-0000-0100-000005000000}">
      <text>
        <r>
          <rPr>
            <sz val="9"/>
            <color indexed="81"/>
            <rFont val="Tahoma"/>
            <family val="2"/>
            <charset val="204"/>
          </rPr>
          <t>Canella(Канелла)
Сладость и сочность апельсина, клюква (или вишня), тягучая карамель и
терпкая корица закружат вас в дивном вихре изысканных ощущений.
Сочетание, навеянное волшебством.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04"/>
          </rPr>
          <t>Открытая
конфета с
фисташкой</t>
        </r>
      </text>
    </comment>
    <comment ref="E14" authorId="0" shapeId="0" xr:uid="{00000000-0006-0000-0100-000007000000}">
      <text>
        <r>
          <rPr>
            <sz val="9"/>
            <color indexed="81"/>
            <rFont val="Tahoma"/>
            <family val="2"/>
            <charset val="204"/>
          </rPr>
          <t>Открытая
конфета с
грецким
орехом</t>
        </r>
      </text>
    </comment>
    <comment ref="E15" authorId="1" shapeId="0" xr:uid="{2CBA54B3-45D6-49D4-8854-B814AF118C5F}">
      <text>
        <r>
          <rPr>
            <sz val="9"/>
            <color indexed="81"/>
            <rFont val="Tahoma"/>
            <family val="2"/>
            <charset val="204"/>
          </rPr>
          <t>Двухслойная начинка-яблоко, корица под слоем мягкой карамели. Декор-цельный орех и дробленый лесной орех</t>
        </r>
      </text>
    </comment>
    <comment ref="E16" authorId="2" shapeId="0" xr:uid="{B0B40726-6B69-4044-BB45-4AAA06060A6D}">
      <text>
        <r>
          <rPr>
            <b/>
            <sz val="8"/>
            <color indexed="81"/>
            <rFont val="Tahoma"/>
            <family val="2"/>
            <charset val="204"/>
          </rPr>
          <t>DUNGEON:</t>
        </r>
        <r>
          <rPr>
            <sz val="8"/>
            <color indexed="81"/>
            <rFont val="Tahoma"/>
            <family val="2"/>
            <charset val="204"/>
          </rPr>
          <t xml:space="preserve">
Двухслойная начинка в корпусе из молочного шоколада, соленой карамели и шоколадно сливочной начинкаи, декорированная хрустящим драже </t>
        </r>
      </text>
    </comment>
    <comment ref="E17" authorId="2" shapeId="0" xr:uid="{1EBB87D1-19AD-4196-9631-9F0A26EABA5B}">
      <text>
        <r>
          <rPr>
            <b/>
            <sz val="8"/>
            <color indexed="81"/>
            <rFont val="Tahoma"/>
            <family val="2"/>
            <charset val="204"/>
          </rPr>
          <t>DUNGEON:</t>
        </r>
        <r>
          <rPr>
            <sz val="8"/>
            <color indexed="81"/>
            <rFont val="Tahoma"/>
            <family val="2"/>
            <charset val="204"/>
          </rPr>
          <t xml:space="preserve">
Двухслойная начинка в корпусе из молочного шоколада, со вкусом соленой карамели и слоем помадно-шоколадной начинки с добавлением перца чили и вишневого сиропа</t>
        </r>
      </text>
    </comment>
    <comment ref="E26" authorId="1" shapeId="0" xr:uid="{00000000-0006-0000-0100-000008000000}">
      <text>
        <r>
          <rPr>
            <sz val="9"/>
            <color indexed="81"/>
            <rFont val="Tahoma"/>
            <family val="2"/>
            <charset val="204"/>
          </rPr>
          <t>Momentum (Моментум)
Мягкий грильяж и чернослив в сочетании с темным шоколадом -
необыкновенный заряд бодрости каждый день!</t>
        </r>
      </text>
    </comment>
    <comment ref="E27" authorId="1" shapeId="0" xr:uid="{00000000-0006-0000-0100-000009000000}">
      <text>
        <r>
          <rPr>
            <sz val="9"/>
            <color indexed="81"/>
            <rFont val="Tahoma"/>
            <family val="2"/>
            <charset val="204"/>
          </rPr>
          <t>Fay (Фэй)
Клубника и абрикос – магия, с легкой
прохладой древних легенд.
Вера в могущество фей и волшебство эльфов.
Оформление конфеты может отличаться от
представленного на фотографии.</t>
        </r>
      </text>
    </comment>
    <comment ref="E28" authorId="2" shapeId="0" xr:uid="{78E0DB5A-FFC3-467A-A1A0-8DDCADCDC7E2}">
      <text>
        <r>
          <rPr>
            <b/>
            <sz val="8"/>
            <color indexed="81"/>
            <rFont val="Tahoma"/>
            <family val="2"/>
            <charset val="204"/>
          </rPr>
          <t>DUNGEON:</t>
        </r>
        <r>
          <rPr>
            <sz val="8"/>
            <color indexed="81"/>
            <rFont val="Tahoma"/>
            <family val="2"/>
            <charset val="204"/>
          </rPr>
          <t xml:space="preserve">
Двухслойная начинка в корпусе из темного шоколада, со вкусом карамели, яблока и корицы</t>
        </r>
      </text>
    </comment>
    <comment ref="E43" authorId="2" shapeId="0" xr:uid="{748DA2B4-F507-41EA-B4DB-BE94352816ED}">
      <text>
        <r>
          <rPr>
            <b/>
            <sz val="8"/>
            <color indexed="81"/>
            <rFont val="Tahoma"/>
            <family val="2"/>
            <charset val="204"/>
          </rPr>
          <t>DUNGEON:</t>
        </r>
        <r>
          <rPr>
            <sz val="8"/>
            <color indexed="81"/>
            <rFont val="Tahoma"/>
            <family val="2"/>
            <charset val="204"/>
          </rPr>
          <t xml:space="preserve">
Двухслойная начинка в корпусе из белого шоколада, со вкусом карамели, яблока и корицы</t>
        </r>
      </text>
    </comment>
    <comment ref="E61" authorId="1" shapeId="0" xr:uid="{00000000-0006-0000-0100-00000A000000}">
      <text>
        <r>
          <rPr>
            <sz val="9"/>
            <color indexed="81"/>
            <rFont val="Tahoma"/>
            <family val="2"/>
            <charset val="204"/>
          </rPr>
          <t>Burma (Бирма)
Ароматное манго, цельная фисташка, белый шоколад и цветная стружка, – это не конфета.
Это наслаждение.
Наслаждение вкусом Востока, захватывающее дух приключение в страну, которой не найти на карте.</t>
        </r>
      </text>
    </comment>
    <comment ref="E62" authorId="1" shapeId="0" xr:uid="{00000000-0006-0000-0100-00000B000000}">
      <text>
        <r>
          <rPr>
            <sz val="9"/>
            <color indexed="81"/>
            <rFont val="Tahoma"/>
            <family val="2"/>
            <charset val="204"/>
          </rPr>
          <t>Keora (Кеора)
Банановое удовольствие с насыщенным кофейным ароматом.
Сочетание, способное пробудить творческое начало и  интуицию.</t>
        </r>
      </text>
    </comment>
    <comment ref="E63" authorId="2" shapeId="0" xr:uid="{E6D653C2-37C9-45A7-96E9-5E71CBA2F2D1}">
      <text>
        <r>
          <rPr>
            <b/>
            <sz val="8"/>
            <color indexed="81"/>
            <rFont val="Tahoma"/>
            <family val="2"/>
            <charset val="204"/>
          </rPr>
          <t>DUNGEON:</t>
        </r>
        <r>
          <rPr>
            <sz val="8"/>
            <color indexed="81"/>
            <rFont val="Tahoma"/>
            <family val="2"/>
            <charset val="204"/>
          </rPr>
          <t xml:space="preserve">
Трюфель, начинка помадно-сливочная с цельным миндалём внутри, в капсуле из молочного шоколада, декор хрустящая вафельная крошка</t>
        </r>
      </text>
    </comment>
    <comment ref="E64" authorId="2" shapeId="0" xr:uid="{821565A4-7649-430B-8198-64C8DF91C046}">
      <text>
        <r>
          <rPr>
            <b/>
            <sz val="8"/>
            <color indexed="81"/>
            <rFont val="Tahoma"/>
            <family val="2"/>
            <charset val="204"/>
          </rPr>
          <t>DUNGEON:</t>
        </r>
        <r>
          <rPr>
            <sz val="8"/>
            <color indexed="81"/>
            <rFont val="Tahoma"/>
            <family val="2"/>
            <charset val="204"/>
          </rPr>
          <t xml:space="preserve">
Трюфель, сливочно-карамельный ганаш с добавлением фисташковой пасты в капсуле из темного шоколада, отдекорирован дробленой фисташкой</t>
        </r>
      </text>
    </comment>
    <comment ref="E803" authorId="0" shapeId="0" xr:uid="{00000000-0006-0000-0100-00000C000000}">
      <text>
        <r>
          <rPr>
            <b/>
            <sz val="9"/>
            <color indexed="81"/>
            <rFont val="Tahoma"/>
            <family val="2"/>
            <charset val="204"/>
          </rPr>
          <t>3M4N:</t>
        </r>
        <r>
          <rPr>
            <sz val="9"/>
            <color indexed="81"/>
            <rFont val="Tahoma"/>
            <family val="2"/>
            <charset val="204"/>
          </rPr>
          <t xml:space="preserve">
открытка с произвольной
надписью. Здесь укажите
желаемую надпись.
Если нужны открытки с
различными надписями,
то укажите их и количество
в тексте письма.</t>
        </r>
      </text>
    </comment>
    <comment ref="E804" authorId="0" shapeId="0" xr:uid="{00000000-0006-0000-0100-00000D000000}">
      <text>
        <r>
          <rPr>
            <b/>
            <sz val="9"/>
            <color indexed="81"/>
            <rFont val="Tahoma"/>
            <family val="2"/>
            <charset val="204"/>
          </rPr>
          <t>3M4N:</t>
        </r>
        <r>
          <rPr>
            <sz val="9"/>
            <color indexed="81"/>
            <rFont val="Tahoma"/>
            <family val="2"/>
            <charset val="204"/>
          </rPr>
          <t xml:space="preserve">
открытка с произвольной
надписью. Здесь укажите
желаемую надпись.
Если нужны открытки с
различными надписями,
то укажите их и количество
в тексте письма.</t>
        </r>
      </text>
    </comment>
    <comment ref="E817" authorId="0" shapeId="0" xr:uid="{00000000-0006-0000-0100-00000E000000}">
      <text>
        <r>
          <rPr>
            <sz val="9"/>
            <color indexed="81"/>
            <rFont val="Tahoma"/>
            <family val="2"/>
            <charset val="204"/>
          </rPr>
          <t>Помещается в коробку для Пиццы (см.вкладку "Упаковка")
Помещается в Круглую Большую.</t>
        </r>
      </text>
    </comment>
    <comment ref="E818" authorId="0" shapeId="0" xr:uid="{00000000-0006-0000-0100-00000F000000}">
      <text>
        <r>
          <rPr>
            <sz val="9"/>
            <color indexed="81"/>
            <rFont val="Tahoma"/>
            <family val="2"/>
            <charset val="204"/>
          </rPr>
          <t>Помещается в коробку для Пиццы (см.вкладку "Упаковка")
Помещается в Круглую Большую.</t>
        </r>
      </text>
    </comment>
    <comment ref="E819" authorId="1" shapeId="0" xr:uid="{00000000-0006-0000-0100-000010000000}">
      <text>
        <r>
          <rPr>
            <sz val="9"/>
            <color indexed="81"/>
            <rFont val="Tahoma"/>
            <family val="2"/>
            <charset val="204"/>
          </rPr>
          <t>Помещается в коробку для Пиццы (см.вкладку "Упаковка")
Помещается в Круглую Большую.</t>
        </r>
      </text>
    </comment>
    <comment ref="E820" authorId="1" shapeId="0" xr:uid="{00000000-0006-0000-0100-000011000000}">
      <text>
        <r>
          <rPr>
            <sz val="9"/>
            <color indexed="81"/>
            <rFont val="Tahoma"/>
            <family val="2"/>
            <charset val="204"/>
          </rPr>
          <t>Помещается в коробку для Пиццы (см.вкладку "Упаковка")
Помещается в Круглую Большую.</t>
        </r>
      </text>
    </comment>
    <comment ref="E821" authorId="1" shapeId="0" xr:uid="{00000000-0006-0000-0100-000012000000}">
      <text>
        <r>
          <rPr>
            <sz val="9"/>
            <color indexed="81"/>
            <rFont val="Tahoma"/>
            <family val="2"/>
            <charset val="204"/>
          </rPr>
          <t>Помещается в коробку для Пиццы (см.вкладку "Упаковка")
Помещается в Круглую Большую.</t>
        </r>
      </text>
    </comment>
    <comment ref="E822" authorId="1" shapeId="0" xr:uid="{00000000-0006-0000-0100-000013000000}">
      <text>
        <r>
          <rPr>
            <sz val="9"/>
            <color indexed="81"/>
            <rFont val="Tahoma"/>
            <family val="2"/>
            <charset val="204"/>
          </rPr>
          <t>Помещается в коробку для Пиццы (см.вкладку "Упаковка")
Помещается в Круглую Большую.</t>
        </r>
      </text>
    </comment>
    <comment ref="E823" authorId="1" shapeId="0" xr:uid="{00000000-0006-0000-0100-000014000000}">
      <text>
        <r>
          <rPr>
            <sz val="9"/>
            <color indexed="81"/>
            <rFont val="Tahoma"/>
            <family val="2"/>
            <charset val="204"/>
          </rPr>
          <t>Помещается в коробку для Пиццы (см.вкладку "Упаковка")
Помещается в Круглую Большую.</t>
        </r>
      </text>
    </comment>
    <comment ref="E824" authorId="1" shapeId="0" xr:uid="{00000000-0006-0000-0100-000015000000}">
      <text>
        <r>
          <rPr>
            <sz val="9"/>
            <color indexed="81"/>
            <rFont val="Tahoma"/>
            <family val="2"/>
            <charset val="204"/>
          </rPr>
          <t>Помещается в коробку для Пиццы (см.вкладку "Упаковка")
Помещается в Круглую Большую.</t>
        </r>
      </text>
    </comment>
    <comment ref="E825" authorId="1" shapeId="0" xr:uid="{00000000-0006-0000-0100-000016000000}">
      <text>
        <r>
          <rPr>
            <sz val="9"/>
            <color indexed="81"/>
            <rFont val="Tahoma"/>
            <family val="2"/>
            <charset val="204"/>
          </rPr>
          <t>Помещается в коробку для Пиццы (см.вкладку "Упаковка")
Помещается в Круглую Большую.</t>
        </r>
      </text>
    </comment>
    <comment ref="E826" authorId="1" shapeId="0" xr:uid="{00000000-0006-0000-0100-000017000000}">
      <text>
        <r>
          <rPr>
            <sz val="9"/>
            <color indexed="81"/>
            <rFont val="Tahoma"/>
            <family val="2"/>
            <charset val="204"/>
          </rPr>
          <t>Помещается в коробку для Пиццы (см.вкладку "Упаковка")
Помещается в Круглую Большую.</t>
        </r>
      </text>
    </comment>
    <comment ref="E1213" authorId="1" shapeId="0" xr:uid="{00000000-0006-0000-0100-000018000000}">
      <text>
        <r>
          <rPr>
            <sz val="9"/>
            <color indexed="81"/>
            <rFont val="Tahoma"/>
            <family val="2"/>
            <charset val="204"/>
          </rPr>
          <t>(в мешке - 10 кг)</t>
        </r>
      </text>
    </comment>
    <comment ref="E1214" authorId="1" shapeId="0" xr:uid="{00000000-0006-0000-0100-000019000000}">
      <text>
        <r>
          <rPr>
            <sz val="9"/>
            <color indexed="81"/>
            <rFont val="Tahoma"/>
            <family val="2"/>
            <charset val="204"/>
          </rPr>
          <t>(в мешке - 10 кг)</t>
        </r>
      </text>
    </comment>
    <comment ref="E1215" authorId="1" shapeId="0" xr:uid="{00000000-0006-0000-0100-00001A000000}">
      <text>
        <r>
          <rPr>
            <sz val="9"/>
            <color indexed="81"/>
            <rFont val="Tahoma"/>
            <family val="2"/>
            <charset val="204"/>
          </rPr>
          <t>(в мешке - 10 кг)</t>
        </r>
      </text>
    </comment>
    <comment ref="E1216" authorId="0" shapeId="0" xr:uid="{00000000-0006-0000-0100-00001B000000}">
      <text>
        <r>
          <rPr>
            <b/>
            <sz val="9"/>
            <color indexed="81"/>
            <rFont val="Tahoma"/>
            <family val="2"/>
            <charset val="204"/>
          </rPr>
          <t>3M4N:</t>
        </r>
        <r>
          <rPr>
            <sz val="9"/>
            <color indexed="81"/>
            <rFont val="Tahoma"/>
            <family val="2"/>
            <charset val="204"/>
          </rPr>
          <t xml:space="preserve">
ограниченная доступность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3M4N</author>
    <author>aidk</author>
    <author>DUNGEON</author>
  </authors>
  <commentList>
    <comment ref="F6" authorId="0" shapeId="0" xr:uid="{00000000-0006-0000-0200-000001000000}">
      <text>
        <r>
          <rPr>
            <sz val="9"/>
            <color indexed="81"/>
            <rFont val="Tahoma"/>
            <family val="2"/>
            <charset val="204"/>
          </rPr>
          <t>Оранжевая заливка - 
новинки
Красная заливка -
ассортимент под спецпроекты</t>
        </r>
      </text>
    </comment>
    <comment ref="G6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3M4N:</t>
        </r>
        <r>
          <rPr>
            <sz val="9"/>
            <color indexed="81"/>
            <rFont val="Tahoma"/>
            <family val="2"/>
            <charset val="204"/>
          </rPr>
          <t xml:space="preserve">
Красная заливка - отсутствует на складе, о доступности будет сообщено отдельно
Зелёная заливка - малая доступность к заказу, уточняйте наличие
Голубая заливка - последний экземпляр
Жёлтая заливка - товар поступит на скад в ближайшее время
Без заливки - продукция имеется в достаточном количестве
Бордовая заливка - позиция пееренесена в архив из-за смены артикула</t>
        </r>
      </text>
    </comment>
    <comment ref="U6" authorId="1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погрешность +/- 2мм
если указано значение:
-одно - диаметр
-два - ширина*длина
-три - ширина*длина*высота</t>
        </r>
      </text>
    </comment>
    <comment ref="AD6" authorId="1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авито - отмечено красным</t>
        </r>
      </text>
    </comment>
    <comment ref="AH6" authorId="2" shapeId="0" xr:uid="{F556EF02-1327-41AB-8F2A-C16044E27C6E}">
      <text>
        <r>
          <rPr>
            <b/>
            <sz val="8"/>
            <color indexed="81"/>
            <rFont val="Tahoma"/>
            <family val="2"/>
            <charset val="204"/>
          </rPr>
          <t>DUNGEON:</t>
        </r>
        <r>
          <rPr>
            <sz val="8"/>
            <color indexed="81"/>
            <rFont val="Tahoma"/>
            <family val="2"/>
            <charset val="204"/>
          </rPr>
          <t xml:space="preserve">
рекцена для
конечного
потребителя</t>
        </r>
      </text>
    </comment>
    <comment ref="G8" authorId="1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новый конструктив, разработанный эксклюзивно для проекта ФрадеАрт</t>
        </r>
      </text>
    </comment>
    <comment ref="G9" authorId="1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новый конструктив, разработанный эксклюзивно для проекта ФрадеАрт</t>
        </r>
      </text>
    </comment>
    <comment ref="G10" authorId="1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новый конструктив, разработанный эксклюзивно для проекта ФрадеАрт</t>
        </r>
      </text>
    </comment>
    <comment ref="U34" authorId="1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размеры
коробки</t>
        </r>
      </text>
    </comment>
    <comment ref="U35" authorId="1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размеры
коробки</t>
        </r>
      </text>
    </comment>
    <comment ref="U36" authorId="1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размеры
коробки</t>
        </r>
      </text>
    </comment>
    <comment ref="U65" authorId="1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в разложенном состоянии</t>
        </r>
      </text>
    </comment>
    <comment ref="U66" authorId="1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в разложенном состоянии</t>
        </r>
      </text>
    </comment>
    <comment ref="J74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3M4N:</t>
        </r>
        <r>
          <rPr>
            <sz val="9"/>
            <color indexed="81"/>
            <rFont val="Tahoma"/>
            <family val="2"/>
            <charset val="204"/>
          </rPr>
          <t xml:space="preserve">
снижена на 50р</t>
        </r>
      </text>
    </comment>
    <comment ref="K74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3M4N:</t>
        </r>
        <r>
          <rPr>
            <sz val="9"/>
            <color indexed="81"/>
            <rFont val="Tahoma"/>
            <family val="2"/>
            <charset val="204"/>
          </rPr>
          <t xml:space="preserve">
снижена на 50р</t>
        </r>
      </text>
    </comment>
    <comment ref="G85" authorId="1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вес одного каталога 180гр</t>
        </r>
      </text>
    </comment>
    <comment ref="G91" authorId="1" shapeId="0" xr:uid="{DFD3D0A0-F247-476D-827D-8F9478BFA498}">
      <text>
        <r>
          <rPr>
            <b/>
            <sz val="9"/>
            <color indexed="81"/>
            <rFont val="Tahoma"/>
            <charset val="1"/>
          </rPr>
          <t>aidk:</t>
        </r>
        <r>
          <rPr>
            <sz val="9"/>
            <color indexed="81"/>
            <rFont val="Tahoma"/>
            <charset val="1"/>
          </rPr>
          <t xml:space="preserve">
ДУ на 40 к - 38*15,2*15,6 см                                   (место под бутылку max 32.7*10.4*10.4)</t>
        </r>
      </text>
    </comment>
    <comment ref="G92" authorId="1" shapeId="0" xr:uid="{2A32DF40-E99E-4DCE-9B62-1783C7DB4AE4}">
      <text>
        <r>
          <rPr>
            <b/>
            <sz val="9"/>
            <color indexed="81"/>
            <rFont val="Tahoma"/>
            <charset val="1"/>
          </rPr>
          <t>aidk:</t>
        </r>
        <r>
          <rPr>
            <sz val="9"/>
            <color indexed="81"/>
            <rFont val="Tahoma"/>
            <charset val="1"/>
          </rPr>
          <t xml:space="preserve">
Тройное Удовольствие на 24 к - 34,5*13*28,5 см (место под бутылку max 31*11*10.5)       (футляр: 32,8*12,8*3,7 см)</t>
        </r>
      </text>
    </comment>
    <comment ref="G93" authorId="1" shapeId="0" xr:uid="{D80D1E23-93D6-4D00-AD66-EBE664E9321B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ДУ XO на 36 к - 31*37,6*10,8 см                              (место под бутылку max 33*10,5*8,5)</t>
        </r>
      </text>
    </comment>
    <comment ref="G94" authorId="1" shapeId="0" xr:uid="{EFEF8540-0B01-41C1-A8BA-537D95DE2A4F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ДУ VSOP на 14 к - 29*29*9 см                                 (место под бутылку max 25.5*17*6.5)</t>
        </r>
      </text>
    </comment>
    <comment ref="G95" authorId="1" shapeId="0" xr:uid="{53E0D2C6-4BE4-4C28-82AA-B966DD15F050}">
      <text>
        <r>
          <rPr>
            <b/>
            <sz val="9"/>
            <color indexed="81"/>
            <rFont val="Tahoma"/>
            <charset val="1"/>
          </rPr>
          <t>aidk:</t>
        </r>
        <r>
          <rPr>
            <sz val="9"/>
            <color indexed="81"/>
            <rFont val="Tahoma"/>
            <charset val="1"/>
          </rPr>
          <t xml:space="preserve">
ДУ VS на 4 к - 
38*12*12 см                                   (место под бутылку max 32.7*10.4*10.4) </t>
        </r>
      </text>
    </comment>
    <comment ref="G139" authorId="1" shapeId="0" xr:uid="{0EDA9372-B145-464A-AE72-3B0453FD8BD0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без ложемента</t>
        </r>
      </text>
    </comment>
    <comment ref="G140" authorId="1" shapeId="0" xr:uid="{D05C9CB5-F825-4E33-B02D-6853D5DD20DC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без ложемента</t>
        </r>
      </text>
    </comment>
    <comment ref="AL141" authorId="1" shapeId="0" xr:uid="{5285F5A2-90B3-4847-BBBE-D3A2B8A5183D}">
      <text>
        <r>
          <rPr>
            <b/>
            <sz val="9"/>
            <color indexed="81"/>
            <rFont val="Tahoma"/>
            <family val="2"/>
            <charset val="204"/>
          </rPr>
          <t xml:space="preserve">aidk:
</t>
        </r>
        <r>
          <rPr>
            <sz val="9"/>
            <color indexed="81"/>
            <rFont val="Tahoma"/>
            <family val="2"/>
            <charset val="204"/>
          </rPr>
          <t>с ложементом</t>
        </r>
      </text>
    </comment>
    <comment ref="AM141" authorId="1" shapeId="0" xr:uid="{68C0E356-4D24-455C-BED0-26A6A17AD30E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с ложементом</t>
        </r>
      </text>
    </comment>
    <comment ref="G184" authorId="0" shapeId="0" xr:uid="{00000000-0006-0000-0200-00001B000000}">
      <text>
        <r>
          <rPr>
            <sz val="9"/>
            <color indexed="81"/>
            <rFont val="Tahoma"/>
            <family val="2"/>
            <charset val="204"/>
          </rPr>
          <t>рекомендованая
розничная цена вместе
с Валентинкой
43гр = 200 рублей</t>
        </r>
      </text>
    </comment>
    <comment ref="U189" authorId="1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в собранном
состоянии</t>
        </r>
      </text>
    </comment>
    <comment ref="U190" authorId="1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в собранном
состоянии</t>
        </r>
      </text>
    </comment>
    <comment ref="U191" authorId="1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в собранном
состоянии</t>
        </r>
      </text>
    </comment>
    <comment ref="U192" authorId="1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в собранном
состоянии</t>
        </r>
      </text>
    </comment>
    <comment ref="U193" authorId="1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в собранном
состоянии</t>
        </r>
      </text>
    </comment>
    <comment ref="U194" authorId="1" shapeId="0" xr:uid="{00000000-0006-0000-0200-000026000000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в собранном
состоянии</t>
        </r>
      </text>
    </comment>
    <comment ref="U195" authorId="1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в собранном
состоянии</t>
        </r>
      </text>
    </comment>
    <comment ref="G196" authorId="1" shapeId="0" xr:uid="{00000000-0006-0000-0200-000028000000}">
      <text>
        <r>
          <rPr>
            <b/>
            <sz val="9"/>
            <color indexed="81"/>
            <rFont val="Tahoma"/>
            <family val="2"/>
            <charset val="204"/>
          </rPr>
          <t>20,5 * 20,5 * 1,5 см</t>
        </r>
      </text>
    </comment>
    <comment ref="G197" authorId="1" shapeId="0" xr:uid="{00000000-0006-0000-0200-000029000000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подходит под 12 новых видов плитки, плитку
необходимо отдельно вкладывать в пакетик
Плитка Кубики
Плитка СуперМикс
Плитка Футбольная
Плитка Клавиатура
Плитка Параболы
Плитка Люкс
Плитка Соты
Плитка Пузырьки
Плитка Какао бобы
Плитка Полуполосатик
Плитка Купола
Плитка Волны</t>
        </r>
      </text>
    </comment>
    <comment ref="Y197" authorId="1" shapeId="0" xr:uid="{00000000-0006-0000-0200-00002A000000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плитка с орехом</t>
        </r>
      </text>
    </comment>
    <comment ref="AC197" authorId="1" shapeId="0" xr:uid="{00000000-0006-0000-0200-00002B000000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плитка с орехом</t>
        </r>
      </text>
    </comment>
    <comment ref="G198" authorId="1" shapeId="0" xr:uid="{00000000-0006-0000-0200-00002C000000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подходит под 12 новых видов плитки, плитку
необходимо отдельно вкладывать в пакетик
Плитка Кубики
Плитка СуперМикс
Плитка Футбольная
Плитка Клавиатура
Плитка Параболы
Плитка Люкс
Плитка Соты
Плитка Пузырьки
Плитка Какао бобы
Плитка Полуполосатик
Плитка Купола
Плитка Волны</t>
        </r>
      </text>
    </comment>
    <comment ref="Y198" authorId="1" shapeId="0" xr:uid="{00000000-0006-0000-0200-00002D000000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плитка с орехом</t>
        </r>
      </text>
    </comment>
    <comment ref="AC198" authorId="1" shapeId="0" xr:uid="{00000000-0006-0000-0200-00002E000000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плитка с орехом</t>
        </r>
      </text>
    </comment>
    <comment ref="G199" authorId="0" shapeId="0" xr:uid="{00000000-0006-0000-0200-00002F000000}">
      <text>
        <r>
          <rPr>
            <b/>
            <sz val="9"/>
            <color indexed="81"/>
            <rFont val="Tahoma"/>
            <family val="2"/>
            <charset val="204"/>
          </rPr>
          <t>3M4N:</t>
        </r>
        <r>
          <rPr>
            <sz val="9"/>
            <color indexed="81"/>
            <rFont val="Tahoma"/>
            <family val="2"/>
            <charset val="204"/>
          </rPr>
          <t xml:space="preserve">
рекцена вместе с плиткой 300р</t>
        </r>
      </text>
    </comment>
    <comment ref="G200" authorId="0" shapeId="0" xr:uid="{00000000-0006-0000-0200-000030000000}">
      <text>
        <r>
          <rPr>
            <b/>
            <sz val="9"/>
            <color indexed="81"/>
            <rFont val="Tahoma"/>
            <family val="2"/>
            <charset val="204"/>
          </rPr>
          <t>3M4N:</t>
        </r>
        <r>
          <rPr>
            <sz val="9"/>
            <color indexed="81"/>
            <rFont val="Tahoma"/>
            <family val="2"/>
            <charset val="204"/>
          </rPr>
          <t xml:space="preserve">
рекцена вместе с плиткой 300р</t>
        </r>
      </text>
    </comment>
    <comment ref="F201" authorId="1" shapeId="0" xr:uid="{00000000-0006-0000-0200-000033000000}">
      <text>
        <r>
          <rPr>
            <sz val="9"/>
            <color indexed="81"/>
            <rFont val="Tahoma"/>
            <family val="2"/>
            <charset val="204"/>
          </rPr>
          <t>кодировка из последних четырёх
букв означает комбинацию цветов:
дно-крышка-накладка-бирка
цвета:
B-black-черный
R-red-красный
W-white-белый</t>
        </r>
      </text>
    </comment>
    <comment ref="F202" authorId="1" shapeId="0" xr:uid="{8CADE535-0D58-4A87-9063-535AD7F1FC23}">
      <text>
        <r>
          <rPr>
            <sz val="9"/>
            <color indexed="81"/>
            <rFont val="Tahoma"/>
            <family val="2"/>
            <charset val="204"/>
          </rPr>
          <t>кодировка из последних четырёх
букв означает комбинацию цветов:
дно-крышка-накладка-бирка
цвета:
B-black-черный
R-red-красный
W-white-белый</t>
        </r>
      </text>
    </comment>
    <comment ref="F203" authorId="1" shapeId="0" xr:uid="{00000000-0006-0000-0200-000034000000}">
      <text>
        <r>
          <rPr>
            <sz val="9"/>
            <color indexed="81"/>
            <rFont val="Tahoma"/>
            <family val="2"/>
            <charset val="204"/>
          </rPr>
          <t>кодировка из последних четырёх
букв означает комбинацию цветов:
дно-крышка-накладка-бирка
цвета:
B-black-черный
R-red-красный
W-white-белый</t>
        </r>
      </text>
    </comment>
    <comment ref="F204" authorId="1" shapeId="0" xr:uid="{00000000-0006-0000-0200-000035000000}">
      <text>
        <r>
          <rPr>
            <sz val="9"/>
            <color indexed="81"/>
            <rFont val="Tahoma"/>
            <family val="2"/>
            <charset val="204"/>
          </rPr>
          <t>видеоинструкция
по сборке</t>
        </r>
      </text>
    </comment>
    <comment ref="J206" authorId="0" shapeId="0" xr:uid="{00000000-0006-0000-0200-000036000000}">
      <text>
        <r>
          <rPr>
            <b/>
            <sz val="9"/>
            <color indexed="81"/>
            <rFont val="Tahoma"/>
            <family val="2"/>
            <charset val="204"/>
          </rPr>
          <t>3M4N:</t>
        </r>
        <r>
          <rPr>
            <sz val="9"/>
            <color indexed="81"/>
            <rFont val="Tahoma"/>
            <family val="2"/>
            <charset val="204"/>
          </rPr>
          <t xml:space="preserve">
прежняя цена 275р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3M4N</author>
    <author>aidk</author>
    <author>DUNGEON</author>
  </authors>
  <commentList>
    <comment ref="F6" authorId="0" shapeId="0" xr:uid="{00000000-0006-0000-0300-000001000000}">
      <text>
        <r>
          <rPr>
            <sz val="9"/>
            <color indexed="81"/>
            <rFont val="Tahoma"/>
            <family val="2"/>
            <charset val="204"/>
          </rPr>
          <t>Оранжевая заливка - 
новинки
Красная заливка -
ассортимент под спецпроекты</t>
        </r>
      </text>
    </comment>
    <comment ref="G6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>3M4N:</t>
        </r>
        <r>
          <rPr>
            <sz val="9"/>
            <color indexed="81"/>
            <rFont val="Tahoma"/>
            <family val="2"/>
            <charset val="204"/>
          </rPr>
          <t xml:space="preserve">
Красная заливка - товар отсутствует на складе, о доступности к заказу будет сообщено отдельно
Зелёная заливка - малая доступность к заказу, уточняйте наличие</t>
        </r>
      </text>
    </comment>
    <comment ref="B7" authorId="1" shapeId="0" xr:uid="{00000000-0006-0000-0300-000003000000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Классический итальянский кофе темной обжарки, который лучше всего подойдет для приготовления насыщенного крепкого
эспрессо с устойчивой пенкой и продолжительным шоколадным послевкусием.
Если Вы поклонник традиций, тогда он придется Вам по вкусу.
Производят в Швейцарии, а значит по качеству он может сравниться со многими всемирно известными брендами.
Зерна для этого сорта закупаются в Южной Америке и Азии.
Перед тем, как попасть на завод, они проходят тщательную экспертизу, в результате которой отбираются только лучшее сырье.
Гарантией хорошего вкуса является состав – 100% арабика. Несмотря на это, вкусоароматические характеристики напитка не
совсем характерны для данного сорта, и причиной тому – темная обжарка.
В насыщенном вкусе прослеживается грамотный баланс изысканной горечи, без которой многие не мыслят эспрессо,
и характерной для арабики мягкой кислинки.
Он фасуется в плотные фольгированные пакеты, предохраняющие кофе от влажности, света или пыли.
Повредить такую упаковку непросто, поэтому кофе в целости и сохранности добирается до пункта своего назначения.
Благодаря такому большому объему цена на него совсем невысокая, что порадует практичных любителей кофе.</t>
        </r>
      </text>
    </comment>
    <comment ref="B8" authorId="1" shapeId="0" xr:uid="{00000000-0006-0000-0300-000004000000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Классический итальянский кофе темной обжарки, который лучше всего подойдет для приготовления насыщенного крепкого
эспрессо с устойчивой пенкой и продолжительным шоколадным послевкусием.
Если Вы поклонник традиций, тогда он придется Вам по вкусу.
Производят в Швейцарии, а значит по качеству он может сравниться со многими всемирно известными брендами.
Зерна для этого сорта закупаются в Южной Америке и Азии.
Перед тем, как попасть на завод, они проходят тщательную экспертизу, в результате которой отбираются только лучшее сырье.
Гарантией хорошего вкуса является состав – 100% арабика. Несмотря на это, вкусоароматические характеристики напитка не
совсем характерны для данного сорта, и причиной тому – темная обжарка.
В насыщенном вкусе прослеживается грамотный баланс изысканной горечи, без которой многие не мыслят эспрессо,
и характерной для арабики мягкой кислинки.
Он фасуется в плотные фольгированные пакеты, предохраняющие кофе от влажности, света или пыли.
Повредить такую упаковку непросто, поэтому кофе в целости и сохранности добирается до пункта своего назначения.
Благодаря такому большому объему цена на него совсем невысокая, что порадует практичных любителей кофе.</t>
        </r>
      </text>
    </comment>
    <comment ref="B9" authorId="1" shapeId="0" xr:uid="{00000000-0006-0000-0300-000005000000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Классический итальянский кофе темной обжарки, который лучше всего подойдет для приготовления насыщенного крепкого
эспрессо с устойчивой пенкой и продолжительным шоколадным послевкусием.
Если Вы поклонник традиций, тогда он придется Вам по вкусу.
Производят в Швейцарии, а значит по качеству он может сравниться со многими всемирно известными брендами.
Зерна для этого сорта закупаются в Южной Америке и Азии.
Перед тем, как попасть на завод, они проходят тщательную экспертизу, в результате которой отбираются только лучшее сырье.
Гарантией хорошего вкуса является состав – 100% арабика. Несмотря на это, вкусоароматические характеристики напитка не
совсем характерны для данного сорта, и причиной тому – темная обжарка.
В насыщенном вкусе прослеживается грамотный баланс изысканной горечи, без которой многие не мыслят эспрессо,
и характерной для арабики мягкой кислинки.
Он фасуется в плотные фольгированные пакеты, предохраняющие кофе от влажности, света или пыли.
Повредить такую упаковку непросто, поэтому кофе в целости и сохранности добирается до пункта своего назначения.
Благодаря такому большому объему цена на него совсем невысокая, что порадует практичных любителей кофе.</t>
        </r>
      </text>
    </comment>
    <comment ref="B10" authorId="1" shapeId="0" xr:uid="{00000000-0006-0000-0300-000006000000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Классический итальянский кофе темной обжарки, который лучше всего подойдет для приготовления насыщенного крепкого
эспрессо с устойчивой пенкой и продолжительным шоколадным послевкусием.
Если Вы поклонник традиций, тогда он придется Вам по вкусу.
Производят в Швейцарии, а значит по качеству он может сравниться со многими всемирно известными брендами.
Зерна для этого сорта закупаются в Южной Америке и Азии.
Перед тем, как попасть на завод, они проходят тщательную экспертизу, в результате которой отбираются только лучшее сырье.
Гарантией хорошего вкуса является состав – 100% арабика. Несмотря на это, вкусоароматические характеристики напитка не
совсем характерны для данного сорта, и причиной тому – темная обжарка.
В насыщенном вкусе прослеживается грамотный баланс изысканной горечи, без которой многие не мыслят эспрессо,
и характерной для арабики мягкой кислинки.
Он фасуется в плотные фольгированные пакеты, предохраняющие кофе от влажности, света или пыли.
Повредить такую упаковку непросто, поэтому кофе в целости и сохранности добирается до пункта своего назначения.
Благодаря такому большому объему цена на него совсем невысокая, что порадует практичных любителей кофе.</t>
        </r>
      </text>
    </comment>
    <comment ref="B11" authorId="1" shapeId="0" xr:uid="{00000000-0006-0000-0300-000007000000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Классический итальянский кофе темной обжарки, который лучше всего подойдет для приготовления насыщенного крепкого
эспрессо с устойчивой пенкой и продолжительным шоколадным послевкусием.
Если Вы поклонник традиций, тогда он придется Вам по вкусу.
Производят в Швейцарии, а значит по качеству он может сравниться со многими всемирно известными брендами.
Зерна для этого сорта закупаются в Южной Америке и Азии.
Перед тем, как попасть на завод, они проходят тщательную экспертизу, в результате которой отбираются только лучшее сырье.
Гарантией хорошего вкуса является состав – 100% арабика. Несмотря на это, вкусоароматические характеристики напитка не
совсем характерны для данного сорта, и причиной тому – темная обжарка.
В насыщенном вкусе прослеживается грамотный баланс изысканной горечи, без которой многие не мыслят эспрессо,
и характерной для арабики мягкой кислинки.
Он фасуется в плотные фольгированные пакеты, предохраняющие кофе от влажности, света или пыли.
Повредить такую упаковку непросто, поэтому кофе в целости и сохранности добирается до пункта своего назначения.
Благодаря такому большому объему цена на него совсем невысокая, что порадует практичных любителей кофе.</t>
        </r>
      </text>
    </comment>
    <comment ref="B12" authorId="1" shapeId="0" xr:uid="{00000000-0006-0000-0300-000008000000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Классический итальянский кофе темной обжарки, который лучше всего подойдет для приготовления насыщенного крепкого
эспрессо с устойчивой пенкой и продолжительным шоколадным послевкусием.
Если Вы поклонник традиций, тогда он придется Вам по вкусу.
Производят в Швейцарии, а значит по качеству он может сравниться со многими всемирно известными брендами.
Зерна для этого сорта закупаются в Южной Америке и Азии.
Перед тем, как попасть на завод, они проходят тщательную экспертизу, в результате которой отбираются только лучшее сырье.
Гарантией хорошего вкуса является состав – 100% арабика. Несмотря на это, вкусоароматические характеристики напитка не
совсем характерны для данного сорта, и причиной тому – темная обжарка.
В насыщенном вкусе прослеживается грамотный баланс изысканной горечи, без которой многие не мыслят эспрессо,
и характерной для арабики мягкой кислинки.
Он фасуется в плотные фольгированные пакеты, предохраняющие кофе от влажности, света или пыли.
Повредить такую упаковку непросто, поэтому кофе в целости и сохранности добирается до пункта своего назначения.
Благодаря такому большому объему цена на него совсем невысокая, что порадует практичных любителей кофе.</t>
        </r>
      </text>
    </comment>
    <comment ref="B13" authorId="1" shapeId="0" xr:uid="{00000000-0006-0000-0300-000009000000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Классический итальянский кофе темной обжарки, который лучше всего подойдет для приготовления насыщенного крепкого
эспрессо с устойчивой пенкой и продолжительным шоколадным послевкусием.
Если Вы поклонник традиций, тогда он придется Вам по вкусу.
Производят в Швейцарии, а значит по качеству он может сравниться со многими всемирно известными брендами.
Зерна для этого сорта закупаются в Южной Америке и Азии.
Перед тем, как попасть на завод, они проходят тщательную экспертизу, в результате которой отбираются только лучшее сырье.
Гарантией хорошего вкуса является состав – 100% арабика. Несмотря на это, вкусоароматические характеристики напитка не
совсем характерны для данного сорта, и причиной тому – темная обжарка.
В насыщенном вкусе прослеживается грамотный баланс изысканной горечи, без которой многие не мыслят эспрессо,
и характерной для арабики мягкой кислинки.
Он фасуется в плотные фольгированные пакеты, предохраняющие кофе от влажности, света или пыли.
Повредить такую упаковку непросто, поэтому кофе в целости и сохранности добирается до пункта своего назначения.
Благодаря такому большому объему цена на него совсем невысокая, что порадует практичных любителей кофе.</t>
        </r>
      </text>
    </comment>
    <comment ref="B14" authorId="1" shapeId="0" xr:uid="{00000000-0006-0000-0300-00000A000000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Классический итальянский кофе темной обжарки, который лучше всего подойдет для приготовления насыщенного крепкого
эспрессо с устойчивой пенкой и продолжительным шоколадным послевкусием.
Если Вы поклонник традиций, тогда он придется Вам по вкусу.
Производят в Швейцарии, а значит по качеству он может сравниться со многими всемирно известными брендами.
Зерна для этого сорта закупаются в Южной Америке и Азии.
Перед тем, как попасть на завод, они проходят тщательную экспертизу, в результате которой отбираются только лучшее сырье.
Гарантией хорошего вкуса является состав – 100% арабика. Несмотря на это, вкусоароматические характеристики напитка не
совсем характерны для данного сорта, и причиной тому – темная обжарка.
В насыщенном вкусе прослеживается грамотный баланс изысканной горечи, без которой многие не мыслят эспрессо,
и характерной для арабики мягкой кислинки.
Он фасуется в плотные фольгированные пакеты, предохраняющие кофе от влажности, света или пыли.
Повредить такую упаковку непросто, поэтому кофе в целости и сохранности добирается до пункта своего назначения.
Благодаря такому большому объему цена на него совсем невысокая, что порадует практичных любителей кофе.</t>
        </r>
      </text>
    </comment>
    <comment ref="B15" authorId="1" shapeId="0" xr:uid="{00000000-0006-0000-0300-00000B000000}">
      <text>
        <r>
          <rPr>
            <b/>
            <sz val="9"/>
            <color indexed="81"/>
            <rFont val="Tahoma"/>
            <family val="2"/>
            <charset val="204"/>
          </rPr>
          <t>aidk:</t>
        </r>
        <r>
          <rPr>
            <sz val="9"/>
            <color indexed="81"/>
            <rFont val="Tahoma"/>
            <family val="2"/>
            <charset val="204"/>
          </rPr>
          <t xml:space="preserve">
Классический итальянский кофе темной обжарки, который лучше всего подойдет для приготовления насыщенного крепкого
эспрессо с устойчивой пенкой и продолжительным шоколадным послевкусием.
Если Вы поклонник традиций, тогда он придется Вам по вкусу.
Производят в Швейцарии, а значит по качеству он может сравниться со многими всемирно известными брендами.
Зерна для этого сорта закупаются в Южной Америке и Азии.
Перед тем, как попасть на завод, они проходят тщательную экспертизу, в результате которой отбираются только лучшее сырье.
Гарантией хорошего вкуса является состав – 100% арабика. Несмотря на это, вкусоароматические характеристики напитка не
совсем характерны для данного сорта, и причиной тому – темная обжарка.
В насыщенном вкусе прослеживается грамотный баланс изысканной горечи, без которой многие не мыслят эспрессо,
и характерной для арабики мягкой кислинки.
Он фасуется в плотные фольгированные пакеты, предохраняющие кофе от влажности, света или пыли.
Повредить такую упаковку непросто, поэтому кофе в целости и сохранности добирается до пункта своего назначения.
Благодаря такому большому объему цена на него совсем невысокая, что порадует практичных любителей кофе.</t>
        </r>
      </text>
    </comment>
    <comment ref="G55" authorId="2" shapeId="0" xr:uid="{06B28DAC-C333-4C78-9F7E-4CF7E898B59C}">
      <text>
        <r>
          <rPr>
            <b/>
            <sz val="8"/>
            <color indexed="81"/>
            <rFont val="Tahoma"/>
            <family val="2"/>
            <charset val="204"/>
          </rPr>
          <t>DUNGEON:</t>
        </r>
        <r>
          <rPr>
            <sz val="8"/>
            <color indexed="81"/>
            <rFont val="Tahoma"/>
            <family val="2"/>
            <charset val="204"/>
          </rPr>
          <t xml:space="preserve">
уточняйте дизайны,
имеющиеся в наличии</t>
        </r>
      </text>
    </comment>
    <comment ref="G56" authorId="2" shapeId="0" xr:uid="{11487C35-0C86-4CCD-AD7A-E6DCB887111C}">
      <text>
        <r>
          <rPr>
            <b/>
            <sz val="8"/>
            <color indexed="81"/>
            <rFont val="Tahoma"/>
            <family val="2"/>
            <charset val="204"/>
          </rPr>
          <t>DUNGEON:</t>
        </r>
        <r>
          <rPr>
            <sz val="8"/>
            <color indexed="81"/>
            <rFont val="Tahoma"/>
            <family val="2"/>
            <charset val="204"/>
          </rPr>
          <t xml:space="preserve">
уточняйте дизайны,
имеющиеся в наличии</t>
        </r>
      </text>
    </comment>
    <comment ref="G57" authorId="2" shapeId="0" xr:uid="{2A874C60-F21A-4C91-A134-2E8BA301DD84}">
      <text>
        <r>
          <rPr>
            <b/>
            <sz val="8"/>
            <color indexed="81"/>
            <rFont val="Tahoma"/>
            <family val="2"/>
            <charset val="204"/>
          </rPr>
          <t>DUNGEON:</t>
        </r>
        <r>
          <rPr>
            <sz val="8"/>
            <color indexed="81"/>
            <rFont val="Tahoma"/>
            <family val="2"/>
            <charset val="204"/>
          </rPr>
          <t xml:space="preserve">
уточняйте дизайны,
имеющиеся в наличии</t>
        </r>
      </text>
    </comment>
    <comment ref="G58" authorId="2" shapeId="0" xr:uid="{435AB709-C55A-4474-8EB6-BFBB4D717208}">
      <text>
        <r>
          <rPr>
            <b/>
            <sz val="8"/>
            <color indexed="81"/>
            <rFont val="Tahoma"/>
            <family val="2"/>
            <charset val="204"/>
          </rPr>
          <t>DUNGEON:</t>
        </r>
        <r>
          <rPr>
            <sz val="8"/>
            <color indexed="81"/>
            <rFont val="Tahoma"/>
            <family val="2"/>
            <charset val="204"/>
          </rPr>
          <t xml:space="preserve">
по всем вопросам обращайтесь к директору
по продажам. Процесс аналогичен работе с
корпоративными заказами по упаковке
</t>
        </r>
      </text>
    </comment>
    <comment ref="H58" authorId="2" shapeId="0" xr:uid="{CAB66135-F669-40A5-B4F3-CF4A2659AC47}">
      <text>
        <r>
          <rPr>
            <b/>
            <sz val="8"/>
            <color indexed="81"/>
            <rFont val="Tahoma"/>
            <charset val="1"/>
          </rPr>
          <t>DUNGEON:</t>
        </r>
        <r>
          <rPr>
            <sz val="8"/>
            <color indexed="81"/>
            <rFont val="Tahoma"/>
            <charset val="1"/>
          </rPr>
          <t xml:space="preserve">
минимальный тираж
для производства 10000
отгрузка коробкой 1000</t>
        </r>
      </text>
    </comment>
    <comment ref="G59" authorId="2" shapeId="0" xr:uid="{2DE795F0-0FCB-49D4-9525-88F7B235C524}">
      <text>
        <r>
          <rPr>
            <b/>
            <sz val="8"/>
            <color indexed="81"/>
            <rFont val="Tahoma"/>
            <family val="2"/>
            <charset val="204"/>
          </rPr>
          <t>DUNGEON:</t>
        </r>
        <r>
          <rPr>
            <sz val="8"/>
            <color indexed="81"/>
            <rFont val="Tahoma"/>
            <family val="2"/>
            <charset val="204"/>
          </rPr>
          <t xml:space="preserve">
по всем вопросам обращайтесь к директору
по продажам. Процесс аналогичен работе с
корпоративными заказами по упаковке
</t>
        </r>
      </text>
    </comment>
    <comment ref="H59" authorId="2" shapeId="0" xr:uid="{7D9C9D93-F785-449C-8681-81E10D5FFD9C}">
      <text>
        <r>
          <rPr>
            <b/>
            <sz val="8"/>
            <color indexed="81"/>
            <rFont val="Tahoma"/>
            <charset val="1"/>
          </rPr>
          <t>DUNGEON:</t>
        </r>
        <r>
          <rPr>
            <sz val="8"/>
            <color indexed="81"/>
            <rFont val="Tahoma"/>
            <charset val="1"/>
          </rPr>
          <t xml:space="preserve">
минимальный тираж
для производства 10000
отгрузка коробкой 1000</t>
        </r>
      </text>
    </comment>
    <comment ref="G60" authorId="2" shapeId="0" xr:uid="{DEE09DEB-D5D7-48B0-BA90-C59600EBFEB3}">
      <text>
        <r>
          <rPr>
            <b/>
            <sz val="8"/>
            <color indexed="81"/>
            <rFont val="Tahoma"/>
            <family val="2"/>
            <charset val="204"/>
          </rPr>
          <t>DUNGEON:</t>
        </r>
        <r>
          <rPr>
            <sz val="8"/>
            <color indexed="81"/>
            <rFont val="Tahoma"/>
            <family val="2"/>
            <charset val="204"/>
          </rPr>
          <t xml:space="preserve">
по всем вопросам обращайтесь к директору
по продажам. Процесс аналогичен работе с
корпоративными заказами по упаковке
</t>
        </r>
      </text>
    </comment>
    <comment ref="H60" authorId="2" shapeId="0" xr:uid="{039BFE9E-9FDB-47A6-B570-8B188A00A78C}">
      <text>
        <r>
          <rPr>
            <b/>
            <sz val="8"/>
            <color indexed="81"/>
            <rFont val="Tahoma"/>
            <charset val="1"/>
          </rPr>
          <t>DUNGEON:</t>
        </r>
        <r>
          <rPr>
            <sz val="8"/>
            <color indexed="81"/>
            <rFont val="Tahoma"/>
            <charset val="1"/>
          </rPr>
          <t xml:space="preserve">
минимальный тираж
для производства 10000
отгрузка коробкой 1000</t>
        </r>
      </text>
    </comment>
    <comment ref="G61" authorId="2" shapeId="0" xr:uid="{FF5F9754-2B87-4EA4-99C3-63BA6F6778A9}">
      <text>
        <r>
          <rPr>
            <b/>
            <sz val="8"/>
            <color indexed="81"/>
            <rFont val="Tahoma"/>
            <family val="2"/>
            <charset val="204"/>
          </rPr>
          <t>DUNGEON:</t>
        </r>
        <r>
          <rPr>
            <sz val="8"/>
            <color indexed="81"/>
            <rFont val="Tahoma"/>
            <family val="2"/>
            <charset val="204"/>
          </rPr>
          <t xml:space="preserve">
по всем вопросам обращайтесь к директору
по продажам. Процесс аналогичен работе с
корпоративными заказами по упаковке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3M4N</author>
    <author>aidk</author>
  </authors>
  <commentList>
    <comment ref="C2" authorId="0" shapeId="0" xr:uid="{00000000-0006-0000-0400-000001000000}">
      <text>
        <r>
          <rPr>
            <sz val="9"/>
            <color indexed="81"/>
            <rFont val="Tahoma"/>
            <family val="2"/>
            <charset val="204"/>
          </rPr>
          <t>Оранжевая заливка - новинки
Зелёная заливка - снято с производства, отгрузки
до окончания продукта, уточняйте доступность
Жёлтая заливка - изменён артикул</t>
        </r>
      </text>
    </comment>
    <comment ref="D2" authorId="0" shapeId="0" xr:uid="{00000000-0006-0000-0400-000002000000}">
      <text>
        <r>
          <rPr>
            <u/>
            <sz val="9"/>
            <color indexed="81"/>
            <rFont val="Tahoma"/>
            <family val="2"/>
            <charset val="204"/>
          </rPr>
          <t>Подчёркнутый синий</t>
        </r>
        <r>
          <rPr>
            <sz val="9"/>
            <color indexed="81"/>
            <rFont val="Tahoma"/>
            <family val="2"/>
            <charset val="204"/>
          </rPr>
          <t xml:space="preserve"> - гиперрсылка на изображение в облаке.</t>
        </r>
        <r>
          <rPr>
            <i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Обычный шрифт - используется поликарбонатная/пластиковая форма</t>
        </r>
        <r>
          <rPr>
            <i/>
            <sz val="9"/>
            <color indexed="81"/>
            <rFont val="Tahoma"/>
            <family val="2"/>
            <charset val="204"/>
          </rPr>
          <t xml:space="preserve">
Курсив с зелёной заливкой - используется силиконовая форма, доступно несколько форм.
</t>
        </r>
        <r>
          <rPr>
            <b/>
            <i/>
            <sz val="9"/>
            <color indexed="81"/>
            <rFont val="Tahoma"/>
            <family val="2"/>
            <charset val="204"/>
          </rPr>
          <t xml:space="preserve">жирный курсив с голубой заливкой </t>
        </r>
        <r>
          <rPr>
            <i/>
            <sz val="9"/>
            <color indexed="81"/>
            <rFont val="Tahoma"/>
            <family val="2"/>
            <charset val="204"/>
          </rPr>
          <t xml:space="preserve">- используется силиконовая
форма в единственном экземпляре, ограниченное производство.
</t>
        </r>
        <r>
          <rPr>
            <sz val="9"/>
            <color indexed="81"/>
            <rFont val="Tahoma"/>
            <family val="2"/>
            <charset val="204"/>
          </rPr>
          <t>Красная заливка - временно не производится</t>
        </r>
      </text>
    </comment>
    <comment ref="D4" authorId="0" shapeId="0" xr:uid="{00000000-0006-0000-0400-000003000000}">
      <text>
        <r>
          <rPr>
            <sz val="9"/>
            <color indexed="81"/>
            <rFont val="Tahoma"/>
            <family val="2"/>
            <charset val="204"/>
          </rPr>
          <t>Открытая конфет с грецким орехом</t>
        </r>
      </text>
    </comment>
    <comment ref="D9" authorId="1" shapeId="0" xr:uid="{00000000-0006-0000-0400-000004000000}">
      <text>
        <r>
          <rPr>
            <sz val="9"/>
            <color indexed="81"/>
            <rFont val="Tahoma"/>
            <family val="2"/>
            <charset val="204"/>
          </rPr>
          <t>Canella(Канелла)
Сладость и сочность апельсина, клюква (или вишня), тягучая карамель и
терпкая корица закружат вас в дивном вихре изысканных ощущений.
Сочетание, навеянное волшебством.</t>
        </r>
      </text>
    </comment>
    <comment ref="D10" authorId="1" shapeId="0" xr:uid="{00000000-0006-0000-0400-000005000000}">
      <text>
        <r>
          <rPr>
            <sz val="9"/>
            <color indexed="81"/>
            <rFont val="Tahoma"/>
            <family val="2"/>
            <charset val="204"/>
          </rPr>
          <t>Открытая конфета с фисташкой</t>
        </r>
      </text>
    </comment>
    <comment ref="D22" authorId="1" shapeId="0" xr:uid="{00000000-0006-0000-0400-000006000000}">
      <text>
        <r>
          <rPr>
            <sz val="9"/>
            <color indexed="81"/>
            <rFont val="Tahoma"/>
            <family val="2"/>
            <charset val="204"/>
          </rPr>
          <t>Momentum (Моментум)
Мягкий грильяж и чернослив в сочетании с темным шоколадом -
необыкновенный заряд бодрости каждый день!</t>
        </r>
      </text>
    </comment>
    <comment ref="D23" authorId="1" shapeId="0" xr:uid="{00000000-0006-0000-0400-000007000000}">
      <text>
        <r>
          <rPr>
            <sz val="9"/>
            <color indexed="81"/>
            <rFont val="Tahoma"/>
            <family val="2"/>
            <charset val="204"/>
          </rPr>
          <t>Fay (Фэй)
Клубника и абрикос – магия, с легкой
прохладой древних легенд.
Вера в могущество фей и волшебство эльфов.
Оформление конфеты может отличаться от
представленного на фотографии.</t>
        </r>
      </text>
    </comment>
    <comment ref="D36" authorId="1" shapeId="0" xr:uid="{00000000-0006-0000-0400-000008000000}">
      <text>
        <r>
          <rPr>
            <sz val="9"/>
            <color indexed="81"/>
            <rFont val="Tahoma"/>
            <family val="2"/>
            <charset val="204"/>
          </rPr>
          <t>Burma (Бирма)
Ароматное манго, цельная фисташка, белый шоколад и цветная стружка, – это не конфета.
Это наслаждение.
Наслаждение вкусом Востока, захватывающее дух приключение в страну, которой не найти на карте.</t>
        </r>
      </text>
    </comment>
    <comment ref="D46" authorId="1" shapeId="0" xr:uid="{00000000-0006-0000-0400-000009000000}">
      <text>
        <r>
          <rPr>
            <sz val="9"/>
            <color indexed="81"/>
            <rFont val="Tahoma"/>
            <family val="2"/>
            <charset val="204"/>
          </rPr>
          <t>Keora (Кеора)
Банановое удовольствие с насыщенным кофейным ароматом.
Сочетание, способное пробудить творческое начало и  интуицию.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3M4N</author>
  </authors>
  <commentList>
    <comment ref="A1" authorId="0" shapeId="0" xr:uid="{00000000-0006-0000-0600-000001000000}">
      <text>
        <r>
          <rPr>
            <u/>
            <sz val="9"/>
            <color indexed="81"/>
            <rFont val="Tahoma"/>
            <family val="2"/>
            <charset val="204"/>
          </rPr>
          <t>Подчёркнутый синий</t>
        </r>
        <r>
          <rPr>
            <sz val="9"/>
            <color indexed="81"/>
            <rFont val="Tahoma"/>
            <family val="2"/>
            <charset val="204"/>
          </rPr>
          <t xml:space="preserve"> - гиперрсылка на изображение в облаке.</t>
        </r>
        <r>
          <rPr>
            <i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Обычный шрифт - используется поликарбонатная/пластиковая форма</t>
        </r>
        <r>
          <rPr>
            <i/>
            <sz val="9"/>
            <color indexed="81"/>
            <rFont val="Tahoma"/>
            <family val="2"/>
            <charset val="204"/>
          </rPr>
          <t xml:space="preserve">
Курсив с зелёной заливкой - используется силиконовая форма, доступно несколько форм.
</t>
        </r>
        <r>
          <rPr>
            <b/>
            <i/>
            <sz val="9"/>
            <color indexed="81"/>
            <rFont val="Tahoma"/>
            <family val="2"/>
            <charset val="204"/>
          </rPr>
          <t xml:space="preserve">жирный курсив с голубой заливкой </t>
        </r>
        <r>
          <rPr>
            <i/>
            <sz val="9"/>
            <color indexed="81"/>
            <rFont val="Tahoma"/>
            <family val="2"/>
            <charset val="204"/>
          </rPr>
          <t xml:space="preserve">- используется силиконовая
форма в единственном экземпляре, ограниченное производство.
</t>
        </r>
        <r>
          <rPr>
            <sz val="9"/>
            <color indexed="81"/>
            <rFont val="Tahoma"/>
            <family val="2"/>
            <charset val="204"/>
          </rPr>
          <t>Красная заливка - временно не производится</t>
        </r>
      </text>
    </comment>
  </commentList>
</comments>
</file>

<file path=xl/sharedStrings.xml><?xml version="1.0" encoding="utf-8"?>
<sst xmlns="http://schemas.openxmlformats.org/spreadsheetml/2006/main" count="11627" uniqueCount="3629">
  <si>
    <t xml:space="preserve">Наименование ПАРТНЕРА: </t>
  </si>
  <si>
    <t>Торговая точка:</t>
  </si>
  <si>
    <t xml:space="preserve">Дата заказа: </t>
  </si>
  <si>
    <t xml:space="preserve">Дата планируемой отгрузки: </t>
  </si>
  <si>
    <t xml:space="preserve">Дата фактической отгрузки: </t>
  </si>
  <si>
    <t>Категория</t>
  </si>
  <si>
    <t>кг</t>
  </si>
  <si>
    <t>шт</t>
  </si>
  <si>
    <t>уп (4 шт)</t>
  </si>
  <si>
    <t>уп (6 шт)</t>
  </si>
  <si>
    <t>уп (5 шт)</t>
  </si>
  <si>
    <t>уп (3 шт)</t>
  </si>
  <si>
    <t>уп (8 шт)</t>
  </si>
  <si>
    <t>Лолипопс</t>
  </si>
  <si>
    <t>уп (20 шт)</t>
  </si>
  <si>
    <t xml:space="preserve">Итого: </t>
  </si>
  <si>
    <t>Арт-
икул</t>
  </si>
  <si>
    <t>Ед.
изм.</t>
  </si>
  <si>
    <t>Заказ</t>
  </si>
  <si>
    <t>Отгружено
факт</t>
  </si>
  <si>
    <t>Общая сумма заказа</t>
  </si>
  <si>
    <t>рублей</t>
  </si>
  <si>
    <t>Общая сумма отгрузки</t>
  </si>
  <si>
    <t>Урезанный спрос</t>
  </si>
  <si>
    <t>уп (18 шт)</t>
  </si>
  <si>
    <t>ПОСЕТИТЕ НАШ САЙТ!</t>
  </si>
  <si>
    <t>Полноцвет</t>
  </si>
  <si>
    <t>FIG-1027-D</t>
  </si>
  <si>
    <t>FIG-1027-M</t>
  </si>
  <si>
    <t>FIG-1027-W</t>
  </si>
  <si>
    <t>FIG-1000-M</t>
  </si>
  <si>
    <t>FIG-1000-W</t>
  </si>
  <si>
    <t>FIG-1001-M</t>
  </si>
  <si>
    <t>FIG-1001-W</t>
  </si>
  <si>
    <t>FIG-1002-M</t>
  </si>
  <si>
    <t>FIG-1002-W</t>
  </si>
  <si>
    <t>FIG-1003-M</t>
  </si>
  <si>
    <t>FIG-1003-W</t>
  </si>
  <si>
    <t>FIG-1004-M</t>
  </si>
  <si>
    <t>FIG-1004-W</t>
  </si>
  <si>
    <t>FIG-1005-M</t>
  </si>
  <si>
    <t>FIG-1005-W</t>
  </si>
  <si>
    <t>FIG-1006-M</t>
  </si>
  <si>
    <t>FIG-1006-W</t>
  </si>
  <si>
    <t>FIG-1007-M</t>
  </si>
  <si>
    <t>FIG-1007-W</t>
  </si>
  <si>
    <t>FIG-1008-M</t>
  </si>
  <si>
    <t>FIG-1008-W</t>
  </si>
  <si>
    <t>FIG-1009-M</t>
  </si>
  <si>
    <t>FIG-1009-W</t>
  </si>
  <si>
    <t>FIG-1010-M</t>
  </si>
  <si>
    <t>FIG-1010-W</t>
  </si>
  <si>
    <t>FIG-1011-M</t>
  </si>
  <si>
    <t>FIG-1011-W</t>
  </si>
  <si>
    <t>FIG-1012-M</t>
  </si>
  <si>
    <t>FIG-1012-W</t>
  </si>
  <si>
    <t>FIG-1013-M</t>
  </si>
  <si>
    <t>FIG-1013-W</t>
  </si>
  <si>
    <t>FIG-1015-M</t>
  </si>
  <si>
    <t>FIG-1015-W</t>
  </si>
  <si>
    <t>FIG-1016-M</t>
  </si>
  <si>
    <t>FIG-1016-W</t>
  </si>
  <si>
    <t>FIG-1017-M</t>
  </si>
  <si>
    <t>FIG-1017-W</t>
  </si>
  <si>
    <t>FIG-1026-M</t>
  </si>
  <si>
    <t>FIG-1026-W</t>
  </si>
  <si>
    <t>FIG-1018-M</t>
  </si>
  <si>
    <t>FIG-1018-W</t>
  </si>
  <si>
    <t>FIG-1019-M</t>
  </si>
  <si>
    <t>FIG-1019-W</t>
  </si>
  <si>
    <t>FIG-1020-M</t>
  </si>
  <si>
    <t>FIG-1020-W</t>
  </si>
  <si>
    <t>FIG-1021-M</t>
  </si>
  <si>
    <t>FIG-1021-W</t>
  </si>
  <si>
    <t>FIG-1022-M</t>
  </si>
  <si>
    <t>FIG-1022-W</t>
  </si>
  <si>
    <t>FIG-1023-M</t>
  </si>
  <si>
    <t>FIG-1023-W</t>
  </si>
  <si>
    <t>FIG-1024-M</t>
  </si>
  <si>
    <t>FIG-1024-W</t>
  </si>
  <si>
    <t>FIG-1025-M</t>
  </si>
  <si>
    <t>FIG-1025-W</t>
  </si>
  <si>
    <t>FIG-1000-D</t>
  </si>
  <si>
    <t>FIG-1025-D</t>
  </si>
  <si>
    <t>FIG-1001-D</t>
  </si>
  <si>
    <t>FIG-1002-D</t>
  </si>
  <si>
    <t>FIG-1003-D</t>
  </si>
  <si>
    <t>FIG-1004-D</t>
  </si>
  <si>
    <t>FIG-1005-D</t>
  </si>
  <si>
    <t>FIG-1006-D</t>
  </si>
  <si>
    <t>FIG-1007-D</t>
  </si>
  <si>
    <t>FIG-1008-D</t>
  </si>
  <si>
    <t>FIG-1009-D</t>
  </si>
  <si>
    <t>FIG-1010-D</t>
  </si>
  <si>
    <t>FIG-1011-D</t>
  </si>
  <si>
    <t>FIG-1012-D</t>
  </si>
  <si>
    <t>FIG-1013-D</t>
  </si>
  <si>
    <t>FIG-1015-D</t>
  </si>
  <si>
    <t>FIG-1016-D</t>
  </si>
  <si>
    <t>FIG-1017-D</t>
  </si>
  <si>
    <t>FIG-1026-D</t>
  </si>
  <si>
    <t>FIG-1018-D</t>
  </si>
  <si>
    <t>FIG-1019-D</t>
  </si>
  <si>
    <t>FIG-1020-D</t>
  </si>
  <si>
    <t>FIG-1021-D</t>
  </si>
  <si>
    <t>FIG-1022-D</t>
  </si>
  <si>
    <t>FIG-1023-D</t>
  </si>
  <si>
    <t>FIG-1024-D</t>
  </si>
  <si>
    <t>FIG-01-D</t>
  </si>
  <si>
    <t>FIG-01-M</t>
  </si>
  <si>
    <t>FIG-03-D</t>
  </si>
  <si>
    <t>FIG-03-M</t>
  </si>
  <si>
    <t>FIG-04-D</t>
  </si>
  <si>
    <t>FIG-04-M</t>
  </si>
  <si>
    <t>FIG-04-W</t>
  </si>
  <si>
    <t>FIG-05-D</t>
  </si>
  <si>
    <t>FIG-05-M</t>
  </si>
  <si>
    <t>FIG-05-W</t>
  </si>
  <si>
    <t>FIG-07-D</t>
  </si>
  <si>
    <t>FIG-07-M</t>
  </si>
  <si>
    <t>FIG-08-D</t>
  </si>
  <si>
    <t>FIG-08-M</t>
  </si>
  <si>
    <t>FIG-09-D</t>
  </si>
  <si>
    <t>FIG-09-M</t>
  </si>
  <si>
    <t>FIG-10-D</t>
  </si>
  <si>
    <t>FIG-10-M</t>
  </si>
  <si>
    <t>FIG-11-D</t>
  </si>
  <si>
    <t>FIG-11-M</t>
  </si>
  <si>
    <t>FIG-12-D</t>
  </si>
  <si>
    <t>FIG-12-M</t>
  </si>
  <si>
    <t>FIG-13-D</t>
  </si>
  <si>
    <t>FIG-13-M</t>
  </si>
  <si>
    <t>FIG-14-D</t>
  </si>
  <si>
    <t>FIG-14-M</t>
  </si>
  <si>
    <t>FIG-15-D</t>
  </si>
  <si>
    <t>FIG-15-M</t>
  </si>
  <si>
    <t>FIG-16-D</t>
  </si>
  <si>
    <t>FIG-16-M</t>
  </si>
  <si>
    <t>FIG-17-D</t>
  </si>
  <si>
    <t>FIG-17-M</t>
  </si>
  <si>
    <t>FIG-18-D</t>
  </si>
  <si>
    <t>FIG-18-M</t>
  </si>
  <si>
    <t>FIG-19-D</t>
  </si>
  <si>
    <t>FIG-19-M</t>
  </si>
  <si>
    <t>FIG-20-D</t>
  </si>
  <si>
    <t>FIG-20-M</t>
  </si>
  <si>
    <t>FIG-21-D</t>
  </si>
  <si>
    <t>FIG-21-M</t>
  </si>
  <si>
    <t>CHO-PL-806-W</t>
  </si>
  <si>
    <t>Ореховая корзинка</t>
  </si>
  <si>
    <t>Мателот</t>
  </si>
  <si>
    <t>Арабелла</t>
  </si>
  <si>
    <t>Мараньян</t>
  </si>
  <si>
    <t xml:space="preserve">День </t>
  </si>
  <si>
    <t>Тейде</t>
  </si>
  <si>
    <t>Калипсо</t>
  </si>
  <si>
    <t>Амория DARK</t>
  </si>
  <si>
    <t xml:space="preserve">Вишневый закат </t>
  </si>
  <si>
    <t>Амория MILK</t>
  </si>
  <si>
    <t>Тедди</t>
  </si>
  <si>
    <t>Грюнвальд</t>
  </si>
  <si>
    <t>Баррел</t>
  </si>
  <si>
    <t>Тринити MILK</t>
  </si>
  <si>
    <t>Мельница</t>
  </si>
  <si>
    <t>Холидей</t>
  </si>
  <si>
    <t>Атлантис</t>
  </si>
  <si>
    <t>Жерминаль</t>
  </si>
  <si>
    <t>Латте</t>
  </si>
  <si>
    <t>Эверест</t>
  </si>
  <si>
    <t>Тринити белый</t>
  </si>
  <si>
    <t>Амория WHITE</t>
  </si>
  <si>
    <t>Лангеберг</t>
  </si>
  <si>
    <t>Африка</t>
  </si>
  <si>
    <t>Мадагаскар</t>
  </si>
  <si>
    <t>Монро</t>
  </si>
  <si>
    <t>Вишневая ночь</t>
  </si>
  <si>
    <t>Консул</t>
  </si>
  <si>
    <t>Малибу</t>
  </si>
  <si>
    <t>Шато</t>
  </si>
  <si>
    <t>Микс</t>
  </si>
  <si>
    <t>Лео</t>
  </si>
  <si>
    <t>Портофино</t>
  </si>
  <si>
    <t>Сезам</t>
  </si>
  <si>
    <t xml:space="preserve">Медовый закат </t>
  </si>
  <si>
    <t>Бригентау</t>
  </si>
  <si>
    <t xml:space="preserve">Млечный путь </t>
  </si>
  <si>
    <t>Северное сияние</t>
  </si>
  <si>
    <t>Люмина</t>
  </si>
  <si>
    <t>Черри DARK</t>
  </si>
  <si>
    <t>Черри MILK</t>
  </si>
  <si>
    <t>Черри WHITE</t>
  </si>
  <si>
    <t>CHO-OP-701</t>
  </si>
  <si>
    <t>CHO-OP-101</t>
  </si>
  <si>
    <t>CHO-OP-102</t>
  </si>
  <si>
    <t>CHO-OP-103</t>
  </si>
  <si>
    <t>CHO-OP-104</t>
  </si>
  <si>
    <t>CHO-ZD-201</t>
  </si>
  <si>
    <t>CHO-ZD-202</t>
  </si>
  <si>
    <t>CHO-ZD-203</t>
  </si>
  <si>
    <t>CHO-ZD-204</t>
  </si>
  <si>
    <t>CHO-ZD-205</t>
  </si>
  <si>
    <t>CHO-ZM-301</t>
  </si>
  <si>
    <t>CHO-ZM-302</t>
  </si>
  <si>
    <t>CHO-ZM-303</t>
  </si>
  <si>
    <t>CHO-ZM-304</t>
  </si>
  <si>
    <t>CHO-ZM-306</t>
  </si>
  <si>
    <t>CHO-ZM-307</t>
  </si>
  <si>
    <t>CHO-ZM-309</t>
  </si>
  <si>
    <t>CHO-ZW-401</t>
  </si>
  <si>
    <t>CHO-ZW-402</t>
  </si>
  <si>
    <t>CHO-ZW-403</t>
  </si>
  <si>
    <t>CHO-ZW-405</t>
  </si>
  <si>
    <t>CHO-ZW-406</t>
  </si>
  <si>
    <t>CHO-ZW-407</t>
  </si>
  <si>
    <t>CHO-ZW-408</t>
  </si>
  <si>
    <t>CHO-PR-501</t>
  </si>
  <si>
    <t>CHO-PR-502</t>
  </si>
  <si>
    <t>CHO-PR-503</t>
  </si>
  <si>
    <t>CHO-TR-601</t>
  </si>
  <si>
    <t>CHO-TR-602</t>
  </si>
  <si>
    <t>CHO-TR-604</t>
  </si>
  <si>
    <t>CHO-TR-606</t>
  </si>
  <si>
    <t>CHO-TR-607</t>
  </si>
  <si>
    <t>CHO-TR-608</t>
  </si>
  <si>
    <t>CHO-TR-609</t>
  </si>
  <si>
    <t>CHO-TR-610</t>
  </si>
  <si>
    <t>CHO-TR-614</t>
  </si>
  <si>
    <t>CHO-TR-616</t>
  </si>
  <si>
    <t>CHO-TR-617</t>
  </si>
  <si>
    <t>CHO-TR-620</t>
  </si>
  <si>
    <t>CHO-TR-621</t>
  </si>
  <si>
    <t>CHO-TR-622</t>
  </si>
  <si>
    <t>CHO-PO-704-D</t>
  </si>
  <si>
    <t>CHO-PO-704-M</t>
  </si>
  <si>
    <t>CHO-PO-704-W</t>
  </si>
  <si>
    <t>CHO-PL-813-D</t>
  </si>
  <si>
    <t>CHO-PL-813-M</t>
  </si>
  <si>
    <t>CHO-PL-813-W</t>
  </si>
  <si>
    <t>CHO-PL-801F-D</t>
  </si>
  <si>
    <t>CHO-PL-802F-M</t>
  </si>
  <si>
    <t>CHO-PL-803F-W</t>
  </si>
  <si>
    <t>CHO-PL-705-D</t>
  </si>
  <si>
    <t>CHO-PL-705-M</t>
  </si>
  <si>
    <t>CHO-PL-706-D</t>
  </si>
  <si>
    <t>CHO-PL-706-M</t>
  </si>
  <si>
    <t>CHO-PL-804-D</t>
  </si>
  <si>
    <t>CHO-PL-804-M</t>
  </si>
  <si>
    <t>CHO-PL-804-W</t>
  </si>
  <si>
    <t>CHO-PL-805-D</t>
  </si>
  <si>
    <t>CHO-PL-805-M</t>
  </si>
  <si>
    <t>CHO-PL-805-W</t>
  </si>
  <si>
    <t>CHO-PL-806-D</t>
  </si>
  <si>
    <t>CHO-PL-806-M</t>
  </si>
  <si>
    <t>CHO-PL-807-D</t>
  </si>
  <si>
    <t>CHO-PL-807-M</t>
  </si>
  <si>
    <t>CHO-PL-807-W</t>
  </si>
  <si>
    <t>CHO-PL-808-D</t>
  </si>
  <si>
    <t>CHO-PL-808-M</t>
  </si>
  <si>
    <t>CHO-PL-808-W</t>
  </si>
  <si>
    <t>CHO-PL-809-D</t>
  </si>
  <si>
    <t>CHO-PL-809-M</t>
  </si>
  <si>
    <t>CHO-PL-809-W</t>
  </si>
  <si>
    <t>FIG-1031-D</t>
  </si>
  <si>
    <t>FIG-1031-M</t>
  </si>
  <si>
    <t>FIG-47-D</t>
  </si>
  <si>
    <t>FIG-47-M</t>
  </si>
  <si>
    <t>FIG-60-D</t>
  </si>
  <si>
    <t>FIG-60-M</t>
  </si>
  <si>
    <t>FIG-48-D</t>
  </si>
  <si>
    <t>FIG-48-M</t>
  </si>
  <si>
    <t>LOL-810-D</t>
  </si>
  <si>
    <t>LOL-810-M</t>
  </si>
  <si>
    <t>LOL-810-W</t>
  </si>
  <si>
    <t>LOL-811-D</t>
  </si>
  <si>
    <t>LOL-811-M</t>
  </si>
  <si>
    <t>LOL-811-W</t>
  </si>
  <si>
    <t>LOL-812-D</t>
  </si>
  <si>
    <t>LOL-812-M</t>
  </si>
  <si>
    <t>LOL-812-W</t>
  </si>
  <si>
    <t>LOL-816-D</t>
  </si>
  <si>
    <t>LOL-816-M</t>
  </si>
  <si>
    <t>LOL-816-W</t>
  </si>
  <si>
    <t>LOL-817-D</t>
  </si>
  <si>
    <t>LOL-817-M</t>
  </si>
  <si>
    <t>LOL-817-W</t>
  </si>
  <si>
    <t>LOL-818-D</t>
  </si>
  <si>
    <t>LOL-818-M</t>
  </si>
  <si>
    <t>LOL-818-W</t>
  </si>
  <si>
    <t>LOL-819-D</t>
  </si>
  <si>
    <t>LOL-819-M</t>
  </si>
  <si>
    <t>LOL-819-W</t>
  </si>
  <si>
    <t>LOL-820-D</t>
  </si>
  <si>
    <t>LOL-820-M</t>
  </si>
  <si>
    <t>LOL-820-W</t>
  </si>
  <si>
    <t>OTK-01-D</t>
  </si>
  <si>
    <t>OTK-01-M</t>
  </si>
  <si>
    <t>OTK-02-D</t>
  </si>
  <si>
    <t>OTK-02-M</t>
  </si>
  <si>
    <t>OTK-03-D</t>
  </si>
  <si>
    <t>OTK-03-M</t>
  </si>
  <si>
    <t>RAS-01</t>
  </si>
  <si>
    <t>RAS-02</t>
  </si>
  <si>
    <t>RAS-03</t>
  </si>
  <si>
    <t>RAS-04</t>
  </si>
  <si>
    <t>RAS-05</t>
  </si>
  <si>
    <t>RAS-06</t>
  </si>
  <si>
    <t>RAS-07</t>
  </si>
  <si>
    <t>RAS-08</t>
  </si>
  <si>
    <t>RAS-09</t>
  </si>
  <si>
    <t>RAS-22</t>
  </si>
  <si>
    <t>RAS-13</t>
  </si>
  <si>
    <t>RAS-14</t>
  </si>
  <si>
    <t>RAS-15</t>
  </si>
  <si>
    <t>RAS-16</t>
  </si>
  <si>
    <t>RAS-17</t>
  </si>
  <si>
    <t>RAS-18</t>
  </si>
  <si>
    <t>FIG-1101-D</t>
  </si>
  <si>
    <t>FIG-1101-M</t>
  </si>
  <si>
    <t>FIG-1101-W</t>
  </si>
  <si>
    <t>FIG-1102-D</t>
  </si>
  <si>
    <t>FIG-1102-M</t>
  </si>
  <si>
    <t>FIG-1102-W</t>
  </si>
  <si>
    <t>FIG-1103-D</t>
  </si>
  <si>
    <t>FIG-1103-M</t>
  </si>
  <si>
    <t>FIG-1103-W</t>
  </si>
  <si>
    <t>FIG-1104-D</t>
  </si>
  <si>
    <t>FIG-1104-M</t>
  </si>
  <si>
    <t>FIG-1104-W</t>
  </si>
  <si>
    <t>FIG-1106-D</t>
  </si>
  <si>
    <t>FIG-1106-M</t>
  </si>
  <si>
    <t>FIG-1106-W</t>
  </si>
  <si>
    <t>FIG-1107-D</t>
  </si>
  <si>
    <t>FIG-1107-M</t>
  </si>
  <si>
    <t>FIG-1107-W</t>
  </si>
  <si>
    <t>FIG-1108-D</t>
  </si>
  <si>
    <t>FIG-1108-M</t>
  </si>
  <si>
    <t>FIG-1108-W</t>
  </si>
  <si>
    <t>FIG-1111-D</t>
  </si>
  <si>
    <t>FIG-1111-M</t>
  </si>
  <si>
    <t>FIG-1111-W</t>
  </si>
  <si>
    <t>FIG-1112-D</t>
  </si>
  <si>
    <t>FIG-1112-M</t>
  </si>
  <si>
    <t>FIG-1112-W</t>
  </si>
  <si>
    <t>FIG-1114-D</t>
  </si>
  <si>
    <t>FIG-1114-M</t>
  </si>
  <si>
    <t>FIG-1114-W</t>
  </si>
  <si>
    <t>FIG-1115-D</t>
  </si>
  <si>
    <t>FIG-1115-M</t>
  </si>
  <si>
    <t>FIG-1115-W</t>
  </si>
  <si>
    <t>FIG-1116-D</t>
  </si>
  <si>
    <t>FIG-1116-M</t>
  </si>
  <si>
    <t>FIG-1116-W</t>
  </si>
  <si>
    <t>FIG-1118-D</t>
  </si>
  <si>
    <t>FIG-1118-M</t>
  </si>
  <si>
    <t>FIG-1118-W</t>
  </si>
  <si>
    <t>FIG-1119-D</t>
  </si>
  <si>
    <t>FIG-1119-M</t>
  </si>
  <si>
    <t>FIG-1119-W</t>
  </si>
  <si>
    <t>UPA-DUC-01</t>
  </si>
  <si>
    <t>UPA-W-20-03</t>
  </si>
  <si>
    <t>UPA-W-20-04</t>
  </si>
  <si>
    <t>UPA-Gof-В</t>
  </si>
  <si>
    <t>UPA-Gof-С</t>
  </si>
  <si>
    <t>UPA-Gof-О</t>
  </si>
  <si>
    <t>UPA-PPXB</t>
  </si>
  <si>
    <t>UPA-PPFR</t>
  </si>
  <si>
    <t>UPA-PPL2</t>
  </si>
  <si>
    <t>UPA-PPL4</t>
  </si>
  <si>
    <t>UPA-PPL1</t>
  </si>
  <si>
    <t>FIG-1030-D</t>
  </si>
  <si>
    <t>FIG-1030-M</t>
  </si>
  <si>
    <t>FIG-1037-D</t>
  </si>
  <si>
    <t>FIG-1037-M</t>
  </si>
  <si>
    <t>KAZ-01-D</t>
  </si>
  <si>
    <t>KAZ-01-M</t>
  </si>
  <si>
    <t>KAZ-02-D</t>
  </si>
  <si>
    <t>KAZ-02-M</t>
  </si>
  <si>
    <t>KAZ-03-D</t>
  </si>
  <si>
    <t>KAZ-03-M</t>
  </si>
  <si>
    <t>KAZ-04-D</t>
  </si>
  <si>
    <t>KAZ-04-M</t>
  </si>
  <si>
    <t>KAZ-06-D</t>
  </si>
  <si>
    <t>KAZ-06-M</t>
  </si>
  <si>
    <t>KAZ-07-D</t>
  </si>
  <si>
    <t>KAZ-07-M</t>
  </si>
  <si>
    <t>KAZ-08-D</t>
  </si>
  <si>
    <t>KAZ-08-M</t>
  </si>
  <si>
    <t>KAZ-09-D</t>
  </si>
  <si>
    <t>KAZ-09-M</t>
  </si>
  <si>
    <t>KAZ-10-D</t>
  </si>
  <si>
    <t>KAZ-10-M</t>
  </si>
  <si>
    <t>KAZ-11-D</t>
  </si>
  <si>
    <t>KAZ-11-M</t>
  </si>
  <si>
    <t>KAZ-12-D</t>
  </si>
  <si>
    <t>KAZ-12-M</t>
  </si>
  <si>
    <t>KAZ-13-D</t>
  </si>
  <si>
    <t>KAZ-13-M</t>
  </si>
  <si>
    <t>FIG-56-D</t>
  </si>
  <si>
    <t>FIG-56-M</t>
  </si>
  <si>
    <t>FIG-53-D</t>
  </si>
  <si>
    <t>FIG-53-M</t>
  </si>
  <si>
    <t>FIG-54-D</t>
  </si>
  <si>
    <t>FIG-54-M</t>
  </si>
  <si>
    <t>FIG-55-D</t>
  </si>
  <si>
    <t>FIG-55-M</t>
  </si>
  <si>
    <t>FIG-57-D</t>
  </si>
  <si>
    <t>FIG-57-M</t>
  </si>
  <si>
    <t>FIG-58-D</t>
  </si>
  <si>
    <t>FIG-58-M</t>
  </si>
  <si>
    <t>FIG-59-D</t>
  </si>
  <si>
    <t>FIG-59-M</t>
  </si>
  <si>
    <t>FIG-50-D</t>
  </si>
  <si>
    <t>FIG-50-M</t>
  </si>
  <si>
    <t>FIG-51-D</t>
  </si>
  <si>
    <t>FIG-51-M</t>
  </si>
  <si>
    <t>CHO-PL-814-D</t>
  </si>
  <si>
    <t>CHO-PL-814-M</t>
  </si>
  <si>
    <t>CHO-PL-815-D</t>
  </si>
  <si>
    <t>CHO-PL-815-M</t>
  </si>
  <si>
    <t>CHO-PL-816-D</t>
  </si>
  <si>
    <t>CHO-PL-816-M</t>
  </si>
  <si>
    <t>UPA-K-10-02</t>
  </si>
  <si>
    <t>UPA-K-10-04</t>
  </si>
  <si>
    <t>наша официальная страница - FACEBOOK</t>
  </si>
  <si>
    <t>наша официальная группу - ВКОНТАКТЕ</t>
  </si>
  <si>
    <t>Виды
шоко-
лада</t>
  </si>
  <si>
    <t>Группа</t>
  </si>
  <si>
    <t>1-D&amp;M</t>
  </si>
  <si>
    <t>2-White</t>
  </si>
  <si>
    <t>Кофейное зерно (темный)</t>
  </si>
  <si>
    <t>Евро в золоте (темный)</t>
  </si>
  <si>
    <t>Евро в золоте (молочный)</t>
  </si>
  <si>
    <t>МАШИНКИ 15гр (темный)</t>
  </si>
  <si>
    <t>МАШИНКИ 15гр (молочный)</t>
  </si>
  <si>
    <t>МАШИНКИ 15гр (белый)</t>
  </si>
  <si>
    <t>Гайки (темный)</t>
  </si>
  <si>
    <t>Гайки (молочный)</t>
  </si>
  <si>
    <t>Болты (темный)</t>
  </si>
  <si>
    <t>Болты (молочный)</t>
  </si>
  <si>
    <t>СЕРДЦЕ на палочке 30гр (темный)</t>
  </si>
  <si>
    <t>СЕРДЦЕ на палочке 30гр (молочный)</t>
  </si>
  <si>
    <t>СЕРДЦЕ на палочке 30гр (белый)</t>
  </si>
  <si>
    <t>ЗАЯЦ на палочке 15гр (темный)</t>
  </si>
  <si>
    <t>ЗАЯЦ на палочке 15гр (молочный)</t>
  </si>
  <si>
    <t>ЗАЯЦ на палочке 15гр (белый)</t>
  </si>
  <si>
    <t>СОБАКА на палочке 10гр (темный)</t>
  </si>
  <si>
    <t>СОБАКА на палочке 10гр (молочный)</t>
  </si>
  <si>
    <t>СОБАКА на палочке 10гр (белый)</t>
  </si>
  <si>
    <t>ХРЮША на палочке 20гр (темный)</t>
  </si>
  <si>
    <t>ХРЮША на палочке 20гр (молочный)</t>
  </si>
  <si>
    <t>ХРЮША на палочке 20гр (белый)</t>
  </si>
  <si>
    <t>ЗВЕЗДА на палочке 20гр (темный)</t>
  </si>
  <si>
    <t>ЗВЕЗДА на палочке 20гр (молочный)</t>
  </si>
  <si>
    <t>ЗВЕЗДА на палочке 20гр (белый)</t>
  </si>
  <si>
    <t>ЛАПКА на палочке 18гр (темный)</t>
  </si>
  <si>
    <t>ЛАПКА на палочке 18гр (молочный)</t>
  </si>
  <si>
    <t>ЛАПКА на палочке 18гр (белый)</t>
  </si>
  <si>
    <t>ЗВЕРУШКИ на палочке 20гр (темный)</t>
  </si>
  <si>
    <t>ЗВЕРУШКИ на палочке 20гр (молочный)</t>
  </si>
  <si>
    <t>ЗВЕРУШКИ на палочке 20гр (белый)</t>
  </si>
  <si>
    <t>РОЗОЧКА на палочке 15гр (темный)</t>
  </si>
  <si>
    <t>РОЗОЧКА на палочке 15гр (молочный)</t>
  </si>
  <si>
    <t>РОЗОЧКА на палочке 15гр (белый)</t>
  </si>
  <si>
    <t>Заяц с сердцем 251гр (молочный)</t>
  </si>
  <si>
    <t>Заяц 53гр (молочный)</t>
  </si>
  <si>
    <t>Зайчик (цельная) 26гр (молочный)</t>
  </si>
  <si>
    <t>Венера 55гр (молочный)</t>
  </si>
  <si>
    <t>Венера 55гр (белый)</t>
  </si>
  <si>
    <t>Котенок 78гр (молочный)</t>
  </si>
  <si>
    <t>Кошка 183гр (молочный)</t>
  </si>
  <si>
    <t>Мишка с сердцем 28гр (молочный)</t>
  </si>
  <si>
    <t>Дракон (цельная) 135гр (молочный)</t>
  </si>
  <si>
    <t>Дракон 115гр (молочный)</t>
  </si>
  <si>
    <t>Змея 99гр (молочный)</t>
  </si>
  <si>
    <t>Мустанг (цельная) 150гр (молочный)</t>
  </si>
  <si>
    <t>Лошадь 151гр (молочный)</t>
  </si>
  <si>
    <t>Барашек 138гр (молочный)</t>
  </si>
  <si>
    <t>Барашек маленький 69гр (молочный)</t>
  </si>
  <si>
    <t>Овечка 56гр (молочный)</t>
  </si>
  <si>
    <t>Дед Мороз с подарком 68гр (молочный)</t>
  </si>
  <si>
    <t>Дед Мороз с зайцем на снегоходе 262гр (молочный)</t>
  </si>
  <si>
    <t>Домино (вес 10 гр) (молочный)</t>
  </si>
  <si>
    <t>Домино (вес 10 гр) (белый)</t>
  </si>
  <si>
    <t>Зайчики (вес 16 гр) (молочный)</t>
  </si>
  <si>
    <t>Зайчики (вес 16 гр) (белый)</t>
  </si>
  <si>
    <t>Знаки зодиака (вес 15 гр) (молочный)</t>
  </si>
  <si>
    <t>Знаки зодиака (вес 15 гр) (белый)</t>
  </si>
  <si>
    <t>Зоопарк (вес 16 гр) (молочный)</t>
  </si>
  <si>
    <t>Зоопарк (вес 16 гр) (белый)</t>
  </si>
  <si>
    <t>Клоун (вес 20 гр) (молочный)</t>
  </si>
  <si>
    <t>Клоун (вес 20 гр) (белый)</t>
  </si>
  <si>
    <t>Музыкальные инструменты (вес 6 гр) (молочный)</t>
  </si>
  <si>
    <t>Музыкальные инструменты (вес 6 гр) (белый)</t>
  </si>
  <si>
    <t>Робот (вес 16 гр) (молочный)</t>
  </si>
  <si>
    <t>Робот (вес 16 гр) (белый)</t>
  </si>
  <si>
    <t>Рыбки (вес 7 гр) (молочный)</t>
  </si>
  <si>
    <t>Рыбки (вес 7 гр) (белый)</t>
  </si>
  <si>
    <t>Смайлик (вес 5,8 гр) (молочный)</t>
  </si>
  <si>
    <t>Смайлик (вес 5,8гр) (белый)</t>
  </si>
  <si>
    <t>Транспорт (вес 13 гр) (молочный)</t>
  </si>
  <si>
    <t>Транспорт (вес 13 гр) (белый)</t>
  </si>
  <si>
    <t>Футбол (вес 12 гр) (молочный)</t>
  </si>
  <si>
    <t>Футбол (вес 12 гр) (белый)</t>
  </si>
  <si>
    <t>Цирк (вес 13 гр) (молочный)</t>
  </si>
  <si>
    <t>Цирк (вес 13 гр) (белый)</t>
  </si>
  <si>
    <t>Цифры (вес 6 гр) (молочный)</t>
  </si>
  <si>
    <t>Цифры (вес 6 гр) (белый)</t>
  </si>
  <si>
    <t>Пасхальное яйцо ХВ (вес 110 гр) (молочный)</t>
  </si>
  <si>
    <t>Пасхальное яйцо ХВ (вес 110 гр) (белый)</t>
  </si>
  <si>
    <t>Пасхальное яйцо Храм (вес 100 гр) (молочный)</t>
  </si>
  <si>
    <t>Пасхальное яйцо Храм (вес 100 гр) (белый)</t>
  </si>
  <si>
    <t>Пасхальное яйцо Цветы (вес 120 гр) (молочный)</t>
  </si>
  <si>
    <t>Пасхальное яйцо Цветы (вес 120 гр) (белый)</t>
  </si>
  <si>
    <t>Ангел любви (вес 105 гр) (молочный)</t>
  </si>
  <si>
    <t>Ангел любви (вес 105 гр) (белый)</t>
  </si>
  <si>
    <t>Астронавт (вес 60 гр) (молочный)</t>
  </si>
  <si>
    <t>Астронавт (вес 60 гр) (белый)</t>
  </si>
  <si>
    <t>Болид (вес 30 гр) (молочный)</t>
  </si>
  <si>
    <t>Болид (вес 30 гр) (белый)</t>
  </si>
  <si>
    <t>Волшебная рыбка (вес 40 гр) (молочный)</t>
  </si>
  <si>
    <t>Волшебная рыбка (вес 40 гр) (белый)</t>
  </si>
  <si>
    <t>Денежный мешок (вес 115 гр) (молочный)</t>
  </si>
  <si>
    <t>Денежный мешок (вес 115 гр) (белый)</t>
  </si>
  <si>
    <t>Джеймс Бонд (вес 95 гр) (молочный)</t>
  </si>
  <si>
    <t>Джеймс Бонд (вес 95 гр) (белый)</t>
  </si>
  <si>
    <t>Джип (вес 90 гр) (молочный)</t>
  </si>
  <si>
    <t>Джип (вес 90 гр) (белый)</t>
  </si>
  <si>
    <t>Жук (вес 95 гр) (молочный)</t>
  </si>
  <si>
    <t>Жук (вес 95 гр) (белый)</t>
  </si>
  <si>
    <t>Люблю (вес 100 гр) (молочный)</t>
  </si>
  <si>
    <t>Люблю (вес 100 гр) (белый)</t>
  </si>
  <si>
    <t>Любовь без границ (вес 100 гр) (молочный)</t>
  </si>
  <si>
    <t>Любовь без границ (вес 100 гр) (белый)</t>
  </si>
  <si>
    <t>Любовное послание (вес 100 гр) (молочный)</t>
  </si>
  <si>
    <t>Любовное послание (вес 100 гр) (белый)</t>
  </si>
  <si>
    <t>Мамина любовь (вес 50 гр) (молочный)</t>
  </si>
  <si>
    <t>Мамина любовь (вес 50 гр) (белый)</t>
  </si>
  <si>
    <t>Мишка (вес 55 гр) (молочный)</t>
  </si>
  <si>
    <t>Мишка (вес 55 гр) (белый)</t>
  </si>
  <si>
    <t>Овечка (вес 58 гр) (молочный)</t>
  </si>
  <si>
    <t>Овечка (вес 58 гр) (белый)</t>
  </si>
  <si>
    <t>Подкова На счастье (вес 140 гр) (молочный)</t>
  </si>
  <si>
    <t>Подкова На счастье (вес 140 гр) (белый)</t>
  </si>
  <si>
    <t>Ракета (вес 70 гр) (молочный)</t>
  </si>
  <si>
    <t>Ракета (вес 70 гр) (белый)</t>
  </si>
  <si>
    <t>Совет да любовь (вес 120 гр) (молочный)</t>
  </si>
  <si>
    <t>Совет да любовь (вес 120 гр) (белый)</t>
  </si>
  <si>
    <t>Шокоголик (вес 95 гр) (молочный)</t>
  </si>
  <si>
    <t>Шокоголик (вес 95 гр) (белый)</t>
  </si>
  <si>
    <t>День знаний (вес 105 гр) (молочный)</t>
  </si>
  <si>
    <t>День знаний (вес 105 гр) (белый)</t>
  </si>
  <si>
    <t>Звезда защитнику отечества (вес 60 гр) (молочный)</t>
  </si>
  <si>
    <t>Звезда защитнику отечества (вес 60 гр) (белый)</t>
  </si>
  <si>
    <t>Мой генерал (вес 54 гр) (молочный)</t>
  </si>
  <si>
    <t>Мой генерал (вес 54 гр) (белый)</t>
  </si>
  <si>
    <t>Танк (вес 95 гр) (молочный)</t>
  </si>
  <si>
    <t>Танк (вес 95 гр) (белый)</t>
  </si>
  <si>
    <t>Лимонка (вес 70 гр) (молочный)</t>
  </si>
  <si>
    <t>Лимонка (вес 70 гр) (белый)</t>
  </si>
  <si>
    <t>8 марта тюльпаны (вес 100 гр) (темный)</t>
  </si>
  <si>
    <t>8 марта тюльпаны (вес 100 гр) (молочный)</t>
  </si>
  <si>
    <t>8 марта тюльпаны (вес 100 гр) (белый)</t>
  </si>
  <si>
    <t>Заяц с сердцем 251гр (темный)</t>
  </si>
  <si>
    <t>Заяц 53гр (темный)</t>
  </si>
  <si>
    <t>Зайчик (цельная) 26гр (темный)</t>
  </si>
  <si>
    <t>Венера 55гр (темный)</t>
  </si>
  <si>
    <t>Кошка 183гр (темный)</t>
  </si>
  <si>
    <t>Мишка с сердцем 28гр (темный)</t>
  </si>
  <si>
    <t>Дракон (цельная) 135гр (темный)</t>
  </si>
  <si>
    <t>Дракон 115гр (темный)</t>
  </si>
  <si>
    <t>Змея 99гр (темный)</t>
  </si>
  <si>
    <t>Мустанг (цельная) 150гр (темный)</t>
  </si>
  <si>
    <t>Лошадь 151гр (темный)</t>
  </si>
  <si>
    <t>Барашек 138гр (темный)</t>
  </si>
  <si>
    <t>Барашек маленький 69гр (темный)</t>
  </si>
  <si>
    <t>Овечка 56гр (темный)</t>
  </si>
  <si>
    <t>Дед Мороз с подарком 68гр (темный)</t>
  </si>
  <si>
    <t>Дед Мороз с зайцем на снегоходе 262гр (темный)</t>
  </si>
  <si>
    <t>Домино (вес 10 гр) (темный)</t>
  </si>
  <si>
    <t>Зайчики (вес 16 гр) (темный)</t>
  </si>
  <si>
    <t>Знаки зодиака (вес 15 гр) (темный)</t>
  </si>
  <si>
    <t>Зоопарк (вес 16 гр) (темный)</t>
  </si>
  <si>
    <t>Клоун (вес 20 гр) (темный)</t>
  </si>
  <si>
    <t>Музыкальные инструменты (вес 6 гр) (темный)</t>
  </si>
  <si>
    <t>Робот (вес 16 гр) (темный)</t>
  </si>
  <si>
    <t>Рыбки (вес 7 гр) (темный)</t>
  </si>
  <si>
    <t>Смайлик (вес 5,8 гр) (темный)</t>
  </si>
  <si>
    <t>Транспорт (вес 13 гр) (темный)</t>
  </si>
  <si>
    <t>Футбол (вес 12 гр) (темный)</t>
  </si>
  <si>
    <t>Цирк (вес 13 гр) (темный)</t>
  </si>
  <si>
    <t>Цифры (вес 6 гр) (темный)</t>
  </si>
  <si>
    <t>Пасхальное яйцо ХВ (вес 110 гр) (темный)</t>
  </si>
  <si>
    <t>Пасхальное яйцо Храм (вес 100 гр) (темный)</t>
  </si>
  <si>
    <t>Пасхальное яйцо Цветы (вес 120 гр) (темный)</t>
  </si>
  <si>
    <t>Ангел любви (вес 105 гр) (темный)</t>
  </si>
  <si>
    <t>Астронавт (вес 60 гр) (темный)</t>
  </si>
  <si>
    <t>Болид (вес 30 гр) (темный)</t>
  </si>
  <si>
    <t>Волшебная рыбка (вес 40 гр) (темный)</t>
  </si>
  <si>
    <t>Денежный мешок (вес 115 гр) (темный)</t>
  </si>
  <si>
    <t>Джеймс Бонд (вес 95 гр) (темный)</t>
  </si>
  <si>
    <t>Джип (вес 90 гр) (темный)</t>
  </si>
  <si>
    <t>Жук (вес 95 гр) (темный)</t>
  </si>
  <si>
    <t>Люблю (вес 100 гр) (темный)</t>
  </si>
  <si>
    <t>Любовь без границ (вес 100 гр) (темный)</t>
  </si>
  <si>
    <t>Любовное послание (вес 100 гр) (темный)</t>
  </si>
  <si>
    <t>Мамина любовь (вес 50 гр) (темный)</t>
  </si>
  <si>
    <t>Мишка (вес 55 гр) (темный)</t>
  </si>
  <si>
    <t>Овечка (вес 58 гр) (темный)</t>
  </si>
  <si>
    <t>Подкова На счастье (вес 140 гр) (темный)</t>
  </si>
  <si>
    <t>Ракета (вес 70 гр) (темный)</t>
  </si>
  <si>
    <t>Совет да любовь (вес 120 гр) (темный)</t>
  </si>
  <si>
    <t>Шокоголик (вес 95 гр) (темный)</t>
  </si>
  <si>
    <t>День знаний (вес 105 гр) (темный)</t>
  </si>
  <si>
    <t>Звезда защитнику отечества (вес 60 гр) (темный)</t>
  </si>
  <si>
    <t>Мой генерал (вес 54 гр) (темный)</t>
  </si>
  <si>
    <t>Танк (вес 95 гр) (темный)</t>
  </si>
  <si>
    <t>Лимонка (вес 70 гр) (темный)</t>
  </si>
  <si>
    <t>5-Пралине</t>
  </si>
  <si>
    <t>6-Трюфель</t>
  </si>
  <si>
    <t>7-Погружные</t>
  </si>
  <si>
    <t>Флердоранж</t>
  </si>
  <si>
    <t>Молочный шоколад с фундуком и миндалем</t>
  </si>
  <si>
    <t>Белый шоколад с фундуком и миндалем</t>
  </si>
  <si>
    <t>Котенок 78гр (темный)</t>
  </si>
  <si>
    <t>Молодожены 52гр (темный)</t>
  </si>
  <si>
    <t>Молодожены 52гр (молочный)</t>
  </si>
  <si>
    <t>Молодожены 52гр (белый)</t>
  </si>
  <si>
    <t>4-Лолипопсы</t>
  </si>
  <si>
    <t>Темный шоколад с фундуком и миндалем</t>
  </si>
  <si>
    <t>1-Конфеты</t>
  </si>
  <si>
    <t>2-Упаковка</t>
  </si>
  <si>
    <t>10-Пенал</t>
  </si>
  <si>
    <t>11-МГК</t>
  </si>
  <si>
    <t>12-Комплимент</t>
  </si>
  <si>
    <t>01-ДУ</t>
  </si>
  <si>
    <t>05-Фолиант</t>
  </si>
  <si>
    <t>07-Круглая</t>
  </si>
  <si>
    <t>09-Книга</t>
  </si>
  <si>
    <t>УПАКОВКА пластиковая Пасхальное яйцо ХВ</t>
  </si>
  <si>
    <t>ТЕРМОБОКС 50л</t>
  </si>
  <si>
    <t>ПАКЕТ-МАЙКА "Frade"</t>
  </si>
  <si>
    <t>КРАФТ-ПАКЕТ "FRADE" с ручками</t>
  </si>
  <si>
    <t>КАНДУРИН (в ассортименте)</t>
  </si>
  <si>
    <t>КАТАЛОГ "Frade"</t>
  </si>
  <si>
    <t>01-МГК</t>
  </si>
  <si>
    <t>02-Бечевка</t>
  </si>
  <si>
    <t>03-Пергамент</t>
  </si>
  <si>
    <t>04-Розетки</t>
  </si>
  <si>
    <t>05-Термобокс</t>
  </si>
  <si>
    <t>06-Пакет</t>
  </si>
  <si>
    <t>07-Другое</t>
  </si>
  <si>
    <t>Общий итог</t>
  </si>
  <si>
    <t>КРАФТ-ПАКЕТ для драже/плитки с логотипом</t>
  </si>
  <si>
    <t>Вишневый рассвет</t>
  </si>
  <si>
    <t>ШОКОЛАД</t>
  </si>
  <si>
    <t>УПАКОВКА</t>
  </si>
  <si>
    <t>CHO-ZD-210</t>
  </si>
  <si>
    <t>CHO-ZD-211</t>
  </si>
  <si>
    <t>Бонманше</t>
  </si>
  <si>
    <t>Лосанж</t>
  </si>
  <si>
    <t>уп (2 шт)</t>
  </si>
  <si>
    <t>FIG-61-D</t>
  </si>
  <si>
    <t>FIG-61-M</t>
  </si>
  <si>
    <t>FIG-62-D</t>
  </si>
  <si>
    <t>FIG-62-M</t>
  </si>
  <si>
    <t>FIG-63-D</t>
  </si>
  <si>
    <t>FIG-63-M</t>
  </si>
  <si>
    <t>FIG-64-D</t>
  </si>
  <si>
    <t>FIG-64-M</t>
  </si>
  <si>
    <t>FIG-65-D</t>
  </si>
  <si>
    <t>FIG-65-M</t>
  </si>
  <si>
    <t>FIG-66-D</t>
  </si>
  <si>
    <t>FIG-66-M</t>
  </si>
  <si>
    <t>FIG-67-D</t>
  </si>
  <si>
    <t>FIG-67-M</t>
  </si>
  <si>
    <t>OTK-04-D</t>
  </si>
  <si>
    <t>OTK-04-M</t>
  </si>
  <si>
    <t>OTK-05-M</t>
  </si>
  <si>
    <t>OTK-05-D</t>
  </si>
  <si>
    <t>OTK-04-W</t>
  </si>
  <si>
    <t>OTK-05-W</t>
  </si>
  <si>
    <t>Открытка "С Днем Рождения" (темный) (вес 145 гр)</t>
  </si>
  <si>
    <t>Открытка "С Днем Рождения" (молочный) (вес 145 гр)</t>
  </si>
  <si>
    <t>Открытка "Поздравляю" (темный) (вес 145 гр)</t>
  </si>
  <si>
    <t>Открытка "Поздравляю" (молочный) (вес 145 гр)</t>
  </si>
  <si>
    <t>Открытка "Поздравляем" (темный) (вес 145 гр)</t>
  </si>
  <si>
    <t>Открытка "Поздравляем" (молочный) (вес 145 гр)</t>
  </si>
  <si>
    <t>Рамка Девочка и Гусь (вес-480г) (темный)</t>
  </si>
  <si>
    <t>Рамка Девочка и Гусь (вес-480г) (молочный)</t>
  </si>
  <si>
    <t>Рамка Девочка и Гусь (вес-480г) (белый)</t>
  </si>
  <si>
    <t>Рамка Два ангела (вес-522г) (темный)</t>
  </si>
  <si>
    <t>Рамка Два ангела (вес-522г) (молочный)</t>
  </si>
  <si>
    <t>Рамка Два ангела (вес-522г) (белый)</t>
  </si>
  <si>
    <t>FIG-1038-D</t>
  </si>
  <si>
    <t>FIG-1038-M</t>
  </si>
  <si>
    <t>Медаль Юрий Гагарин (вес-20г) (темный)</t>
  </si>
  <si>
    <t>Медаль Юрий Гагарин (вес-20г) (молочный)</t>
  </si>
  <si>
    <t>Медаль Вождь (вес-158г) (темный)</t>
  </si>
  <si>
    <t>Медаль Вождь (вес-158г) (молочный)</t>
  </si>
  <si>
    <t>FIG-68-D</t>
  </si>
  <si>
    <t>FIG-68-M</t>
  </si>
  <si>
    <t>FIG-69-D</t>
  </si>
  <si>
    <t>FIG-69-M</t>
  </si>
  <si>
    <t>FIG-70-D</t>
  </si>
  <si>
    <t>FIG-70-M</t>
  </si>
  <si>
    <t>FIG-71-D</t>
  </si>
  <si>
    <t>FIG-71-M</t>
  </si>
  <si>
    <t>FIG-72-D</t>
  </si>
  <si>
    <t>FIG-72-M</t>
  </si>
  <si>
    <t>FIG-73-D</t>
  </si>
  <si>
    <t>FIG-73-M</t>
  </si>
  <si>
    <t>FIG-74-D</t>
  </si>
  <si>
    <t>FIG-74-M</t>
  </si>
  <si>
    <t>Бюст Император (вес-284г) (темный)</t>
  </si>
  <si>
    <t>Бюст Император (вес-284г) (молочный)</t>
  </si>
  <si>
    <t>Бюст Вождь - каркасный (вес-~350г) (темный)</t>
  </si>
  <si>
    <t>Бюст Вождь - каркасный (вес-~350г) (молочный)</t>
  </si>
  <si>
    <t>Бюст Вождь - полный (вес-1000г) (темный)</t>
  </si>
  <si>
    <t>Бюст Вождь - полный (вес-1000г) (молочный)</t>
  </si>
  <si>
    <t>Бюст Железный Феликс - каркасный (вес-~170г) (темный)</t>
  </si>
  <si>
    <t>Бюст Железный Феликс - каркасный (вес-~170г) (молочный)</t>
  </si>
  <si>
    <t>Бюст Железный Феликс - полный (вес-614г) (темный)</t>
  </si>
  <si>
    <t>Бюст Железный Феликс - полный (вес-614г) (молочный)</t>
  </si>
  <si>
    <t>Бюст Отец народов (вес-160г) (темный)</t>
  </si>
  <si>
    <t>Бюст Отец народов (вес-160г) (молочный)</t>
  </si>
  <si>
    <t>FIG-1040-D</t>
  </si>
  <si>
    <t>FIG-1040-M</t>
  </si>
  <si>
    <t>FIG-75-D</t>
  </si>
  <si>
    <t>FIG-75-M</t>
  </si>
  <si>
    <t>Оскар (вес-464г) (темный)</t>
  </si>
  <si>
    <t>Оскар (вес-464г) (молочный)</t>
  </si>
  <si>
    <t>FIG-77-D</t>
  </si>
  <si>
    <t>FIG-77-M</t>
  </si>
  <si>
    <t>Петух (вес-84г) (темный)</t>
  </si>
  <si>
    <t>Петух (вес-84г) (молочный)</t>
  </si>
  <si>
    <t>FIG-78-D</t>
  </si>
  <si>
    <t>FIG-78-M</t>
  </si>
  <si>
    <t>Дик (вес-62г) (темный)</t>
  </si>
  <si>
    <t>Дик (вес-62г) (молочный)</t>
  </si>
  <si>
    <t>Дик (вес-62г) (белый)</t>
  </si>
  <si>
    <t>Блоуджоб (вес-56г) (темный)</t>
  </si>
  <si>
    <t>Блоуджоб (вес-56г) (молочный)</t>
  </si>
  <si>
    <t>Блоуджоб (вес-56г) (белый)</t>
  </si>
  <si>
    <t>Топлесс (вес-60г) (темный)</t>
  </si>
  <si>
    <t>Топлесс (вес-60г) (молочный)</t>
  </si>
  <si>
    <t>Топлесс (вес-60г) (белый)</t>
  </si>
  <si>
    <t>Объятия (вес-54г) (темный)</t>
  </si>
  <si>
    <t>Объятия (вес-54г) (молочный)</t>
  </si>
  <si>
    <t>Объятия (вес-54г) (белый)</t>
  </si>
  <si>
    <t>Спермики (26/46г) (вес-36г) (темный)</t>
  </si>
  <si>
    <t>уп (10 шт)</t>
  </si>
  <si>
    <t>Спермики (26/46г) (вес-36г) (молочный)</t>
  </si>
  <si>
    <t>Спермики (26/46г) (вес-36г) (белый)</t>
  </si>
  <si>
    <t>Приап (вес-240г) (темный)</t>
  </si>
  <si>
    <t>Приап (вес-240г) (молочный)</t>
  </si>
  <si>
    <t>Приап (вес-240г) (белый)</t>
  </si>
  <si>
    <t>FIG-X01-D</t>
  </si>
  <si>
    <t>FIG-X01-M</t>
  </si>
  <si>
    <t>FIG-X01-W</t>
  </si>
  <si>
    <t>FIG-X02-D</t>
  </si>
  <si>
    <t>FIG-X02-M</t>
  </si>
  <si>
    <t>FIG-X02-W</t>
  </si>
  <si>
    <t>FIG-X03-D</t>
  </si>
  <si>
    <t>FIG-X03-M</t>
  </si>
  <si>
    <t>FIG-X03-W</t>
  </si>
  <si>
    <t>FIG-X04-D</t>
  </si>
  <si>
    <t>FIG-X04-M</t>
  </si>
  <si>
    <t>FIG-X04-W</t>
  </si>
  <si>
    <t>FIG-X05-D</t>
  </si>
  <si>
    <t>FIG-X05-M</t>
  </si>
  <si>
    <t>FIG-X05-W</t>
  </si>
  <si>
    <t>FIG-X06-D</t>
  </si>
  <si>
    <t>FIG-X06-M</t>
  </si>
  <si>
    <t>FIG-X07-D</t>
  </si>
  <si>
    <t>FIG-X07-M</t>
  </si>
  <si>
    <t>FIG-X07-W</t>
  </si>
  <si>
    <t>уп (63 шт)</t>
  </si>
  <si>
    <t>Пластилин (вес-12г) (темный)</t>
  </si>
  <si>
    <t>Пластилин (вес-12г) (молочный)</t>
  </si>
  <si>
    <t>Шестерёнка большая (вес-132г) (темный)</t>
  </si>
  <si>
    <t>Шестерёнка большая (вес-132г) (молочный)</t>
  </si>
  <si>
    <t>уп (7 шт)</t>
  </si>
  <si>
    <t>уп (48 шт)</t>
  </si>
  <si>
    <t>Камасутра (монеты в ассортименте 5~10г) (темный)</t>
  </si>
  <si>
    <t>Камасутра (монеты в ассортименте 5~10г) (молочный)</t>
  </si>
  <si>
    <t>Палитра-нуга (вес-26г)</t>
  </si>
  <si>
    <t>Палитра-кружочки (вес-4г)</t>
  </si>
  <si>
    <t>Палитра-пастила (вес-77г)</t>
  </si>
  <si>
    <t>Палитра-прямоугольник (вес-11г)</t>
  </si>
  <si>
    <t>Палитра-квадрат (вес-16г)</t>
  </si>
  <si>
    <t>PAL-01-D_M_W</t>
  </si>
  <si>
    <t>PAL-02-D_M_W</t>
  </si>
  <si>
    <t>PAL-03-D_M_W</t>
  </si>
  <si>
    <t>PAL-04-D_M_W</t>
  </si>
  <si>
    <t>PAL-05-D_M_W</t>
  </si>
  <si>
    <t>уп (21 шт)</t>
  </si>
  <si>
    <t>уп (126 шт)</t>
  </si>
  <si>
    <t>уп (12 шт)</t>
  </si>
  <si>
    <t>уп (72 шт)</t>
  </si>
  <si>
    <t>уп (40 шт)</t>
  </si>
  <si>
    <t>Золотой слиток Fine Gold большой (вес-456г) (темный)</t>
  </si>
  <si>
    <t>Золотой слиток Fine Gold большой (вес-456г) (молочный)</t>
  </si>
  <si>
    <t>Палитра-пластилин (вес-12г)</t>
  </si>
  <si>
    <t>PAL-06-D_M_W</t>
  </si>
  <si>
    <t>UPA-K-10-02-NY-1532</t>
  </si>
  <si>
    <t>UPA-K-10-04-NY-1532</t>
  </si>
  <si>
    <t>UPA-P-30-9M-1501</t>
  </si>
  <si>
    <t>UPA-P-20-9M-1501</t>
  </si>
  <si>
    <t>UPA-Sund-NY</t>
  </si>
  <si>
    <t>UPA-Tub-NY</t>
  </si>
  <si>
    <t>Вид/тема</t>
  </si>
  <si>
    <t>Цвет</t>
  </si>
  <si>
    <t>9 мая</t>
  </si>
  <si>
    <t>---</t>
  </si>
  <si>
    <t>Сортировка</t>
  </si>
  <si>
    <t>Прозрачная</t>
  </si>
  <si>
    <t>1-Стандарт</t>
  </si>
  <si>
    <t>2-Новый год</t>
  </si>
  <si>
    <t>наш фоторепортаж - INSTAGRAM</t>
  </si>
  <si>
    <t>Уре-
зан-
ный
спрос</t>
  </si>
  <si>
    <t>UPA-Gof-T</t>
  </si>
  <si>
    <t>UPA-P-KID-yellow</t>
  </si>
  <si>
    <t>UPA-LAR-01</t>
  </si>
  <si>
    <t>UPA-Gof-V</t>
  </si>
  <si>
    <t>UPA-LAR-L</t>
  </si>
  <si>
    <t>ПЕТУШОК на палочке 15гр (темный)</t>
  </si>
  <si>
    <t>ПЕТУШОК на палочке 15гр (молочный)</t>
  </si>
  <si>
    <t>ПЕТУШОК на палочке 15гр (белый)</t>
  </si>
  <si>
    <t>FIG-80-D</t>
  </si>
  <si>
    <t>FIG-80-M</t>
  </si>
  <si>
    <t>FIG-81-D</t>
  </si>
  <si>
    <t>FIG-81-M</t>
  </si>
  <si>
    <t>Две шестерёнки (вес-68г) (темный)</t>
  </si>
  <si>
    <t>Две шестерёнки (вес-68г) (молочный)</t>
  </si>
  <si>
    <t>Разводной ключ (вес-28г) (темный)</t>
  </si>
  <si>
    <t>Разводной ключ (вес-28г) (молочный)</t>
  </si>
  <si>
    <t>Винни Пух (вес-180г) (темный)</t>
  </si>
  <si>
    <t>Винни Пух (вес-180г) (молочный)</t>
  </si>
  <si>
    <t>Три медведя (вес-132г) (темный)</t>
  </si>
  <si>
    <t>Три медведя (вес-132г) (молочный)</t>
  </si>
  <si>
    <t>Мишка в шапочке (вес-70г) (темный)</t>
  </si>
  <si>
    <t>Мишка в шапочке (вес-70г) (молочный)</t>
  </si>
  <si>
    <t>FIG-82-D</t>
  </si>
  <si>
    <t>FIG-82-M</t>
  </si>
  <si>
    <t>FIG-83-D</t>
  </si>
  <si>
    <t>FIG-83-M</t>
  </si>
  <si>
    <t>FIG-84-D</t>
  </si>
  <si>
    <t>FIG-84-M</t>
  </si>
  <si>
    <t>FIG-85-D</t>
  </si>
  <si>
    <t>FIG-85-M</t>
  </si>
  <si>
    <t>FIG-85-W</t>
  </si>
  <si>
    <t>Петух плитка (вес-50г) (темный)</t>
  </si>
  <si>
    <t>Петух плитка (вес-50г) (молочный)</t>
  </si>
  <si>
    <t>Петух плитка (вес-50г) (белый)</t>
  </si>
  <si>
    <t>Буква - 'А' (темный)</t>
  </si>
  <si>
    <t>Буква - 'Б' (темный)</t>
  </si>
  <si>
    <t>Буква - 'В' (темный)</t>
  </si>
  <si>
    <t>Буква - 'Г' (темный)</t>
  </si>
  <si>
    <t>Буква - 'Д' (темный)</t>
  </si>
  <si>
    <t>Буква - 'Е' (темный)</t>
  </si>
  <si>
    <t>Буква - 'Ж' (темный)</t>
  </si>
  <si>
    <t>Буква - 'З' (темный)</t>
  </si>
  <si>
    <t>Буква - 'И' (темный)</t>
  </si>
  <si>
    <t>Буква - 'Й' (темный)</t>
  </si>
  <si>
    <t>Буква - 'К' (темный)</t>
  </si>
  <si>
    <t>Буква - 'Л' (темный)</t>
  </si>
  <si>
    <t>Буква - 'М' (темный)</t>
  </si>
  <si>
    <t>Буква - 'Н' (темный)</t>
  </si>
  <si>
    <t>Буква - 'О' (темный)</t>
  </si>
  <si>
    <t>Буква - 'П' (темный)</t>
  </si>
  <si>
    <t>Буква - 'Р' (темный)</t>
  </si>
  <si>
    <t>Буква - 'С' (темный)</t>
  </si>
  <si>
    <t>Буква - 'Т' (темный)</t>
  </si>
  <si>
    <t>Буква - 'У' (темный)</t>
  </si>
  <si>
    <t>Буква - 'Ф' (темный)</t>
  </si>
  <si>
    <t>Буква - 'Х' (темный)</t>
  </si>
  <si>
    <t>Буква - 'Ц' (темный)</t>
  </si>
  <si>
    <t>Буква - 'Ч' (темный)</t>
  </si>
  <si>
    <t>Буква - 'Ш' (темный)</t>
  </si>
  <si>
    <t>Буква - 'Щ' (темный)</t>
  </si>
  <si>
    <t>Буква - 'Ъ' (темный)</t>
  </si>
  <si>
    <t>Буква - 'Ы' (темный)</t>
  </si>
  <si>
    <t>Буква - 'Ь' (темный)</t>
  </si>
  <si>
    <t>Буква - 'Э' (темный)</t>
  </si>
  <si>
    <t>Буква - 'Ю' (темный)</t>
  </si>
  <si>
    <t>Буква - 'Я' (темный)</t>
  </si>
  <si>
    <t>Цифра - '1' (темный)</t>
  </si>
  <si>
    <t>Цифра - '2' (темный)</t>
  </si>
  <si>
    <t>Цифра - '3' (темный)</t>
  </si>
  <si>
    <t>Цифра - '4' (темный)</t>
  </si>
  <si>
    <t>Цифра - '5' (темный)</t>
  </si>
  <si>
    <t>Цифра - '6' (темный)</t>
  </si>
  <si>
    <t>Цифра - '7' (темный)</t>
  </si>
  <si>
    <t>Цифра - '8' (темный)</t>
  </si>
  <si>
    <t>Цифра - '9' (темный)</t>
  </si>
  <si>
    <t>Цифра - '0' (темный)</t>
  </si>
  <si>
    <t>Символ - '!' (темный)</t>
  </si>
  <si>
    <t>Символ - '-' (темный)</t>
  </si>
  <si>
    <t>Буква - 'А' (молочный)</t>
  </si>
  <si>
    <t>Буква - 'Б' (молочный)</t>
  </si>
  <si>
    <t>Буква - 'В' (молочный)</t>
  </si>
  <si>
    <t>Буква - 'Г' (молочный)</t>
  </si>
  <si>
    <t>Буква - 'Д' (молочный)</t>
  </si>
  <si>
    <t>Буква - 'Е' (молочный)</t>
  </si>
  <si>
    <t>Буква - 'Ж' (молочный)</t>
  </si>
  <si>
    <t>Буква - 'З' (молочный)</t>
  </si>
  <si>
    <t>Буква - 'И' (молочный)</t>
  </si>
  <si>
    <t>Буква - 'Й' (молочный)</t>
  </si>
  <si>
    <t>Буква - 'К' (молочный)</t>
  </si>
  <si>
    <t>Буква - 'Л' (молочный)</t>
  </si>
  <si>
    <t>Буква - 'М' (молочный)</t>
  </si>
  <si>
    <t>Буква - 'Н' (молочный)</t>
  </si>
  <si>
    <t>Буква - 'О' (молочный)</t>
  </si>
  <si>
    <t>Буква - 'П' (молочный)</t>
  </si>
  <si>
    <t>Буква - 'Р' (молочный)</t>
  </si>
  <si>
    <t>Буква - 'С' (молочный)</t>
  </si>
  <si>
    <t>Буква - 'Т' (молочный)</t>
  </si>
  <si>
    <t>Буква - 'У' (молочный)</t>
  </si>
  <si>
    <t>Буква - 'Ф' (молочный)</t>
  </si>
  <si>
    <t>Буква - 'Х' (молочный)</t>
  </si>
  <si>
    <t>Буква - 'Ц' (молочный)</t>
  </si>
  <si>
    <t>Буква - 'Ч' (молочный)</t>
  </si>
  <si>
    <t>Буква - 'Ш' (молочный)</t>
  </si>
  <si>
    <t>Буква - 'Щ' (молочный)</t>
  </si>
  <si>
    <t>Буква - 'Ъ' (молочный)</t>
  </si>
  <si>
    <t>Буква - 'Ы' (молочный)</t>
  </si>
  <si>
    <t>Буква - 'Ь' (молочный)</t>
  </si>
  <si>
    <t>Буква - 'Э' (молочный)</t>
  </si>
  <si>
    <t>Буква - 'Ю' (молочный)</t>
  </si>
  <si>
    <t>Буква - 'Я' (молочный)</t>
  </si>
  <si>
    <t>Цифра - '1' (молочный)</t>
  </si>
  <si>
    <t>Цифра - '2' (молочный)</t>
  </si>
  <si>
    <t>Цифра - '3' (молочный)</t>
  </si>
  <si>
    <t>Цифра - '4' (молочный)</t>
  </si>
  <si>
    <t>Цифра - '5' (молочный)</t>
  </si>
  <si>
    <t>Цифра - '6' (молочный)</t>
  </si>
  <si>
    <t>Цифра - '7' (молочный)</t>
  </si>
  <si>
    <t>Цифра - '8' (молочный)</t>
  </si>
  <si>
    <t>Цифра - '9' (молочный)</t>
  </si>
  <si>
    <t>Цифра - '0' (молочный)</t>
  </si>
  <si>
    <t>Символ - '!' (молочный)</t>
  </si>
  <si>
    <t>Символ - '-' (молочный)</t>
  </si>
  <si>
    <t>AZB-А-D</t>
  </si>
  <si>
    <t>AZB-Б-D</t>
  </si>
  <si>
    <t>AZB-В-D</t>
  </si>
  <si>
    <t>AZB-Г-D</t>
  </si>
  <si>
    <t>AZB-Д-D</t>
  </si>
  <si>
    <t>AZB-Е-D</t>
  </si>
  <si>
    <t>AZB-Ж-D</t>
  </si>
  <si>
    <t>AZB-З-D</t>
  </si>
  <si>
    <t>AZB-И-D</t>
  </si>
  <si>
    <t>AZB-Й-D</t>
  </si>
  <si>
    <t>AZB-К-D</t>
  </si>
  <si>
    <t>AZB-Л-D</t>
  </si>
  <si>
    <t>AZB-М-D</t>
  </si>
  <si>
    <t>AZB-Н-D</t>
  </si>
  <si>
    <t>AZB-О-D</t>
  </si>
  <si>
    <t>AZB-П-D</t>
  </si>
  <si>
    <t>AZB-Р-D</t>
  </si>
  <si>
    <t>AZB-С-D</t>
  </si>
  <si>
    <t>AZB-Т-D</t>
  </si>
  <si>
    <t>AZB-У-D</t>
  </si>
  <si>
    <t>AZB-Ф-D</t>
  </si>
  <si>
    <t>AZB-Х-D</t>
  </si>
  <si>
    <t>AZB-Ц-D</t>
  </si>
  <si>
    <t>AZB-Ч-D</t>
  </si>
  <si>
    <t>AZB-Ш-D</t>
  </si>
  <si>
    <t>AZB-Щ-D</t>
  </si>
  <si>
    <t>AZB-Ъ-D</t>
  </si>
  <si>
    <t>AZB-Ы-D</t>
  </si>
  <si>
    <t>AZB-Ь-D</t>
  </si>
  <si>
    <t>AZB-Э-D</t>
  </si>
  <si>
    <t>AZB-Ю-D</t>
  </si>
  <si>
    <t>AZB-Я-D</t>
  </si>
  <si>
    <t>AZB-1-D</t>
  </si>
  <si>
    <t>AZB-2-D</t>
  </si>
  <si>
    <t>AZB-3-D</t>
  </si>
  <si>
    <t>AZB-4-D</t>
  </si>
  <si>
    <t>AZB-5-D</t>
  </si>
  <si>
    <t>AZB-6-D</t>
  </si>
  <si>
    <t>AZB-7-D</t>
  </si>
  <si>
    <t>AZB-8-D</t>
  </si>
  <si>
    <t>AZB-9-D</t>
  </si>
  <si>
    <t>AZB-0-D</t>
  </si>
  <si>
    <t>AZB-!-D</t>
  </si>
  <si>
    <t>AZB---D</t>
  </si>
  <si>
    <t>AZB-А-M</t>
  </si>
  <si>
    <t>AZB-Б-M</t>
  </si>
  <si>
    <t>AZB-В-M</t>
  </si>
  <si>
    <t>AZB-Г-M</t>
  </si>
  <si>
    <t>AZB-Д-M</t>
  </si>
  <si>
    <t>AZB-Е-M</t>
  </si>
  <si>
    <t>AZB-Ж-M</t>
  </si>
  <si>
    <t>AZB-З-M</t>
  </si>
  <si>
    <t>AZB-И-M</t>
  </si>
  <si>
    <t>AZB-Й-M</t>
  </si>
  <si>
    <t>AZB-К-M</t>
  </si>
  <si>
    <t>AZB-Л-M</t>
  </si>
  <si>
    <t>AZB-М-M</t>
  </si>
  <si>
    <t>AZB-Н-M</t>
  </si>
  <si>
    <t>AZB-О-M</t>
  </si>
  <si>
    <t>AZB-П-M</t>
  </si>
  <si>
    <t>AZB-Р-M</t>
  </si>
  <si>
    <t>AZB-С-M</t>
  </si>
  <si>
    <t>AZB-Т-M</t>
  </si>
  <si>
    <t>AZB-У-M</t>
  </si>
  <si>
    <t>AZB-Ф-M</t>
  </si>
  <si>
    <t>AZB-Х-M</t>
  </si>
  <si>
    <t>AZB-Ц-M</t>
  </si>
  <si>
    <t>AZB-Ч-M</t>
  </si>
  <si>
    <t>AZB-Ш-M</t>
  </si>
  <si>
    <t>AZB-Щ-M</t>
  </si>
  <si>
    <t>AZB-Ъ-M</t>
  </si>
  <si>
    <t>AZB-Ы-M</t>
  </si>
  <si>
    <t>AZB-Ь-M</t>
  </si>
  <si>
    <t>AZB-Э-M</t>
  </si>
  <si>
    <t>AZB-Ю-M</t>
  </si>
  <si>
    <t>AZB-Я-M</t>
  </si>
  <si>
    <t>AZB-1-M</t>
  </si>
  <si>
    <t>AZB-2-M</t>
  </si>
  <si>
    <t>AZB-3-M</t>
  </si>
  <si>
    <t>AZB-4-M</t>
  </si>
  <si>
    <t>AZB-5-M</t>
  </si>
  <si>
    <t>AZB-6-M</t>
  </si>
  <si>
    <t>AZB-7-M</t>
  </si>
  <si>
    <t>AZB-8-M</t>
  </si>
  <si>
    <t>AZB-9-M</t>
  </si>
  <si>
    <t>AZB-0-M</t>
  </si>
  <si>
    <t>AZB-!-M</t>
  </si>
  <si>
    <t>AZB---M</t>
  </si>
  <si>
    <t>CHO-ZD-212</t>
  </si>
  <si>
    <t>Моза</t>
  </si>
  <si>
    <t>FIG-X08-D</t>
  </si>
  <si>
    <t>FIG-X08-M</t>
  </si>
  <si>
    <t>Корсет (вес-54г) (темный)</t>
  </si>
  <si>
    <t>Корсет (вес-54г) (молочный)</t>
  </si>
  <si>
    <t>UPA-Gof-E</t>
  </si>
  <si>
    <t>OTK-06-D</t>
  </si>
  <si>
    <t>OTK-06-M</t>
  </si>
  <si>
    <t>Тигр большой 218гр (темный)</t>
  </si>
  <si>
    <t>Тигр большой 218гр (молочный)</t>
  </si>
  <si>
    <t>Черепаха (вес-108г) (темный)</t>
  </si>
  <si>
    <t>Черепаха (вес-108г) (молочный)</t>
  </si>
  <si>
    <t>Пони (вес-92г) (темный)</t>
  </si>
  <si>
    <t>Пони (вес-92г) (молочный)</t>
  </si>
  <si>
    <t>Хрюша (вес-102г) (темный)</t>
  </si>
  <si>
    <t>Хрюша (вес-102г) (молочный)</t>
  </si>
  <si>
    <t>Ежик (вес-178г) (темный)</t>
  </si>
  <si>
    <t>Ежик (вес-178г) (молочный)</t>
  </si>
  <si>
    <t>Япошки (набор из 4-х фигур) (вес-258г) (темный)</t>
  </si>
  <si>
    <t>Япошки (набор из 4-х фигур) (вес-258г) (молочный)</t>
  </si>
  <si>
    <t>Фараон (вес-36г) (темный)</t>
  </si>
  <si>
    <t>Фараон (вес-36г) (молочный)</t>
  </si>
  <si>
    <t>Пират (вес-676г) (темный)</t>
  </si>
  <si>
    <t>Пират (вес-676г) (молочный)</t>
  </si>
  <si>
    <t>Чебурашка (вес-122г) (темный)</t>
  </si>
  <si>
    <t>Чебурашка (вес-122г) (молочный)</t>
  </si>
  <si>
    <t>Сапожок (вес-64г) (темный)</t>
  </si>
  <si>
    <t>Сапожок (вес-64г) (молочный)</t>
  </si>
  <si>
    <t>Рюмка (вес-64г) (темный)</t>
  </si>
  <si>
    <t>Рюмка (вес-64г) (молочный)</t>
  </si>
  <si>
    <t>Рюмочка (вес-32г) (темный)</t>
  </si>
  <si>
    <t>Рюмочка (вес-32г) (молочный)</t>
  </si>
  <si>
    <t>Бюст Президент -каркасный (вес-280~350г) (темный)</t>
  </si>
  <si>
    <t>Бюст Президент -каркасный (вес-280~350г) (молочный)</t>
  </si>
  <si>
    <t>Бюст Президент -полный (вес-1040г) (темный)</t>
  </si>
  <si>
    <t>Бюст Президент -полный (вес-1040г) (молочный)</t>
  </si>
  <si>
    <t>Ангел на шаре (вес-94г) (темный)</t>
  </si>
  <si>
    <t>Ангел на шаре (вес-94г) (молочный)</t>
  </si>
  <si>
    <t>Ангел большой (вес-454г) (темный)</t>
  </si>
  <si>
    <t>Ангел большой (вес-454г) (молочный)</t>
  </si>
  <si>
    <t>Дед мороз в мешке (вес-192г) (темный)</t>
  </si>
  <si>
    <t>Дед мороз в мешке (вес-192г) (молочный)</t>
  </si>
  <si>
    <t>Елка (вес-34г) (темный)</t>
  </si>
  <si>
    <t>Елка (вес-34г) (молочный)</t>
  </si>
  <si>
    <t>Санта Клаус (вес-196г) (темный)</t>
  </si>
  <si>
    <t>Санта Клаус (вес-196г) (молочный)</t>
  </si>
  <si>
    <t>Кофейное зерно (молочный)</t>
  </si>
  <si>
    <t>Кофейное зерно (белый)</t>
  </si>
  <si>
    <t>Плоскогубцы (вес-54г) (темный)</t>
  </si>
  <si>
    <t>Плоскогубцы (вес-54г) (молочный)</t>
  </si>
  <si>
    <t>Шестеренка малая (вес-42г) (темный)</t>
  </si>
  <si>
    <t>Шестеренка малая (вес-42г) (молочный)</t>
  </si>
  <si>
    <t>Лампа 95Вт (вес-118г) (темный)</t>
  </si>
  <si>
    <t>Лампа 95Вт (вес-118г) (молочный)</t>
  </si>
  <si>
    <t>Лампа 15Вт (вес-от 12 до 20г) (темный)</t>
  </si>
  <si>
    <t>Лампа 15Вт (вес-от 12 до 20г) (молочный)</t>
  </si>
  <si>
    <t>Молоток (вес-128г) (темный)</t>
  </si>
  <si>
    <t>Молоток (вес-128г) (молочный)</t>
  </si>
  <si>
    <t>Автоэмблема BMW (вес-100г) (темный)</t>
  </si>
  <si>
    <t>Автоэмблема BMW (вес-100г) (молочный)</t>
  </si>
  <si>
    <t>Автоэмблема JAGUAR (вес-56г) (темный)</t>
  </si>
  <si>
    <t>Автоэмблема JAGUAR (вес-56г) (молочный)</t>
  </si>
  <si>
    <t>Автоэмблема LADA (вес-280г) (темный)</t>
  </si>
  <si>
    <t>Автоэмблема LADA (вес-280г) (молочный)</t>
  </si>
  <si>
    <t>Автоэмблема MERCEDES (вес-16г) (темный)</t>
  </si>
  <si>
    <t>Автоэмблема MERCEDES (вес-16г) (молочный)</t>
  </si>
  <si>
    <t>Автоэмблема MERCEDES (вес-118г) (темный)</t>
  </si>
  <si>
    <t>Автоэмблема MERCEDES (вес-118г) (молочный)</t>
  </si>
  <si>
    <t>Автоэмблема TOYOTA (вес-120г) (темный)</t>
  </si>
  <si>
    <t>Автоэмблема TOYOTA (вес-120г) (молочный)</t>
  </si>
  <si>
    <t>Медаль Олимпийский мишка (вес-29г) (темный)</t>
  </si>
  <si>
    <t>Медаль Олимпийский мишка (вес-29г) (молочный)</t>
  </si>
  <si>
    <t>Казань малая (плоская/толстая) (вес-70~120г) (темный)</t>
  </si>
  <si>
    <t>Казань малая (плоская/толстая) (вес-70~120г) (молочный)</t>
  </si>
  <si>
    <t>Казань большая (вес-222г) (темный)</t>
  </si>
  <si>
    <t>Казань большая (вес-222г) (молочный)</t>
  </si>
  <si>
    <t>UPA-PPDR</t>
  </si>
  <si>
    <t>Шишка (вес-74~108г) (темный)</t>
  </si>
  <si>
    <t>Шишка (вес-74~108г) (молочный)</t>
  </si>
  <si>
    <t>Мишка с сердцем (вес-50г) (темный)</t>
  </si>
  <si>
    <t>Мишка с сердцем (вес-50г) (молочный)</t>
  </si>
  <si>
    <t>ЗАЯЦ на палочке 15гр (зелёный)</t>
  </si>
  <si>
    <t>СОБАКА на палочке 10гр (зелёный)</t>
  </si>
  <si>
    <t>ХРЮША на палочке 20гр (зелёный)</t>
  </si>
  <si>
    <t>ЛАПКА на палочке 18гр (зелёный)</t>
  </si>
  <si>
    <t>Гаечные ключи (темный)</t>
  </si>
  <si>
    <t>Гаечные ключи (молочный)</t>
  </si>
  <si>
    <t>Бюст Президент мини (вес-216г) (темный)</t>
  </si>
  <si>
    <t>Бюст Президент мини (вес-216г) (молочный)</t>
  </si>
  <si>
    <t>Бюст Вождь мини (вес-128г) (темный)</t>
  </si>
  <si>
    <t>Бюст Вождь мини (вес-128г) (молочный)</t>
  </si>
  <si>
    <t>FIG-90-D</t>
  </si>
  <si>
    <t>FIG-90-M</t>
  </si>
  <si>
    <t>FIG-91-D</t>
  </si>
  <si>
    <t>FIG-91-M</t>
  </si>
  <si>
    <t>FIG-92-D</t>
  </si>
  <si>
    <t>FIG-92-M</t>
  </si>
  <si>
    <t>Судья (авторская работа) (вес-400г) (темный)</t>
  </si>
  <si>
    <t>Судья (авторская работа) (вес-400г) (молочный)</t>
  </si>
  <si>
    <t>UPA-ZO1-01</t>
  </si>
  <si>
    <r>
      <t xml:space="preserve">Наименование - </t>
    </r>
    <r>
      <rPr>
        <b/>
        <sz val="11"/>
        <color rgb="FFFF0000"/>
        <rFont val="Calibri"/>
        <family val="2"/>
        <charset val="204"/>
        <scheme val="minor"/>
      </rPr>
      <t>ПРОЧИТАЙТЕ ПРИМЕЧАНИЕ К ЭТОЙ ЯЧЕЙКЕ</t>
    </r>
  </si>
  <si>
    <t>UPA-KDK1-1701</t>
  </si>
  <si>
    <t>FIG-93-D</t>
  </si>
  <si>
    <t>FIG-93-M</t>
  </si>
  <si>
    <t>Таблица Сивцева (вес-800г) (темный)</t>
  </si>
  <si>
    <t>Таблица Сивцева (вес-800г) (молочный)</t>
  </si>
  <si>
    <t>OTK-07-D</t>
  </si>
  <si>
    <t>OTK-07-M</t>
  </si>
  <si>
    <t>OTK-08-D</t>
  </si>
  <si>
    <t>OTK-08-M</t>
  </si>
  <si>
    <t>Таблица Сивцева (вес-530г) (темный)</t>
  </si>
  <si>
    <t>Таблица Сивцева (вес-530г) (молочный)</t>
  </si>
  <si>
    <t xml:space="preserve">Реком.
розничн.
цена </t>
  </si>
  <si>
    <t>Сумма
заказа в
розничн
ценах</t>
  </si>
  <si>
    <t>Сумма
фактическ
отгрузки в
розн.цен</t>
  </si>
  <si>
    <t>UPA-KDK2-1707</t>
  </si>
  <si>
    <t>UPA-KDK2-1705</t>
  </si>
  <si>
    <t>UPA-KDK2-1702</t>
  </si>
  <si>
    <t>UPA-KDK1-1706</t>
  </si>
  <si>
    <t>UPA-PL100-1703</t>
  </si>
  <si>
    <t>UPA-PL100-1704</t>
  </si>
  <si>
    <t>UPA-PIZ-1708</t>
  </si>
  <si>
    <t>14-Для фигур</t>
  </si>
  <si>
    <t>15-Сундучок</t>
  </si>
  <si>
    <t>16-Туба</t>
  </si>
  <si>
    <t>13-Для плиток</t>
  </si>
  <si>
    <t>0-ФрадеАрт</t>
  </si>
  <si>
    <t>ART-P-10-1706</t>
  </si>
  <si>
    <t>ART-P-20-1706</t>
  </si>
  <si>
    <t>ART-P-30-1706</t>
  </si>
  <si>
    <t>ART-P-40-1706</t>
  </si>
  <si>
    <t>UPA-SHD-D</t>
  </si>
  <si>
    <t>ART-F-36-1710C</t>
  </si>
  <si>
    <t>ART-F-18-1710L</t>
  </si>
  <si>
    <t>ART-F-18-1710R</t>
  </si>
  <si>
    <t>UPA-PPL3</t>
  </si>
  <si>
    <t>УПАКОВКА п/п (120*170) (лолипопс сердце)</t>
  </si>
  <si>
    <t>УПАКОВКА п/п (65*170) (все лолипопсы, кроме сердца)</t>
  </si>
  <si>
    <t>УПАКОВКА п/п (180*295) (открытки, плитки, фигуры)</t>
  </si>
  <si>
    <t>кол-во
конфет</t>
  </si>
  <si>
    <t>Любовь (вес-110г) (темный)</t>
  </si>
  <si>
    <t>Любовь (вес-110г) (молочный)</t>
  </si>
  <si>
    <t>Любовь (вес-110г) (белый)</t>
  </si>
  <si>
    <t>Коньяк Х.О (вес-90г) (темный)</t>
  </si>
  <si>
    <t>Коньяк Х.О (вес-90г) (молочный)</t>
  </si>
  <si>
    <t>Коньяк Х.О (вес-90г) (белый)</t>
  </si>
  <si>
    <t>Бойцовский клуб (вес-130г) (темный)</t>
  </si>
  <si>
    <t>Бойцовский клуб (вес-130г) (молочный)</t>
  </si>
  <si>
    <t>Бойцовский клуб (вес-130г) (белый)</t>
  </si>
  <si>
    <t>Ручная работа (вес-130г) (темный)</t>
  </si>
  <si>
    <t>Ручная работа (вес-130г) (молочный)</t>
  </si>
  <si>
    <t>Ручная работа (вес-130г) (белый)</t>
  </si>
  <si>
    <t>Кофе (вес-130г) (темный)</t>
  </si>
  <si>
    <t>Кофе (вес-130г) (молочный)</t>
  </si>
  <si>
    <t>Кофе (вес-130г) (белый)</t>
  </si>
  <si>
    <t>Календарь 14 февраля (вес-85г) (темный)</t>
  </si>
  <si>
    <t>Календарь 14 февраля (вес-85г) (молочный)</t>
  </si>
  <si>
    <t>Календарь 14 февраля (вес-85г) (белый)</t>
  </si>
  <si>
    <t>Карнавальная маска (вес-150г) (темный)</t>
  </si>
  <si>
    <t>Карнавальная маска (вес-150г) (молочный)</t>
  </si>
  <si>
    <t>Карнавальная маска (вес-150г) (белый)</t>
  </si>
  <si>
    <t>Сердце на молнии (вес-155г) (темный)</t>
  </si>
  <si>
    <t>Сердце на молнии (вес-155г) (молочный)</t>
  </si>
  <si>
    <t>Сердце на молнии (вес-155г) (белый)</t>
  </si>
  <si>
    <t>Влюбленные исполины (вес-100г) (темный)</t>
  </si>
  <si>
    <t>Влюбленные исполины (вес-100г) (молочный)</t>
  </si>
  <si>
    <t>Влюбленные исполины (вес-100г) (белый)</t>
  </si>
  <si>
    <t>Календарь 23 февраля (вес-85г) (темный)</t>
  </si>
  <si>
    <t>Календарь 23 февраля (вес-85г) (молочный)</t>
  </si>
  <si>
    <t>Календарь 23 февраля (вес-85г) (белый)</t>
  </si>
  <si>
    <t>Большая Бляха (вес-100г) (темный)</t>
  </si>
  <si>
    <t>Большая Бляха (вес-100г) (молочный)</t>
  </si>
  <si>
    <t>Большая Бляха (вес-100г) (белый)</t>
  </si>
  <si>
    <t>Жетон настоящего мужчины (вес-80г) (темный)</t>
  </si>
  <si>
    <t>Жетон настоящего мужчины (вес-80г) (молочный)</t>
  </si>
  <si>
    <t>Жетон настоящего мужчины (вес-80г) (белый)</t>
  </si>
  <si>
    <t>Мишка 8 марта (вес-135г) (темный)</t>
  </si>
  <si>
    <t>Мишка 8 марта (вес-135г) (молочный)</t>
  </si>
  <si>
    <t>Мишка 8 марта (вес-135г) (белый)</t>
  </si>
  <si>
    <t>Такса (вес-120г) (темный)</t>
  </si>
  <si>
    <t>Такса (вес-120г) (молочный)</t>
  </si>
  <si>
    <t>Такса (вес-120г) (белый)</t>
  </si>
  <si>
    <t>Пёс с сигарой (вес-110г) (темный)</t>
  </si>
  <si>
    <t>Пёс с сигарой (вес-110г) (молочный)</t>
  </si>
  <si>
    <t>Пёс с сигарой (вес-110г) (белый)</t>
  </si>
  <si>
    <t>Пес Барбос (вес-110г) (темный)</t>
  </si>
  <si>
    <t>Пес Барбос (вес-110г) (молочный)</t>
  </si>
  <si>
    <t>Пес Барбос (вес-110г) (белый)</t>
  </si>
  <si>
    <t>Царь-колокол (вес-90г) (темный)</t>
  </si>
  <si>
    <t>Царь-колокол (вес-90г) (молочный)</t>
  </si>
  <si>
    <t>Царь-колокол (вес-90г) (белый)</t>
  </si>
  <si>
    <t>Царь-Пушка (вес-90г) (темный)</t>
  </si>
  <si>
    <t>Царь-Пушка (вес-90г) (молочный)</t>
  </si>
  <si>
    <t>Царь-Пушка (вес-90г) (белый)</t>
  </si>
  <si>
    <t>Москва Кремль (вес-70г) (темный)</t>
  </si>
  <si>
    <t>Москва Кремль (вес-70г) (молочный)</t>
  </si>
  <si>
    <t>Москва Кремль (вес-70г) (белый)</t>
  </si>
  <si>
    <t>Санкт-Петербург Дворцовый мост (вес-70г) (темный)</t>
  </si>
  <si>
    <t>Санкт-Петербург Дворцовый мост (вес-70г) (молочный)</t>
  </si>
  <si>
    <t>Санкт-Петербург Дворцовый мост (вес-70г) (белый)</t>
  </si>
  <si>
    <t>Казань Кремль (вес-70г) (темный)</t>
  </si>
  <si>
    <t>Казань Кремль (вес-70г) (молочный)</t>
  </si>
  <si>
    <t>Казань Кремль (вес-70г) (белый)</t>
  </si>
  <si>
    <t>Сочи Нептун (вес-120г) (темный)</t>
  </si>
  <si>
    <t>Сочи Нептун (вес-120г) (молочный)</t>
  </si>
  <si>
    <t>Сочи Нептун (вес-120г) (белый)</t>
  </si>
  <si>
    <t>Счёты (вес-130г) (темный)</t>
  </si>
  <si>
    <t>Счёты (вес-130г) (молочный)</t>
  </si>
  <si>
    <t>Счёты (вес-130г) (белый)</t>
  </si>
  <si>
    <t>Гагарин (вес-90г) (темный)</t>
  </si>
  <si>
    <t>Гагарин (вес-90г) (молочный)</t>
  </si>
  <si>
    <t>Гагарин (вес-90г) (белый)</t>
  </si>
  <si>
    <t>Выпускник медаль (вес-65г) (темный)</t>
  </si>
  <si>
    <t>Выпускник медаль (вес-65г) (молочный)</t>
  </si>
  <si>
    <t>Выпускник медаль (вес-65г) (белый)</t>
  </si>
  <si>
    <t>Орден Лучший Тренер (вес-65г) (темный)</t>
  </si>
  <si>
    <t>Орден Лучший Тренер (вес-65г) (молочный)</t>
  </si>
  <si>
    <t>Орден Лучший Тренер (вес-65г) (белый)</t>
  </si>
  <si>
    <t>Орден Лучшая мама (вес-65г) (темный)</t>
  </si>
  <si>
    <t>Орден Лучшая мама (вес-65г) (молочный)</t>
  </si>
  <si>
    <t>Орден Лучшая мама (вес-65г) (белый)</t>
  </si>
  <si>
    <t>Орден Лучший папа (вес-65г) (темный)</t>
  </si>
  <si>
    <t>Орден Лучший папа (вес-65г) (молочный)</t>
  </si>
  <si>
    <t>Орден Лучший папа (вес-65г) (белый)</t>
  </si>
  <si>
    <t>Медаль 3 МЕСТО (вес-90г) (темный)</t>
  </si>
  <si>
    <t>Медаль 3 МЕСТО (вес-90г) (молочный)</t>
  </si>
  <si>
    <t>Медаль 3 МЕСТО (вес-90г) (белый)</t>
  </si>
  <si>
    <t>Медаль 2 МЕСТО (вес-90г) (темный)</t>
  </si>
  <si>
    <t>Медаль 2 МЕСТО (вес-90г) (молочный)</t>
  </si>
  <si>
    <t>Медаль 2 МЕСТО (вес-90г) (белый)</t>
  </si>
  <si>
    <t>Медаль 1 МЕСТО (вес-90г) (темный)</t>
  </si>
  <si>
    <t>Медаль 1 МЕСТО (вес-90г) (молочный)</t>
  </si>
  <si>
    <t>Медаль 1 МЕСТО (вес-90г) (белый)</t>
  </si>
  <si>
    <t>Живое сердце (вес-80г) (темный)</t>
  </si>
  <si>
    <t>Живое сердце (вес-80г) (молочный)</t>
  </si>
  <si>
    <t>Живое сердце (вес-80г) (белый)</t>
  </si>
  <si>
    <t>Календарь 31 декабря (вес-85г) (темный)</t>
  </si>
  <si>
    <t>Календарь 31 декабря (вес-85г) (молочный)</t>
  </si>
  <si>
    <t>Календарь 31 декабря (вес-85г) (белый)</t>
  </si>
  <si>
    <t>Плитка кубики (вес-100г) (темный)</t>
  </si>
  <si>
    <t>Плитка кубики (вес-100г) (молочный)</t>
  </si>
  <si>
    <t>Плитка кубики (вес-100г) (белый)</t>
  </si>
  <si>
    <t>СуперМикс (вес-120г) (темный)</t>
  </si>
  <si>
    <t>СуперМикс (вес-120г) (молочный)</t>
  </si>
  <si>
    <t>СуперМикс (вес-120г) (белый)</t>
  </si>
  <si>
    <t>Рулетка (вес-110г) (темный)</t>
  </si>
  <si>
    <t>Рулетка (вес-110г) (молочный)</t>
  </si>
  <si>
    <t>Рулетка (вес-110г) (белый)</t>
  </si>
  <si>
    <t>Колесо (вес-140г) (темный)</t>
  </si>
  <si>
    <t>Колесо (вес-140г) (молочный)</t>
  </si>
  <si>
    <t>Колесо (вес-140г) (белый)</t>
  </si>
  <si>
    <t>Кастет классик (вес-50г) (темный)</t>
  </si>
  <si>
    <t>Кастет классик (вес-50г) (молочный)</t>
  </si>
  <si>
    <t>Кастет классик (вес-50г) (белый)</t>
  </si>
  <si>
    <t>Подшипник (вес-50г) (темный)</t>
  </si>
  <si>
    <t>Подшипник (вес-50г) (молочный)</t>
  </si>
  <si>
    <t>Подшипник (вес-50г) (белый)</t>
  </si>
  <si>
    <t>Триколор 1 /РФ (вес-130г) (темный)</t>
  </si>
  <si>
    <t>Триколор 1 /РФ (вес-130г) (молочный)</t>
  </si>
  <si>
    <t>Триколор 1 /РФ (вес-130г) (белый)</t>
  </si>
  <si>
    <t>Триколор 2 /Европа (вес-125г) (темный)</t>
  </si>
  <si>
    <t>Триколор 2 /Европа (вес-125г) (молочный)</t>
  </si>
  <si>
    <t>Триколор 2 /Европа (вес-125г) (белый)</t>
  </si>
  <si>
    <t>Флаг Великобритании (вес-115г) (темный)</t>
  </si>
  <si>
    <t>Флаг Великобритании (вес-115г) (молочный)</t>
  </si>
  <si>
    <t>Флаг Великобритании (вес-115г) (белый)</t>
  </si>
  <si>
    <t>Виолончель (вес-100г) (темный)</t>
  </si>
  <si>
    <t>Виолончель (вес-100г) (молочный)</t>
  </si>
  <si>
    <t>Виолончель (вес-100г) (белый)</t>
  </si>
  <si>
    <t>Гитара (вес-100г) (темный)</t>
  </si>
  <si>
    <t>Гитара (вес-100г) (молочный)</t>
  </si>
  <si>
    <t>Гитара (вес-100г) (белый)</t>
  </si>
  <si>
    <t>Саксофон (вес-100г) (темный)</t>
  </si>
  <si>
    <t>Саксофон (вес-100г) (молочный)</t>
  </si>
  <si>
    <t>Саксофон (вес-100г) (белый)</t>
  </si>
  <si>
    <t>Труба (вес-100г) (темный)</t>
  </si>
  <si>
    <t>Труба (вес-100г) (молочный)</t>
  </si>
  <si>
    <t>Труба (вес-100г) (белый)</t>
  </si>
  <si>
    <t>Ноты (вес-150г) (темный)</t>
  </si>
  <si>
    <t>Ноты (вес-150г) (молочный)</t>
  </si>
  <si>
    <t>Ноты (вес-150г) (белый)</t>
  </si>
  <si>
    <t>Скрипичный ключ (вес-135г) (темный)</t>
  </si>
  <si>
    <t>Скрипичный ключ (вес-135г) (молочный)</t>
  </si>
  <si>
    <t>Скрипичный ключ (вес-135г) (белый)</t>
  </si>
  <si>
    <t>FIG-X09-D</t>
  </si>
  <si>
    <t>FIG-X09-M</t>
  </si>
  <si>
    <t>FIG-X09-W</t>
  </si>
  <si>
    <t>FIG-X10-D</t>
  </si>
  <si>
    <t>FIG-X10-M</t>
  </si>
  <si>
    <t>FIG-X10-W</t>
  </si>
  <si>
    <t>FIG-X11-D</t>
  </si>
  <si>
    <t>FIG-X11-M</t>
  </si>
  <si>
    <t>FIG-X11-W</t>
  </si>
  <si>
    <t>FIG-X12-D</t>
  </si>
  <si>
    <t>FIG-X12-M</t>
  </si>
  <si>
    <t>FIG-X12-W</t>
  </si>
  <si>
    <t>FIG-X13-D</t>
  </si>
  <si>
    <t>FIG-X13-M</t>
  </si>
  <si>
    <t>FIG-X13-W</t>
  </si>
  <si>
    <t>FIG-X14-D</t>
  </si>
  <si>
    <t>FIG-X14-M</t>
  </si>
  <si>
    <t>FIG-X14-W</t>
  </si>
  <si>
    <t>71-медали</t>
  </si>
  <si>
    <t>FIG-1028-D</t>
  </si>
  <si>
    <t>FIG-1028-M</t>
  </si>
  <si>
    <t>FIG-1028-W</t>
  </si>
  <si>
    <t>МОПС на палочке (вес-16г) (темный)</t>
  </si>
  <si>
    <t>МОПС на палочке (вес-16г) (молочный)</t>
  </si>
  <si>
    <t>МОПС на палочке (вес-16г) (белый)</t>
  </si>
  <si>
    <t>31-Мужчине</t>
  </si>
  <si>
    <t>32-Даме</t>
  </si>
  <si>
    <t>33-Влюблённым</t>
  </si>
  <si>
    <t>11-Игры</t>
  </si>
  <si>
    <t>FIG-1201-D</t>
  </si>
  <si>
    <t>FIG-1201-M</t>
  </si>
  <si>
    <t>FIG-1201-W</t>
  </si>
  <si>
    <t>FIG-1202-D</t>
  </si>
  <si>
    <t>FIG-1202-M</t>
  </si>
  <si>
    <t>FIG-1202-W</t>
  </si>
  <si>
    <t>FIG-1203-D</t>
  </si>
  <si>
    <t>FIG-1203-M</t>
  </si>
  <si>
    <t>FIG-1203-W</t>
  </si>
  <si>
    <t>FIG-1204-D</t>
  </si>
  <si>
    <t>FIG-1204-M</t>
  </si>
  <si>
    <t>FIG-1204-W</t>
  </si>
  <si>
    <t>FIG-1205-D</t>
  </si>
  <si>
    <t>FIG-1205-M</t>
  </si>
  <si>
    <t>FIG-1205-W</t>
  </si>
  <si>
    <t>FIG-1206-D</t>
  </si>
  <si>
    <t>FIG-1206-M</t>
  </si>
  <si>
    <t>FIG-1206-W</t>
  </si>
  <si>
    <t>FIG-1207-D</t>
  </si>
  <si>
    <t>FIG-1207-M</t>
  </si>
  <si>
    <t>FIG-1207-W</t>
  </si>
  <si>
    <t>FIG-1208-D</t>
  </si>
  <si>
    <t>FIG-1208-M</t>
  </si>
  <si>
    <t>FIG-1208-W</t>
  </si>
  <si>
    <t>FIG-1209-D</t>
  </si>
  <si>
    <t>FIG-1209-M</t>
  </si>
  <si>
    <t>FIG-1209-W</t>
  </si>
  <si>
    <t>FIG-1210-D</t>
  </si>
  <si>
    <t>FIG-1210-M</t>
  </si>
  <si>
    <t>FIG-1210-W</t>
  </si>
  <si>
    <t>FIG-1211-D</t>
  </si>
  <si>
    <t>FIG-1211-M</t>
  </si>
  <si>
    <t>FIG-1211-W</t>
  </si>
  <si>
    <t>FIG-1212-D</t>
  </si>
  <si>
    <t>FIG-1212-M</t>
  </si>
  <si>
    <t>FIG-1212-W</t>
  </si>
  <si>
    <t>FIG-1213-D</t>
  </si>
  <si>
    <t>FIG-1213-M</t>
  </si>
  <si>
    <t>FIG-1213-W</t>
  </si>
  <si>
    <t>FIG-1214-D</t>
  </si>
  <si>
    <t>FIG-1214-M</t>
  </si>
  <si>
    <t>FIG-1214-W</t>
  </si>
  <si>
    <t>FIG-1215-D</t>
  </si>
  <si>
    <t>FIG-1215-M</t>
  </si>
  <si>
    <t>FIG-1215-W</t>
  </si>
  <si>
    <t>FIG-1216-D</t>
  </si>
  <si>
    <t>FIG-1216-M</t>
  </si>
  <si>
    <t>FIG-1216-W</t>
  </si>
  <si>
    <t>FIG-1217-D</t>
  </si>
  <si>
    <t>FIG-1217-M</t>
  </si>
  <si>
    <t>FIG-1217-W</t>
  </si>
  <si>
    <t>FIG-1218-D</t>
  </si>
  <si>
    <t>FIG-1218-M</t>
  </si>
  <si>
    <t>FIG-1218-W</t>
  </si>
  <si>
    <t>FIG-1219-D</t>
  </si>
  <si>
    <t>FIG-1219-M</t>
  </si>
  <si>
    <t>FIG-1219-W</t>
  </si>
  <si>
    <t>FIG-1220-D</t>
  </si>
  <si>
    <t>FIG-1220-M</t>
  </si>
  <si>
    <t>FIG-1220-W</t>
  </si>
  <si>
    <t>FIG-1221-D</t>
  </si>
  <si>
    <t>FIG-1221-M</t>
  </si>
  <si>
    <t>FIG-1221-W</t>
  </si>
  <si>
    <t>FIG-1222-D</t>
  </si>
  <si>
    <t>FIG-1222-M</t>
  </si>
  <si>
    <t>FIG-1222-W</t>
  </si>
  <si>
    <t>FIG-1223-D</t>
  </si>
  <si>
    <t>FIG-1223-M</t>
  </si>
  <si>
    <t>FIG-1223-W</t>
  </si>
  <si>
    <t>FIG-1224-D</t>
  </si>
  <si>
    <t>FIG-1224-M</t>
  </si>
  <si>
    <t>FIG-1224-W</t>
  </si>
  <si>
    <t>FIG-1225-D</t>
  </si>
  <si>
    <t>FIG-1225-M</t>
  </si>
  <si>
    <t>FIG-1225-W</t>
  </si>
  <si>
    <t>FIG-1226-D</t>
  </si>
  <si>
    <t>FIG-1226-M</t>
  </si>
  <si>
    <t>FIG-1226-W</t>
  </si>
  <si>
    <t>FIG-1227-D</t>
  </si>
  <si>
    <t>FIG-1227-M</t>
  </si>
  <si>
    <t>FIG-1227-W</t>
  </si>
  <si>
    <t>FIG-1228-D</t>
  </si>
  <si>
    <t>FIG-1228-M</t>
  </si>
  <si>
    <t>FIG-1228-W</t>
  </si>
  <si>
    <t>FIG-1229-D</t>
  </si>
  <si>
    <t>FIG-1229-M</t>
  </si>
  <si>
    <t>FIG-1229-W</t>
  </si>
  <si>
    <t>FIG-1230-D</t>
  </si>
  <si>
    <t>FIG-1230-M</t>
  </si>
  <si>
    <t>FIG-1230-W</t>
  </si>
  <si>
    <t>FIG-1231-D</t>
  </si>
  <si>
    <t>FIG-1231-M</t>
  </si>
  <si>
    <t>FIG-1231-W</t>
  </si>
  <si>
    <t>FIG-1232-D</t>
  </si>
  <si>
    <t>FIG-1232-M</t>
  </si>
  <si>
    <t>FIG-1232-W</t>
  </si>
  <si>
    <t>FIG-1233-D</t>
  </si>
  <si>
    <t>FIG-1233-M</t>
  </si>
  <si>
    <t>FIG-1233-W</t>
  </si>
  <si>
    <t>FIG-1234-D</t>
  </si>
  <si>
    <t>FIG-1234-M</t>
  </si>
  <si>
    <t>FIG-1234-W</t>
  </si>
  <si>
    <t>FIG-1235-D</t>
  </si>
  <si>
    <t>FIG-1235-M</t>
  </si>
  <si>
    <t>FIG-1235-W</t>
  </si>
  <si>
    <t>FIG-1236-D</t>
  </si>
  <si>
    <t>FIG-1236-M</t>
  </si>
  <si>
    <t>FIG-1236-W</t>
  </si>
  <si>
    <t>FIG-1237-D</t>
  </si>
  <si>
    <t>FIG-1237-M</t>
  </si>
  <si>
    <t>FIG-1237-W</t>
  </si>
  <si>
    <t>FIG-1238-D</t>
  </si>
  <si>
    <t>FIG-1238-M</t>
  </si>
  <si>
    <t>FIG-1238-W</t>
  </si>
  <si>
    <t>FIG-1239-D</t>
  </si>
  <si>
    <t>FIG-1239-M</t>
  </si>
  <si>
    <t>FIG-1239-W</t>
  </si>
  <si>
    <t>FIG-1240-D</t>
  </si>
  <si>
    <t>FIG-1240-M</t>
  </si>
  <si>
    <t>FIG-1240-W</t>
  </si>
  <si>
    <t>FIG-1241-D</t>
  </si>
  <si>
    <t>FIG-1241-M</t>
  </si>
  <si>
    <t>FIG-1241-W</t>
  </si>
  <si>
    <t>FIG-1242-D</t>
  </si>
  <si>
    <t>FIG-1242-M</t>
  </si>
  <si>
    <t>FIG-1242-W</t>
  </si>
  <si>
    <t>FIG-1243-D</t>
  </si>
  <si>
    <t>FIG-1243-M</t>
  </si>
  <si>
    <t>FIG-1243-W</t>
  </si>
  <si>
    <t>FIG-1244-D</t>
  </si>
  <si>
    <t>FIG-1244-M</t>
  </si>
  <si>
    <t>FIG-1244-W</t>
  </si>
  <si>
    <t>FIG-1245-D</t>
  </si>
  <si>
    <t>FIG-1245-M</t>
  </si>
  <si>
    <t>FIG-1245-W</t>
  </si>
  <si>
    <t>FIG-1246-D</t>
  </si>
  <si>
    <t>FIG-1246-M</t>
  </si>
  <si>
    <t>FIG-1246-W</t>
  </si>
  <si>
    <t>FIG-1247-D</t>
  </si>
  <si>
    <t>FIG-1247-M</t>
  </si>
  <si>
    <t>FIG-1247-W</t>
  </si>
  <si>
    <t>LOL-822-D</t>
  </si>
  <si>
    <t>LOL-822-M</t>
  </si>
  <si>
    <t>LOL-822-W</t>
  </si>
  <si>
    <t>KAZ-14-D</t>
  </si>
  <si>
    <t>KAZ-14-M</t>
  </si>
  <si>
    <t>KAZ-14-W</t>
  </si>
  <si>
    <t>CHO-PL-707-D</t>
  </si>
  <si>
    <t>CHO-PL-707-M</t>
  </si>
  <si>
    <t>FIG-1200-D</t>
  </si>
  <si>
    <t>FIG-1200-M</t>
  </si>
  <si>
    <t>FIG-1200-W</t>
  </si>
  <si>
    <t>Календарь 8 марта (вес-85г) (темный)</t>
  </si>
  <si>
    <t>Календарь 8 марта (вес-85г) (молочный)</t>
  </si>
  <si>
    <t>Календарь 8 марта (вес-85г) (белый)</t>
  </si>
  <si>
    <t>34-медицина</t>
  </si>
  <si>
    <t>Камасутра 1 (сзади) (вес-130г) (темный)</t>
  </si>
  <si>
    <t>Камасутра 1 (сзади) (вес-130г) (молочный)</t>
  </si>
  <si>
    <t>Камасутра 1 (сзади) (вес-130г) (белый)</t>
  </si>
  <si>
    <t>Камасутра 2 (лицом к лицу) (вес-130г) (темный)</t>
  </si>
  <si>
    <t>Камасутра 2 (лицом к лицу) (вес-130г) (молочный)</t>
  </si>
  <si>
    <t>Камасутра 2 (лицом к лицу) (вес-130г) (белый)</t>
  </si>
  <si>
    <t>Камасутра 3 (наездница) (вес-130г) (темный)</t>
  </si>
  <si>
    <t>Камасутра 3 (наездница) (вес-130г) (молочный)</t>
  </si>
  <si>
    <t>Камасутра 3 (наездница) (вес-130г) (белый)</t>
  </si>
  <si>
    <t>Шестеренки (механизм) (вес-150г) (темный)</t>
  </si>
  <si>
    <t>Шестеренки (механизм) (вес-150г) (молочный)</t>
  </si>
  <si>
    <t>Шестеренки (механизм) (вес-150г) (белый)</t>
  </si>
  <si>
    <t>Габа-
риты
одной
штуки</t>
  </si>
  <si>
    <t>10-плитки</t>
  </si>
  <si>
    <t>20-плиточки</t>
  </si>
  <si>
    <t>60-автоэмблемы</t>
  </si>
  <si>
    <t>90-Азбука</t>
  </si>
  <si>
    <t>12-Музыка</t>
  </si>
  <si>
    <t>37-Пасха</t>
  </si>
  <si>
    <t>уп (2 к-та)</t>
  </si>
  <si>
    <t>уп (4 к-та)</t>
  </si>
  <si>
    <t>Домино комплект из 28 доминошек (вес-84г) (темный)</t>
  </si>
  <si>
    <t>Домино комплект из 28 доминошек (вес-84г) (молочный)</t>
  </si>
  <si>
    <t>Домино комплект из 28 доминошек (вес-84) (белый)</t>
  </si>
  <si>
    <t>Шашки комплект из 15 шашек (вес-120г) (темный)</t>
  </si>
  <si>
    <t>Шашки комплект из 15 шашек (вес-120г) (молочный)</t>
  </si>
  <si>
    <t>Шашки комплект из 15 шашек (вес-120г) (белый)</t>
  </si>
  <si>
    <t>Мишки (вес 4 гр) (темный)</t>
  </si>
  <si>
    <t>Мишки (вес 4 гр) (молочный)</t>
  </si>
  <si>
    <t>Мишки (вес 4 гр) (белый)</t>
  </si>
  <si>
    <t>Круглая открытка большая (Пицца) (темный) (вес 300~370 гр)</t>
  </si>
  <si>
    <t>Круглая открытка большая (Пицца) (молочный) (вес 300~370 гр)</t>
  </si>
  <si>
    <t>Ангел с сердцами (вес-75г) (темный)</t>
  </si>
  <si>
    <t>Ангел с сердцами (вес-75г) (молочный)</t>
  </si>
  <si>
    <t>FIG-95-D</t>
  </si>
  <si>
    <t>FIG-95-M</t>
  </si>
  <si>
    <t>FIG-96-D</t>
  </si>
  <si>
    <t>FIG-96-M</t>
  </si>
  <si>
    <t>Собака-Дед Мороз с ёлочкой и мешком подарков (вес-160г) (темный)</t>
  </si>
  <si>
    <t>Собака-Дед Мороз с ёлочкой и мешком подарков (вес-160г) (молочный)</t>
  </si>
  <si>
    <t>OTK-09-D</t>
  </si>
  <si>
    <t>OTK-09-M</t>
  </si>
  <si>
    <t>OTK-10-D</t>
  </si>
  <si>
    <t>OTK-10-M</t>
  </si>
  <si>
    <t>Пицца шоколадная (фундук+цукат) (темный) (вес 300~330 гр)</t>
  </si>
  <si>
    <t>Пицца шоколадная (фундук+цукат) (молочный) (вес 300~330 гр)</t>
  </si>
  <si>
    <t>Пицца шоколадная (миндаль+вишня) (темный) (вес 300~330 гр)</t>
  </si>
  <si>
    <t>Пицца шоколадная (фундук+миндаль+кешью) (темный) (вес 300~330 гр)</t>
  </si>
  <si>
    <t>Пицца шоколадная (миндаль+вишня) (молочный) (вес 300~330 гр)</t>
  </si>
  <si>
    <t>Пицца шоколадная (фундук+миндаль+кешью) (молочный) (вес 300~330 гр)</t>
  </si>
  <si>
    <t>Мурманск - капитан (вес-15г) (темный)</t>
  </si>
  <si>
    <t>Мурманск - капитан (вес-15г) (молочный)</t>
  </si>
  <si>
    <t>Мурманск - ледокол (вес-25г) (темный)</t>
  </si>
  <si>
    <t>Мурманск - ледокол (вес-25г) (молочный)</t>
  </si>
  <si>
    <t>FIG-1248-D</t>
  </si>
  <si>
    <t>FIG-1248-M</t>
  </si>
  <si>
    <t>FIG-1249-D</t>
  </si>
  <si>
    <t>FIG-1249-M</t>
  </si>
  <si>
    <t>Канелла</t>
  </si>
  <si>
    <t>Бирма</t>
  </si>
  <si>
    <t>Кеора</t>
  </si>
  <si>
    <t>Моментум</t>
  </si>
  <si>
    <t>Фэй</t>
  </si>
  <si>
    <t>CHO-OP-105</t>
  </si>
  <si>
    <t>CHO-ZD-213</t>
  </si>
  <si>
    <t>CHO-ZD-216</t>
  </si>
  <si>
    <t>CHO-TR-623</t>
  </si>
  <si>
    <t>CHO-TR-624</t>
  </si>
  <si>
    <t>114*49*8</t>
  </si>
  <si>
    <t>КОСТИ 35гр (7шт в упаковке) (темный)</t>
  </si>
  <si>
    <t>КОСТИ 35гр (7шт в упаковке) (молочный)</t>
  </si>
  <si>
    <t>КОСТИ 35гр (7шт в упаковке) (белый)</t>
  </si>
  <si>
    <t>БАТОНЧИК 50гр (12шт в упаковке) (темный)</t>
  </si>
  <si>
    <t>БАТОНЧИК 50гр (12шт в упаковке) (молочный)</t>
  </si>
  <si>
    <t>БАТОНЧИК 50гр (12шт в упаковке) (белый)</t>
  </si>
  <si>
    <t>8 долек 50гр (8шт в упаковке) (темный)</t>
  </si>
  <si>
    <t>ВАЛЕНТИНКА 43гр (9шт в упаковке) (темный)</t>
  </si>
  <si>
    <t>ВАЛЕНТИНКА 43гр (9шт в упаковке) (молочный)</t>
  </si>
  <si>
    <t>ВАЛЕНТИНКА 43гр (9шт в упаковке) (белый)</t>
  </si>
  <si>
    <t>ШАХМАТЫ 50гр (12шт в упаковке) (темный)</t>
  </si>
  <si>
    <t>ШАХМАТЫ 50гр (12шт в упаковке) (молочный)</t>
  </si>
  <si>
    <t>ШАХМАТЫ 50гр (12шт в упаковке) (белый)</t>
  </si>
  <si>
    <t>8 долек 50гр (8шт в упаковке) (молочный)</t>
  </si>
  <si>
    <t>Нижний Новгород Кремль (вес-70г) (темный)</t>
  </si>
  <si>
    <t>Нижний Новгород Кремль (вес-70г) (молочный)</t>
  </si>
  <si>
    <t>Нижний Новгород Кремль (вес-70г) (белый)</t>
  </si>
  <si>
    <t>FIG-1250-D</t>
  </si>
  <si>
    <t>FIG-1250-M</t>
  </si>
  <si>
    <t>FIG-1250-W</t>
  </si>
  <si>
    <t>60*100*30</t>
  </si>
  <si>
    <t>Зуб (вес-80г) (темный)</t>
  </si>
  <si>
    <t>Зуб (вес-80г) (молочный)</t>
  </si>
  <si>
    <t>Зуб (вес-80г) (белый)</t>
  </si>
  <si>
    <t>SYR-811NV</t>
  </si>
  <si>
    <t>SYR-823NV</t>
  </si>
  <si>
    <t>SYR-CW2NV</t>
  </si>
  <si>
    <t>UPA-P-10-1702</t>
  </si>
  <si>
    <t>Хоккей маска вратаря (вес-140г) (темный)</t>
  </si>
  <si>
    <t>Хоккей маска вратаря (вес-140г) (молочный)</t>
  </si>
  <si>
    <t>Хоккей маска вратаря (вес-140г) (белый)</t>
  </si>
  <si>
    <t>Хоккей на льду (вес-125г) (темный)</t>
  </si>
  <si>
    <t>Хоккей на льду (вес-125г) (молочный)</t>
  </si>
  <si>
    <t>Хоккей на льду (вес-125г) (белый)</t>
  </si>
  <si>
    <t>Плитка Футбольная (вес-85г) (темный)</t>
  </si>
  <si>
    <t>Плитка Футбольная (вес-85г) (молочный)</t>
  </si>
  <si>
    <t>Плитка Футбольная (вес-85г) (белый)</t>
  </si>
  <si>
    <t>Плитка Клавиатура (вес-110г) (темный)</t>
  </si>
  <si>
    <t>Плитка Клавиатура (вес-110г) (молочный)</t>
  </si>
  <si>
    <t>Плитка Клавиатура (вес-110г) (белый)</t>
  </si>
  <si>
    <t>Плитка Параболы (вес-85г) (темный)</t>
  </si>
  <si>
    <t>Плитка Параболы (вес-85г) (молочный)</t>
  </si>
  <si>
    <t>Плитка Параболы (вес-85г) (белый)</t>
  </si>
  <si>
    <t>Плитка Люкс (вес-100г) (темный)</t>
  </si>
  <si>
    <t>Плитка Люкс (вес-100г) (молочный)</t>
  </si>
  <si>
    <t>Плитка Люкс (вес-100г) (белый)</t>
  </si>
  <si>
    <t>Плитка Соты (вес-100г) (темный)</t>
  </si>
  <si>
    <t>Плитка Соты (вес-100г) (молочный)</t>
  </si>
  <si>
    <t>Плитка Соты (вес-100г) (белый)</t>
  </si>
  <si>
    <t>Футбольные бутсы (пара) (вес-125г) (темный)</t>
  </si>
  <si>
    <t>уп (3*2 шт)</t>
  </si>
  <si>
    <t>Футбольные бутсы (пара) (вес-125г) (молочный)</t>
  </si>
  <si>
    <t>Футбольные бутсы (пара) (вес-125г) (белый)</t>
  </si>
  <si>
    <t>Виагра (вес-125г) (темный)</t>
  </si>
  <si>
    <t>Виагра (вес-125г) (молочный)</t>
  </si>
  <si>
    <t>Виагра (вес-125г) (белый)</t>
  </si>
  <si>
    <t>Футбольный мяч (вес-150г) (темный)</t>
  </si>
  <si>
    <t>Футбольный мяч (вес-150г) (молочный)</t>
  </si>
  <si>
    <t>Футбольный мяч (вес-150г) (белый)</t>
  </si>
  <si>
    <t>FIG-1251-D</t>
  </si>
  <si>
    <t>FIG-1251-M</t>
  </si>
  <si>
    <t>FIG-1251-W</t>
  </si>
  <si>
    <t>FIG-1260-D</t>
  </si>
  <si>
    <t>FIG-1260-M</t>
  </si>
  <si>
    <t>FIG-1260-W</t>
  </si>
  <si>
    <t>FIG-1252-D</t>
  </si>
  <si>
    <t>FIG-1252-M</t>
  </si>
  <si>
    <t>FIG-1252-W</t>
  </si>
  <si>
    <t>FIG-1253-D</t>
  </si>
  <si>
    <t>FIG-1253-M</t>
  </si>
  <si>
    <t>FIG-1253-W</t>
  </si>
  <si>
    <t>FIG-1254-D</t>
  </si>
  <si>
    <t>FIG-1254-M</t>
  </si>
  <si>
    <t>FIG-1254-W</t>
  </si>
  <si>
    <t>FIG-1255-D</t>
  </si>
  <si>
    <t>FIG-1255-M</t>
  </si>
  <si>
    <t>FIG-1255-W</t>
  </si>
  <si>
    <t>FIG-1256-D</t>
  </si>
  <si>
    <t>FIG-1256-M</t>
  </si>
  <si>
    <t>FIG-1256-W</t>
  </si>
  <si>
    <t>FIG-1257-D</t>
  </si>
  <si>
    <t>FIG-1257-M</t>
  </si>
  <si>
    <t>FIG-1257-W</t>
  </si>
  <si>
    <t>FIG-1258-D</t>
  </si>
  <si>
    <t>FIG-1258-M</t>
  </si>
  <si>
    <t>FIG-1258-W</t>
  </si>
  <si>
    <t>FIG-1259-D</t>
  </si>
  <si>
    <t>FIG-1259-M</t>
  </si>
  <si>
    <t>FIG-1259-W</t>
  </si>
  <si>
    <t>35-Спорт</t>
  </si>
  <si>
    <t>ОПТОВ
отпускн
цена</t>
  </si>
  <si>
    <t>ОПТОВ</t>
  </si>
  <si>
    <t>ФРАНЧ
отпускн
цена</t>
  </si>
  <si>
    <t>Сумма
заказа в
ОПТОВ
ценах</t>
  </si>
  <si>
    <t>Сумма
заказа в
ФРАНЧ
ценах</t>
  </si>
  <si>
    <t>ФРАНЧ</t>
  </si>
  <si>
    <t>Сумма
фактическ
отгрузки в
ОПТОВ
ценах</t>
  </si>
  <si>
    <t>Сумма
фактическ
отгрузки в
ФРАНЧ
ценах</t>
  </si>
  <si>
    <t>УС</t>
  </si>
  <si>
    <t>-</t>
  </si>
  <si>
    <t>ОПТ,отгр</t>
  </si>
  <si>
    <t>ОПТ,зак</t>
  </si>
  <si>
    <t>ФРАН,зак</t>
  </si>
  <si>
    <t>ФРАН,отгр</t>
  </si>
  <si>
    <t>Розн.цены</t>
  </si>
  <si>
    <t>Сумма в рек.ценах</t>
  </si>
  <si>
    <t xml:space="preserve">Дата план отгрузки: </t>
  </si>
  <si>
    <t xml:space="preserve">Дата факт отгрузки: </t>
  </si>
  <si>
    <t>&lt;=ВАЖНО!</t>
  </si>
  <si>
    <t>наш сайт - www.frade.ru</t>
  </si>
  <si>
    <t>наша страница - FACEBOOK</t>
  </si>
  <si>
    <t>наш клуб - ВКОНТАКТЕ</t>
  </si>
  <si>
    <t>04-Восьмигранник</t>
  </si>
  <si>
    <t>UPA-Bс-37-01</t>
  </si>
  <si>
    <t>UPA-P-40-NY-18TX</t>
  </si>
  <si>
    <t>0-Кофе</t>
  </si>
  <si>
    <t>Damn Fine Coffee / Чертовски хороший кофе (Арабика 100%)</t>
  </si>
  <si>
    <t>CHO-OP-106</t>
  </si>
  <si>
    <t>Эфиопика</t>
  </si>
  <si>
    <t>021-Футляр</t>
  </si>
  <si>
    <t>03-Шкатулка</t>
  </si>
  <si>
    <t>CHO-OP-107</t>
  </si>
  <si>
    <t>Грис</t>
  </si>
  <si>
    <t>103-Пенал</t>
  </si>
  <si>
    <t>104-Пенал</t>
  </si>
  <si>
    <t>101-Пенал</t>
  </si>
  <si>
    <t>102-Пенал</t>
  </si>
  <si>
    <t>051-Фолиант</t>
  </si>
  <si>
    <t>уп(50)</t>
  </si>
  <si>
    <t>уп(20)</t>
  </si>
  <si>
    <t>уп(2000)</t>
  </si>
  <si>
    <t>уп(30)</t>
  </si>
  <si>
    <t>уп(100)</t>
  </si>
  <si>
    <t>уп(5)</t>
  </si>
  <si>
    <t xml:space="preserve">Реком.
розн.
цена </t>
  </si>
  <si>
    <t>ФРАНЧ
отп.
цена</t>
  </si>
  <si>
    <t>Сумма
заказа
в ФРАНЧ
ценах</t>
  </si>
  <si>
    <t>Сумма
заказа
в
розничн
ценах</t>
  </si>
  <si>
    <t>1-Открытая</t>
  </si>
  <si>
    <t>2-Закрытая D</t>
  </si>
  <si>
    <t>3-Закрытая M</t>
  </si>
  <si>
    <t>4-Закрытая W</t>
  </si>
  <si>
    <t>50-Технический</t>
  </si>
  <si>
    <t>72-География</t>
  </si>
  <si>
    <t>80-Палитра</t>
  </si>
  <si>
    <t>30-фигурные</t>
  </si>
  <si>
    <t>40-открытки</t>
  </si>
  <si>
    <t>02-Футляр</t>
  </si>
  <si>
    <t>07-Ларец</t>
  </si>
  <si>
    <t>1-Расходные</t>
  </si>
  <si>
    <t>CHO-PL-810-D</t>
  </si>
  <si>
    <t>CHO-PL-810-M</t>
  </si>
  <si>
    <t>CHO-PL-811-D</t>
  </si>
  <si>
    <t>CHO-PL-811-M</t>
  </si>
  <si>
    <t>CHO-PL-812-D</t>
  </si>
  <si>
    <t>CHO-PL-812-M</t>
  </si>
  <si>
    <t>8 долек 50гр (8шт в упаковке) (темный) с фундуком</t>
  </si>
  <si>
    <t>8 долек 50гр (8шт в упаковке) (молочный) с фундуком</t>
  </si>
  <si>
    <t>8 долек 50гр (8шт в упаковке) (темный) с миндалём</t>
  </si>
  <si>
    <t>8 долек 50гр (8шт в упаковке) (молочный) с миндалём</t>
  </si>
  <si>
    <t>8 долек 50гр (8шт в упаковке) (темный) с вишней</t>
  </si>
  <si>
    <t>8 долек 50гр (8шт в упаковке) (молочный) с вишней</t>
  </si>
  <si>
    <t>8 долек 50гр (8шт в упаковке) (темный) с цукатами</t>
  </si>
  <si>
    <t>8 долек 50гр (8шт в упаковке) (молочный) с цукатами</t>
  </si>
  <si>
    <t>CHO-PL-817-D</t>
  </si>
  <si>
    <t>CHO-PL-817-M</t>
  </si>
  <si>
    <t>CHO-PL-818-D</t>
  </si>
  <si>
    <t>CHO-PL-818-M</t>
  </si>
  <si>
    <t>Белый фольгированный</t>
  </si>
  <si>
    <t xml:space="preserve">СБОРНЫЙ НАБОР </t>
  </si>
  <si>
    <t xml:space="preserve">ВОСЬМИГРАННИК </t>
  </si>
  <si>
    <t xml:space="preserve">ТЕХНИЧЕСКИЙ НАБОР </t>
  </si>
  <si>
    <t xml:space="preserve">ЁЛКА ТРЕУГОЛЬНАЯ </t>
  </si>
  <si>
    <t xml:space="preserve">ТУБА </t>
  </si>
  <si>
    <t>ФУТЛЯР (на 9к)</t>
  </si>
  <si>
    <t>ЛАРЕЦ НА МАГНИТЕ с круглым окошком (на 16к)</t>
  </si>
  <si>
    <t>КНИГА (на 4к)</t>
  </si>
  <si>
    <t>ПЕНАЛ (на 12к)</t>
  </si>
  <si>
    <t>ПЕНАЛ (на 9к)</t>
  </si>
  <si>
    <t>ДЕТСКИЙ ПЕНАЛ (для плиток, лолипопсов, 8к)</t>
  </si>
  <si>
    <t>ДЛЯ ВАЛЕНТИНКИ (вместе с ложементом)</t>
  </si>
  <si>
    <t>ДЛЯ ШОКОЛАДНОЙ ПЛИТКИ (бобы серая)</t>
  </si>
  <si>
    <t>ДЛЯ ШОКОЛАДНОЙ ПИЦЦЫ/ПЛИТОК (спираль серая)</t>
  </si>
  <si>
    <t>Коробка для фигур 15х7х6,5 см</t>
  </si>
  <si>
    <t>БЕЧЕВКА с сургучной печатью Frade (для МГК) на 4к</t>
  </si>
  <si>
    <t>БЕЧЕВКА с сургучной печатью Frade (для МГК) на 9к</t>
  </si>
  <si>
    <t>БЕЧЕВКА с сургучной печатью Frade (для МГК) на 20к</t>
  </si>
  <si>
    <t>БУМАГА кондитерская для коробок 10х10 см на 4к</t>
  </si>
  <si>
    <t>БУМАГА кондитерская для коробок 12х12 см на 9к</t>
  </si>
  <si>
    <t>БУМАГА кондитерская для коробок 16х20 см на 20к</t>
  </si>
  <si>
    <t>ПЕНАЛ с лазерной резкой (на 12к) (бабочки)</t>
  </si>
  <si>
    <t>УПАКОВКА п/п (135*230) (плитки, некоторые фигуры)</t>
  </si>
  <si>
    <t>УПАКОВКА п/п (105*230) (плитки, некоторые фигуры)</t>
  </si>
  <si>
    <t>БОБЫ 100гр (6шт в упаковке) (темный)</t>
  </si>
  <si>
    <t>БОБЫ 100гр (6шт в упаковке) (молочный)</t>
  </si>
  <si>
    <t>БОБЫ 100гр (6шт в упаковке) (белый)</t>
  </si>
  <si>
    <t>БОБЫ 100гр (4шт в упаковке) (темный) с фундуком</t>
  </si>
  <si>
    <t>БОБЫ 100гр (4шт в упаковке) (молочный) с фундуком</t>
  </si>
  <si>
    <t>БОБЫ 100гр (4шт в упаковке) (темный) с миндалём</t>
  </si>
  <si>
    <t>БОБЫ 100гр (4шт в упаковке) (молочный) с миндалём</t>
  </si>
  <si>
    <t>БОБЫ 100гр (4шт в упаковке) (темный) с вишней</t>
  </si>
  <si>
    <t>БОБЫ 100гр (4шт в упаковке) (молочный) с вишней</t>
  </si>
  <si>
    <t>БОБЫ 100гр (4шт в упаковке) (темный) с цукатами</t>
  </si>
  <si>
    <t>БОБЫ 100гр (4шт в упаковке) (молочный) с цукатами</t>
  </si>
  <si>
    <t>Пицца шоколадная (кешью+ваф.крошка) (темный) (вес 300~330 гр)</t>
  </si>
  <si>
    <t>Пицца шоколадная (кешью+ваф.крошка) (молочный) (вес 300~330 гр)</t>
  </si>
  <si>
    <t>5-Галеты</t>
  </si>
  <si>
    <t>Галеты</t>
  </si>
  <si>
    <t>Темный шоколад в галетах</t>
  </si>
  <si>
    <t>Молочный шоколад в галетах</t>
  </si>
  <si>
    <t>Белый шоколад в галетах</t>
  </si>
  <si>
    <t>Шокофон/микрофон (вес-200г) (темный)</t>
  </si>
  <si>
    <t>FIG-97-D</t>
  </si>
  <si>
    <t>FIG-97-M</t>
  </si>
  <si>
    <t>Шокофон/микрофон (вес-200г) (молочный)</t>
  </si>
  <si>
    <t>220*50*50</t>
  </si>
  <si>
    <t>UPA-NFR-NY</t>
  </si>
  <si>
    <t>НАКЛЕЙКА круглая (олень)</t>
  </si>
  <si>
    <t>НАКЛЕЙКА прямоугольная (логотип с надписью)</t>
  </si>
  <si>
    <t>БИРКА круглая (бордовая)</t>
  </si>
  <si>
    <t>БИРКА круглая (красная)</t>
  </si>
  <si>
    <t>БИРКА прямоугольная (ёлка)</t>
  </si>
  <si>
    <t>лист(32)</t>
  </si>
  <si>
    <t>БИРКА овальная (серебряный жетон) на резинке</t>
  </si>
  <si>
    <t>3-23 февраля</t>
  </si>
  <si>
    <t>БИРКА прямоугольная (со светлой Пасхой)</t>
  </si>
  <si>
    <t>4-Пасха</t>
  </si>
  <si>
    <t>RAS-CON-21</t>
  </si>
  <si>
    <t>RAS-CON-2</t>
  </si>
  <si>
    <t>RAS-CON-1</t>
  </si>
  <si>
    <t>RAS-CON-31</t>
  </si>
  <si>
    <t>БИРКА (в ассортименте) 4 вида по 10шт</t>
  </si>
  <si>
    <t>уп(40)</t>
  </si>
  <si>
    <t>UPA-BFR-40</t>
  </si>
  <si>
    <t>UPA-NFR-32</t>
  </si>
  <si>
    <t>UPA-BFR-PAS</t>
  </si>
  <si>
    <t>UPA-BFR-23-plane</t>
  </si>
  <si>
    <t>UPA-BFR-23-silver</t>
  </si>
  <si>
    <t>UPA-BFR-NY-tree</t>
  </si>
  <si>
    <t>UPA-BFR-NY-red</t>
  </si>
  <si>
    <t>UPA-BFR-NY-bordo</t>
  </si>
  <si>
    <t>ВК</t>
  </si>
  <si>
    <t>корр</t>
  </si>
  <si>
    <t>+</t>
  </si>
  <si>
    <t>05-Ценники</t>
  </si>
  <si>
    <t>ЦЕННИКИ Frade бежевые 4*5см</t>
  </si>
  <si>
    <t>ЦЕННИКИ Frade розовые 4*5см</t>
  </si>
  <si>
    <t>уп(56)</t>
  </si>
  <si>
    <t>Крафт</t>
  </si>
  <si>
    <t>RAS-23-pink</t>
  </si>
  <si>
    <t>RAS-23-beige</t>
  </si>
  <si>
    <t>07-Наклейка</t>
  </si>
  <si>
    <t>08-Бирка</t>
  </si>
  <si>
    <t>09-Другое</t>
  </si>
  <si>
    <t>Золотой</t>
  </si>
  <si>
    <t>Фиолетовый</t>
  </si>
  <si>
    <t>Белый</t>
  </si>
  <si>
    <t>Красный</t>
  </si>
  <si>
    <t>МГК</t>
  </si>
  <si>
    <t>Жёлтый</t>
  </si>
  <si>
    <t>Серебро</t>
  </si>
  <si>
    <t>Мурманск - краб (вес-100г) (молочный)</t>
  </si>
  <si>
    <t>Мурманск - краб (вес-100г) (темный)</t>
  </si>
  <si>
    <t>FIG-1261-D</t>
  </si>
  <si>
    <t>FIG-1261-M</t>
  </si>
  <si>
    <t>Бульдог (вес-116г) (темный)</t>
  </si>
  <si>
    <t>Бульдог (вес-116г) (молочный)</t>
  </si>
  <si>
    <t>Мопс (вес-55г) (темный)</t>
  </si>
  <si>
    <t>Мопс (вес-55г) (молочный)</t>
  </si>
  <si>
    <t>Рыжик (вес-55г) (темный)</t>
  </si>
  <si>
    <t>Рыжик (вес-55г) (молочный)</t>
  </si>
  <si>
    <t>FIG-22-D</t>
  </si>
  <si>
    <t>FIG-22-M</t>
  </si>
  <si>
    <t>FIG-23-D</t>
  </si>
  <si>
    <t>FIG-23-M</t>
  </si>
  <si>
    <t>FIG-24-D</t>
  </si>
  <si>
    <t>FIG-24-M</t>
  </si>
  <si>
    <t>80*60*75</t>
  </si>
  <si>
    <t>70*40*50</t>
  </si>
  <si>
    <t>Бюст Самодержец (вес-254г) (темный)</t>
  </si>
  <si>
    <t>Бюст Самодержец (вес-254г) (молочный)</t>
  </si>
  <si>
    <t>Бюст Пушкин (вес-980г) (темный)</t>
  </si>
  <si>
    <t>Бюст Пушкин (вес-980г) (молочный)</t>
  </si>
  <si>
    <t>FIG-98-D</t>
  </si>
  <si>
    <t>FIG-98-M</t>
  </si>
  <si>
    <t>FIG-99-D</t>
  </si>
  <si>
    <t>FIG-99-M</t>
  </si>
  <si>
    <t>МАСКА ПАУКА на палочке (вес-18г) (темный)</t>
  </si>
  <si>
    <t>МАСКА ПАУКА на палочке (вес-18г) (молочный)</t>
  </si>
  <si>
    <t>МАСКА ПАУКА на палочке (вес-18г) (белый)</t>
  </si>
  <si>
    <t>ТЕМНЫЙ ЛОРД на палочке (вес-18г) (темный)</t>
  </si>
  <si>
    <t>ТЕМНЫЙ ЛОРД на палочке (вес-18г) (молочный)</t>
  </si>
  <si>
    <t>ТЕМНЫЙ ЛОРД на палочке (вес-18г) (белый)</t>
  </si>
  <si>
    <t>LOL-823-D</t>
  </si>
  <si>
    <t>LOL-823-M</t>
  </si>
  <si>
    <t>LOL-823-W</t>
  </si>
  <si>
    <t>LOL-824-D</t>
  </si>
  <si>
    <t>LOL-824-M</t>
  </si>
  <si>
    <t>LOL-824-W</t>
  </si>
  <si>
    <t>LOL-825-D</t>
  </si>
  <si>
    <t>LOL-825-M</t>
  </si>
  <si>
    <t>4-Bitter</t>
  </si>
  <si>
    <t>Горький шоколад в галетах</t>
  </si>
  <si>
    <t>SYR-BITTER</t>
  </si>
  <si>
    <t>Темный Лорд (вес-70г) (темный)</t>
  </si>
  <si>
    <t>Темный Лорд (вес-70г) (молочный)</t>
  </si>
  <si>
    <t>Темный Лорд (вес-70г) (белый)</t>
  </si>
  <si>
    <t>Маска паука (вес-70г) (темный)</t>
  </si>
  <si>
    <t>Маска паука (вес-70г) (молочный)</t>
  </si>
  <si>
    <t>Маска паука (вес-70г) (белый)</t>
  </si>
  <si>
    <t>Бэтмен (вес-90г) (темный)</t>
  </si>
  <si>
    <t>Бэтмен (вес-90г) (молочный)</t>
  </si>
  <si>
    <t>Бэтмен (вес-90г) (белый)</t>
  </si>
  <si>
    <t>Купюра 5000 рублей (вес-60г) (темный)</t>
  </si>
  <si>
    <t>уп (9 шт)</t>
  </si>
  <si>
    <t>Купюра 5000 рублей (вес-60г) (молочный)</t>
  </si>
  <si>
    <t>Купюра 5000 рублей (вес-60г) (белый)</t>
  </si>
  <si>
    <t>Плитка Пузырьки (вес-80г) (темный)</t>
  </si>
  <si>
    <t>Плитка Пузырьки (вес-80г) (молочный)</t>
  </si>
  <si>
    <t>Плитка Пузырьки (вес-80г) (белый)</t>
  </si>
  <si>
    <t>Плитка Какао бобы (вес-120г) (темный)</t>
  </si>
  <si>
    <t>Плитка Какао бобы (вес-120г) (молочный)</t>
  </si>
  <si>
    <t>Плитка Какао бобы (вес-120г) (белый)</t>
  </si>
  <si>
    <t>Медаль Новогодняя - бокалы (вес-40г) (темный)</t>
  </si>
  <si>
    <t>Медаль Новогодняя - бокалы (вес-40г) (молочный)</t>
  </si>
  <si>
    <t>Медаль Новогодняя - бокалы (вес-40г) (белый)</t>
  </si>
  <si>
    <t>Медаль Новогодняя - снежинка (вес-40г) (темный)</t>
  </si>
  <si>
    <t>Медаль Новогодняя - снежинка (вес-40г) (молочный)</t>
  </si>
  <si>
    <t>Медаль Новогодняя - снежинка (вес-40г) (белый)</t>
  </si>
  <si>
    <t>Медаль Новогодняя - куранты (вес-40г) (темный)</t>
  </si>
  <si>
    <t>Медаль Новогодняя - куранты (вес-40г) (молочный)</t>
  </si>
  <si>
    <t>Медаль Новогодняя - куранты (вес-40г) (белый)</t>
  </si>
  <si>
    <t>Медаль под вставку - плетение (вес-40г) (темный)</t>
  </si>
  <si>
    <t>Медаль под вставку - плетение (вес-40г) (молочный)</t>
  </si>
  <si>
    <t>Медаль под вставку - плетение (вес-40г) (белый)</t>
  </si>
  <si>
    <t>Медаль под вставку - римская (вес-40г) (темный)</t>
  </si>
  <si>
    <t>Медаль под вставку - римская (вес-40г) (молочный)</t>
  </si>
  <si>
    <t>Медаль под вставку - римская (вес-40г) (белый)</t>
  </si>
  <si>
    <t>Собачья мордашка (вес-100г) (темный)</t>
  </si>
  <si>
    <t>Собачья мордашка (вес-100г) (молочный)</t>
  </si>
  <si>
    <t>Собачья мордашка (вес-100г) (белый)</t>
  </si>
  <si>
    <t>Бобтейл (вес-80г) (темный)</t>
  </si>
  <si>
    <t>Бобтейл (вес-80г) (молочный)</t>
  </si>
  <si>
    <t>Бобтейл (вес-80г) (белый)</t>
  </si>
  <si>
    <t>Сэр Дог (вес-110г) (темный)</t>
  </si>
  <si>
    <t>Сэр Дог (вес-110г) (молочный)</t>
  </si>
  <si>
    <t>Сэр Дог (вес-110г) (белый)</t>
  </si>
  <si>
    <t>Плитка iPad (вес-230г) (темный)</t>
  </si>
  <si>
    <t>Плитка iPad (вес-230г) (молочный)</t>
  </si>
  <si>
    <t>Плитка iPad (вес-230г) (белый)</t>
  </si>
  <si>
    <t>Плитка iPhone (вес-110г) (темный)</t>
  </si>
  <si>
    <t>Плитка iPhone (вес-110г) (молочный)</t>
  </si>
  <si>
    <t>Плитка iPhone (вес-110г) (белый)</t>
  </si>
  <si>
    <t>Биткоин (вес-50г) (темный)</t>
  </si>
  <si>
    <t>Биткоин (вес-50г) (молочный)</t>
  </si>
  <si>
    <t>Биткоин (вес-50г) (белый)</t>
  </si>
  <si>
    <t>Пирамидка круглая (вес-80г) (темный)</t>
  </si>
  <si>
    <t>Пирамидка круглая (вес-80г) (молочный)</t>
  </si>
  <si>
    <t>Пирамидка круглая (вес-80г) (белый)</t>
  </si>
  <si>
    <t>Пирамидки спиральная (вес-60г) (темный)</t>
  </si>
  <si>
    <t>Пирамидки спиральная (вес-60г) (молочный)</t>
  </si>
  <si>
    <t>Пирамидки спиральная (вес-60г) (белый)</t>
  </si>
  <si>
    <t>Пирамидки квадратная (вес-50г) (темный)</t>
  </si>
  <si>
    <t>Пирамидки квадратная (вес-50г) (молочный)</t>
  </si>
  <si>
    <t>Пирамидки квадратная (вес-50г) (белый)</t>
  </si>
  <si>
    <t>FIG-25-D</t>
  </si>
  <si>
    <t>FIG-25-M</t>
  </si>
  <si>
    <t>FIG-25-W</t>
  </si>
  <si>
    <t>FIG-26-D</t>
  </si>
  <si>
    <t>FIG-26-M</t>
  </si>
  <si>
    <t>FIG-26-W</t>
  </si>
  <si>
    <t>FIG-27-D</t>
  </si>
  <si>
    <t>FIG-27-M</t>
  </si>
  <si>
    <t>FIG-27-W</t>
  </si>
  <si>
    <t>FIG-28-D</t>
  </si>
  <si>
    <t>FIG-28-M</t>
  </si>
  <si>
    <t>FIG-28-W</t>
  </si>
  <si>
    <t>FIG-29-D</t>
  </si>
  <si>
    <t>FIG-29-M</t>
  </si>
  <si>
    <t>FIG-29-W</t>
  </si>
  <si>
    <t>FIG-30-D</t>
  </si>
  <si>
    <t>FIG-30-M</t>
  </si>
  <si>
    <t>FIG-30-W</t>
  </si>
  <si>
    <t>FIG-31-D</t>
  </si>
  <si>
    <t>FIG-31-M</t>
  </si>
  <si>
    <t>FIG-31-W</t>
  </si>
  <si>
    <t>FIG-32-D</t>
  </si>
  <si>
    <t>FIG-32-M</t>
  </si>
  <si>
    <t>FIG-32-W</t>
  </si>
  <si>
    <t>FIG-33-D</t>
  </si>
  <si>
    <t>FIG-33-M</t>
  </si>
  <si>
    <t>FIG-33-W</t>
  </si>
  <si>
    <t>FIG-34-D</t>
  </si>
  <si>
    <t>FIG-34-M</t>
  </si>
  <si>
    <t>FIG-34-W</t>
  </si>
  <si>
    <t>FIG-35-D</t>
  </si>
  <si>
    <t>FIG-35-M</t>
  </si>
  <si>
    <t>FIG-35-W</t>
  </si>
  <si>
    <t>FIG-36-D</t>
  </si>
  <si>
    <t>FIG-36-M</t>
  </si>
  <si>
    <t>FIG-36-W</t>
  </si>
  <si>
    <t>FIG-37-D</t>
  </si>
  <si>
    <t>FIG-37-M</t>
  </si>
  <si>
    <t>FIG-37-W</t>
  </si>
  <si>
    <t>FIG-38-D</t>
  </si>
  <si>
    <t>FIG-38-M</t>
  </si>
  <si>
    <t>FIG-38-W</t>
  </si>
  <si>
    <t>FIG-39-D</t>
  </si>
  <si>
    <t>FIG-39-M</t>
  </si>
  <si>
    <t>FIG-39-W</t>
  </si>
  <si>
    <t>FIG-40-D</t>
  </si>
  <si>
    <t>FIG-40-M</t>
  </si>
  <si>
    <t>FIG-40-W</t>
  </si>
  <si>
    <t>FIG-41-D</t>
  </si>
  <si>
    <t>FIG-41-M</t>
  </si>
  <si>
    <t>FIG-41-W</t>
  </si>
  <si>
    <t>FIG-42-D</t>
  </si>
  <si>
    <t>FIG-42-M</t>
  </si>
  <si>
    <t>FIG-42-W</t>
  </si>
  <si>
    <t>FIG-43-D</t>
  </si>
  <si>
    <t>FIG-43-M</t>
  </si>
  <si>
    <t>FIG-43-W</t>
  </si>
  <si>
    <t>FIG-44-D</t>
  </si>
  <si>
    <t>FIG-44-M</t>
  </si>
  <si>
    <t>FIG-44-W</t>
  </si>
  <si>
    <t>210*160*90</t>
  </si>
  <si>
    <t>30*30*20</t>
  </si>
  <si>
    <t>7*7*26,5</t>
  </si>
  <si>
    <t>80*60*20</t>
  </si>
  <si>
    <t>85*55*30</t>
  </si>
  <si>
    <t>80*55*30</t>
  </si>
  <si>
    <t>80*60*30</t>
  </si>
  <si>
    <t>80*90*20</t>
  </si>
  <si>
    <t>75*90*20</t>
  </si>
  <si>
    <t>110*60*30</t>
  </si>
  <si>
    <t>105*90*25</t>
  </si>
  <si>
    <t>80*80*25</t>
  </si>
  <si>
    <t>90*70*20</t>
  </si>
  <si>
    <t>170*85*10</t>
  </si>
  <si>
    <t>170*87*10</t>
  </si>
  <si>
    <t>150*60*60</t>
  </si>
  <si>
    <t>165*85*10</t>
  </si>
  <si>
    <t>195*130*70</t>
  </si>
  <si>
    <t>155*80*70</t>
  </si>
  <si>
    <t>80*80*8</t>
  </si>
  <si>
    <t>80*80*40</t>
  </si>
  <si>
    <t>70*70*40</t>
  </si>
  <si>
    <t>55*55*40</t>
  </si>
  <si>
    <t>42*22*5</t>
  </si>
  <si>
    <t>30*30*10</t>
  </si>
  <si>
    <t>90*50*20</t>
  </si>
  <si>
    <t>100*70*25</t>
  </si>
  <si>
    <t>92*70*25</t>
  </si>
  <si>
    <t>95*80*10</t>
  </si>
  <si>
    <t>90*65*10</t>
  </si>
  <si>
    <t>95*55*20</t>
  </si>
  <si>
    <t>95*65*22</t>
  </si>
  <si>
    <t>95*65*30</t>
  </si>
  <si>
    <t>105*63*18</t>
  </si>
  <si>
    <t>100*70*21</t>
  </si>
  <si>
    <t>90*60*25</t>
  </si>
  <si>
    <t>100*70*18</t>
  </si>
  <si>
    <t>90*55*18</t>
  </si>
  <si>
    <t>85*50*25</t>
  </si>
  <si>
    <t>100*65*15</t>
  </si>
  <si>
    <t>102*70*25</t>
  </si>
  <si>
    <t>95*60*25</t>
  </si>
  <si>
    <t>90*67*25</t>
  </si>
  <si>
    <t>100*80*20</t>
  </si>
  <si>
    <t>90*60*20</t>
  </si>
  <si>
    <t>105*30*30</t>
  </si>
  <si>
    <t>85*85*40</t>
  </si>
  <si>
    <t>75*70*30</t>
  </si>
  <si>
    <t>95*65*25</t>
  </si>
  <si>
    <t>94*94*20</t>
  </si>
  <si>
    <t>70*70*15</t>
  </si>
  <si>
    <t>5,3*5,3*2</t>
  </si>
  <si>
    <t>4,5*4,5*1,2</t>
  </si>
  <si>
    <t>84*80*12</t>
  </si>
  <si>
    <t>95*95*13</t>
  </si>
  <si>
    <t>112*100*10</t>
  </si>
  <si>
    <t>95*65*20</t>
  </si>
  <si>
    <t>95*65*10</t>
  </si>
  <si>
    <t>97*60*25</t>
  </si>
  <si>
    <t>60*95*20</t>
  </si>
  <si>
    <t>75*75*8</t>
  </si>
  <si>
    <t>85*60*30</t>
  </si>
  <si>
    <t>90*50*25</t>
  </si>
  <si>
    <t>55*45*10</t>
  </si>
  <si>
    <t>55*50*10</t>
  </si>
  <si>
    <t>95*25*15</t>
  </si>
  <si>
    <t>9*14*18</t>
  </si>
  <si>
    <t>4*4*11,5</t>
  </si>
  <si>
    <t>75*45*55</t>
  </si>
  <si>
    <t>130*85*50</t>
  </si>
  <si>
    <t>6,5*7*10,5</t>
  </si>
  <si>
    <t>6,5*6,5*2,2</t>
  </si>
  <si>
    <t>5*5*9</t>
  </si>
  <si>
    <t>9*9*2</t>
  </si>
  <si>
    <t>15*15*2</t>
  </si>
  <si>
    <t>30*10</t>
  </si>
  <si>
    <t>40*70</t>
  </si>
  <si>
    <t>50*70</t>
  </si>
  <si>
    <t>39*59</t>
  </si>
  <si>
    <t>31*70</t>
  </si>
  <si>
    <t>40*60</t>
  </si>
  <si>
    <t>83*156</t>
  </si>
  <si>
    <t>Внешние
габариты</t>
  </si>
  <si>
    <t>UPA-PL200-1708</t>
  </si>
  <si>
    <t>UPA-PL200-1709</t>
  </si>
  <si>
    <r>
      <t xml:space="preserve">Артикул - </t>
    </r>
    <r>
      <rPr>
        <b/>
        <sz val="11"/>
        <color rgb="FFFF0000"/>
        <rFont val="Calibri"/>
        <family val="2"/>
        <charset val="204"/>
        <scheme val="minor"/>
      </rPr>
      <t xml:space="preserve">
ПРИМЕЧАНИЕ</t>
    </r>
  </si>
  <si>
    <r>
      <t xml:space="preserve">Наименование - </t>
    </r>
    <r>
      <rPr>
        <b/>
        <sz val="11"/>
        <color rgb="FFFF0000"/>
        <rFont val="Calibri"/>
        <family val="2"/>
        <charset val="204"/>
        <scheme val="minor"/>
      </rPr>
      <t>ПРИМЕЧАНИЕ</t>
    </r>
  </si>
  <si>
    <t>РОЗЕТКИ бумажные (белые с паттерном Фраде)</t>
  </si>
  <si>
    <t>Бюст Гипократ - Отец медицины (вес-1040г) (темный)</t>
  </si>
  <si>
    <t>Бюст Гипократ - Отец медицины (вес-1040г) (молочный)</t>
  </si>
  <si>
    <t>при-
сутс-
твие</t>
  </si>
  <si>
    <t>цена
франч</t>
  </si>
  <si>
    <t>цена
для
"своих"
продаж</t>
  </si>
  <si>
    <t>согл.
отклон
для РА</t>
  </si>
  <si>
    <t>скидка
от корп</t>
  </si>
  <si>
    <t>ПОДСТАВКА под лолипопсы (на 24) YELLOW</t>
  </si>
  <si>
    <t>87*87*25</t>
  </si>
  <si>
    <t>100*50*15</t>
  </si>
  <si>
    <t>93*68*25</t>
  </si>
  <si>
    <t>95*70*20</t>
  </si>
  <si>
    <t>97*52*28</t>
  </si>
  <si>
    <t>90*55*25</t>
  </si>
  <si>
    <t>92*53*27</t>
  </si>
  <si>
    <t>93*47*22</t>
  </si>
  <si>
    <t>108*77*27</t>
  </si>
  <si>
    <t>87*85*25</t>
  </si>
  <si>
    <t>150*105*5</t>
  </si>
  <si>
    <t>135*105*5</t>
  </si>
  <si>
    <t>87*70*25</t>
  </si>
  <si>
    <t>Синий</t>
  </si>
  <si>
    <t>Оранжевый</t>
  </si>
  <si>
    <t>Зелёный</t>
  </si>
  <si>
    <t>UPA-W-20-Sil-23F-1822</t>
  </si>
  <si>
    <t>UPA-W-20-Sil-8M-1850</t>
  </si>
  <si>
    <t>UPA-W-20-01-8M-1856</t>
  </si>
  <si>
    <t>UPA-W-20-Or-8M-1855</t>
  </si>
  <si>
    <t>UPA-W-20-01-8M-1858</t>
  </si>
  <si>
    <t>UPA-W-20-Gr-8M-1858</t>
  </si>
  <si>
    <t>UPA-W-20-Gr-8M-1854</t>
  </si>
  <si>
    <t>UPA-W-20-04-8M-Lav</t>
  </si>
  <si>
    <t>ФУТЛЯР (на 9к) (хобби)</t>
  </si>
  <si>
    <t>ФУТЛЯР (на 9к) (лаванда)</t>
  </si>
  <si>
    <t>ФУТЛЯР (на 9к) (золотые цветы)</t>
  </si>
  <si>
    <t>ФУТЛЯР (на 9к) (полевые цветы)</t>
  </si>
  <si>
    <t>ФУТЛЯР (на 9к) (маки и розы)</t>
  </si>
  <si>
    <t>ФУТЛЯР (на 9к) (зелёный плющ)</t>
  </si>
  <si>
    <t>КРУГЛАЯ большая (на 21к) (золотые цветы)</t>
  </si>
  <si>
    <t>UPA-KB-21-8M-1838</t>
  </si>
  <si>
    <t>ФУТЛЯР (на 9к) (васильки)</t>
  </si>
  <si>
    <t>ПЕНАЛ (на 9к) (полевые цветы)</t>
  </si>
  <si>
    <t>наш фоторепортаж-INSTAGRAM</t>
  </si>
  <si>
    <t>наша официальная страница-FACEBOOK</t>
  </si>
  <si>
    <t>наша официальная группу-ВКОНТАКТЕ</t>
  </si>
  <si>
    <t>Наименование-ПРИМЕЧАНИЕ</t>
  </si>
  <si>
    <t>ФрадеАрт-Дуччо ди Буонисенья-Пенал 15к</t>
  </si>
  <si>
    <t>ФрадеАрт-Дуччо ди Буонисенья-Пенал 12к</t>
  </si>
  <si>
    <t>ФрадеАрт-Дуччо ди Буонисенья-Пенал 9к</t>
  </si>
  <si>
    <t>ФрадеАрт-Дуччо ди Буонисенья-Пенал 4к</t>
  </si>
  <si>
    <t>БИРКА прямоугольная (23 февраля-самолёт)</t>
  </si>
  <si>
    <t>ШКАТУЛКА ДЕРЕВЯННАЯ тёмная (венге) (на 12к)</t>
  </si>
  <si>
    <t>ЛОЖЕМЕНТ для ЛАРЦА НА МАГНИТЕ круглая плитка</t>
  </si>
  <si>
    <t>ДЛЯ ШОКОЛАДНОЙ ПЛИТКИ c окном (цветок какао)</t>
  </si>
  <si>
    <t>ДЛЯ ШОКОЛАДНОЙ ПЛИТКИ c окном (спираль)</t>
  </si>
  <si>
    <t>КОНВЕРТ для сертификата (кружево)</t>
  </si>
  <si>
    <t>КОНВЕРТ для сертификата (полоса золото)</t>
  </si>
  <si>
    <t>КОНВЕРТ для сертификата (полоса коричн)</t>
  </si>
  <si>
    <t>КОНВЕРТ для сертификата (цветы какао)</t>
  </si>
  <si>
    <t>ФрадеАрт-Босх-Фолиант на 36к (центр триптиха)</t>
  </si>
  <si>
    <t>ФрадеАрт-Босх-Фолиант на 18к (правая створка)</t>
  </si>
  <si>
    <t>ФрадеАрт-Босх-Фолиант на 18к (левая створка)</t>
  </si>
  <si>
    <t>Купюра 100 юаней (вес-72г) (темный)</t>
  </si>
  <si>
    <t>Купюра 100 юаней (вес-72г) (молочный)</t>
  </si>
  <si>
    <t>Купюра 100 юаней (вес-72г) (белый)</t>
  </si>
  <si>
    <t>Купюра 500 евро (вес-80г) (темный)</t>
  </si>
  <si>
    <t>Купюра 500 евро (вес-80г) (молочный)</t>
  </si>
  <si>
    <t>Купюра 500 евро (вес-80г) (белый)</t>
  </si>
  <si>
    <t>Купюра 100 долларов (вес-60г) (темный)</t>
  </si>
  <si>
    <t>Купюра 100 долларов (вес-60г) (молочный)</t>
  </si>
  <si>
    <t>Купюра 100 долларов (вес-60г) (белый)</t>
  </si>
  <si>
    <t>Плитка Полуполосатик (вес-110г) (темный)</t>
  </si>
  <si>
    <t>Плитка Полуполосатик (вес-110г) (молочный)</t>
  </si>
  <si>
    <t>Плитка Полуполосатик (вес-110г) (белый)</t>
  </si>
  <si>
    <t>Плитка Купола (вес-100г) (темный)</t>
  </si>
  <si>
    <t>Плитка Купола (вес-100г) (молочный)</t>
  </si>
  <si>
    <t>Плитка Купола (вес-100г) (белый)</t>
  </si>
  <si>
    <t>Бронетранспортёр БТР (вес-60г) (темный)</t>
  </si>
  <si>
    <t>Бронетранспортёр БТР (вес-60г) (молочный)</t>
  </si>
  <si>
    <t>Бронетранспортёр БТР (вес-60г) (белый)</t>
  </si>
  <si>
    <t>Плитка Волны (вес-110г) (темный)</t>
  </si>
  <si>
    <t>Плитка Волны (вес-110г) (молочный)</t>
  </si>
  <si>
    <t>Плитка Волны (вес-110г) (белый)</t>
  </si>
  <si>
    <t>161*83*8</t>
  </si>
  <si>
    <t>155*65*8</t>
  </si>
  <si>
    <t>97*42*25</t>
  </si>
  <si>
    <t>FIG-100-D</t>
  </si>
  <si>
    <t>FIG-100-M</t>
  </si>
  <si>
    <t>FIG-100-W</t>
  </si>
  <si>
    <t>FIG-101-D</t>
  </si>
  <si>
    <t>FIG-101-M</t>
  </si>
  <si>
    <t>FIG-101-W</t>
  </si>
  <si>
    <t>FIG-102-D</t>
  </si>
  <si>
    <t>FIG-102-M</t>
  </si>
  <si>
    <t>FIG-102-W</t>
  </si>
  <si>
    <t>FIG-103-D</t>
  </si>
  <si>
    <t>FIG-103-M</t>
  </si>
  <si>
    <t>FIG-103-W</t>
  </si>
  <si>
    <t>FIG-104-D</t>
  </si>
  <si>
    <t>FIG-104-M</t>
  </si>
  <si>
    <t>FIG-104-W</t>
  </si>
  <si>
    <t>FIG-105-D</t>
  </si>
  <si>
    <t>FIG-105-M</t>
  </si>
  <si>
    <t>FIG-105-W</t>
  </si>
  <si>
    <t>FIG-106-D</t>
  </si>
  <si>
    <t>FIG-106-M</t>
  </si>
  <si>
    <t>FIG-106-W</t>
  </si>
  <si>
    <t>OTK-11-D</t>
  </si>
  <si>
    <t>OTK-11-M</t>
  </si>
  <si>
    <t>OTK-12-D</t>
  </si>
  <si>
    <t>OTK-12-M</t>
  </si>
  <si>
    <t>CHO-PL-819-D</t>
  </si>
  <si>
    <t>CHO-PL-819-M</t>
  </si>
  <si>
    <t>CHO-PL-820-D</t>
  </si>
  <si>
    <t>CHO-PL-820-M</t>
  </si>
  <si>
    <t>CHO-PL-821-D</t>
  </si>
  <si>
    <t>CHO-PL-821-M</t>
  </si>
  <si>
    <t>CHO-PL-822-D</t>
  </si>
  <si>
    <t>CHO-PL-822-M</t>
  </si>
  <si>
    <t>Вид
формы
и наг-
рузка</t>
  </si>
  <si>
    <t>Si-1</t>
  </si>
  <si>
    <t>Si-x</t>
  </si>
  <si>
    <t>75*75*10</t>
  </si>
  <si>
    <t>200х165*25</t>
  </si>
  <si>
    <t>235*190*27</t>
  </si>
  <si>
    <t>160*50*10</t>
  </si>
  <si>
    <t>ART-P-30-Tw-Red</t>
  </si>
  <si>
    <t>ART-P-30-Tw-Fine</t>
  </si>
  <si>
    <t>ART-P-30-Tw-Night</t>
  </si>
  <si>
    <t>ART-P-30-Tw-Peaks</t>
  </si>
  <si>
    <t>ФрадеАрт-Твин Пикс-Красная комната-Пенал на 12к</t>
  </si>
  <si>
    <t>ФрадеАрт-Твин Пикс-Чертовски хороший-Пенал на 12к</t>
  </si>
  <si>
    <t>ФрадеАрт-Твин Пикс-Безлунная ночь-Пенал на 12к</t>
  </si>
  <si>
    <t>ФрадеАрт-Твин Пикс-Два пика-Пенал на 12к</t>
  </si>
  <si>
    <t>ДВОЙНОЕ УДОВОЛЬСТВИЕ шампанское (на 40к)</t>
  </si>
  <si>
    <t>КРЫШКА-ДНО (на 9к) с окном, без ложемента</t>
  </si>
  <si>
    <t>цена
ВК</t>
  </si>
  <si>
    <t>UDS</t>
  </si>
  <si>
    <t>Вес
одной
конф.</t>
  </si>
  <si>
    <t>Цена
одной
конф.</t>
  </si>
  <si>
    <t>Кор-
рек-
тиро-
вка</t>
  </si>
  <si>
    <t>Названия строк</t>
  </si>
  <si>
    <t>Количество по полю Цена</t>
  </si>
  <si>
    <t>Названия столбцов</t>
  </si>
  <si>
    <t xml:space="preserve">
</t>
  </si>
  <si>
    <t>Артикул</t>
  </si>
  <si>
    <t>Наименование</t>
  </si>
  <si>
    <t>очерёдность
выкладки
категории</t>
  </si>
  <si>
    <t>Полка</t>
  </si>
  <si>
    <t>верхняя</t>
  </si>
  <si>
    <t>нижняя</t>
  </si>
  <si>
    <t>FIG-107-D</t>
  </si>
  <si>
    <t>FIG-107-M</t>
  </si>
  <si>
    <t>FIG-108-D</t>
  </si>
  <si>
    <t>FIG-108-M</t>
  </si>
  <si>
    <t>Детский Технабор (вес-60г) (темный)</t>
  </si>
  <si>
    <t>Детский Технабор (вес-60г) (молочный)</t>
  </si>
  <si>
    <t>в UDS</t>
  </si>
  <si>
    <t>Вес
одной
штуки</t>
  </si>
  <si>
    <t>Цена
одной
штуки</t>
  </si>
  <si>
    <t>Цена за штуку</t>
  </si>
  <si>
    <t>32*32*15</t>
  </si>
  <si>
    <t>30*50*10</t>
  </si>
  <si>
    <t>115*30*12</t>
  </si>
  <si>
    <t>115*50*8</t>
  </si>
  <si>
    <t>155*75*8</t>
  </si>
  <si>
    <t>90*110*5</t>
  </si>
  <si>
    <t>25*25*15</t>
  </si>
  <si>
    <t>40*20*20</t>
  </si>
  <si>
    <t>65*65*10</t>
  </si>
  <si>
    <t>75*30*10</t>
  </si>
  <si>
    <t>70*35*10</t>
  </si>
  <si>
    <t>50*60*10</t>
  </si>
  <si>
    <t>70*70*10</t>
  </si>
  <si>
    <t>70*30*10</t>
  </si>
  <si>
    <t>55*40*10</t>
  </si>
  <si>
    <t>45*30*20</t>
  </si>
  <si>
    <t>50*40*15</t>
  </si>
  <si>
    <t>не раз</t>
  </si>
  <si>
    <t>Сумма
факт.отгр.
ОПТОВ
ценах</t>
  </si>
  <si>
    <t>Сумма
факт.отгр.
ФРАНЧ
ценах</t>
  </si>
  <si>
    <t>Сумма
факт.отгр.
розн.цен</t>
  </si>
  <si>
    <t>группа</t>
  </si>
  <si>
    <t>55*140*70</t>
  </si>
  <si>
    <t>120*175*105</t>
  </si>
  <si>
    <t>75*125*70</t>
  </si>
  <si>
    <t>125*155*110</t>
  </si>
  <si>
    <t>100*240*110</t>
  </si>
  <si>
    <t>35*70*35</t>
  </si>
  <si>
    <t>55*80*40</t>
  </si>
  <si>
    <t>100*150*70</t>
  </si>
  <si>
    <t>35*135*95</t>
  </si>
  <si>
    <t>55*165*165</t>
  </si>
  <si>
    <t>95*155*75</t>
  </si>
  <si>
    <t>90*110*65</t>
  </si>
  <si>
    <t>75*105*35</t>
  </si>
  <si>
    <t>70*40*90</t>
  </si>
  <si>
    <t>55*50*45</t>
  </si>
  <si>
    <t>60*80*70</t>
  </si>
  <si>
    <t>75*75*80</t>
  </si>
  <si>
    <t>60*70*55</t>
  </si>
  <si>
    <t>40*100*85</t>
  </si>
  <si>
    <t>55*55*80</t>
  </si>
  <si>
    <t>70*60*70</t>
  </si>
  <si>
    <t>50*95*75</t>
  </si>
  <si>
    <t>120*40*90</t>
  </si>
  <si>
    <t>65*110*195</t>
  </si>
  <si>
    <t>50*60*55</t>
  </si>
  <si>
    <t>35*70*30</t>
  </si>
  <si>
    <t>100*85*45</t>
  </si>
  <si>
    <t>60*115*45</t>
  </si>
  <si>
    <t>65*110*50</t>
  </si>
  <si>
    <t>9*14*7</t>
  </si>
  <si>
    <t>7*8,5*8</t>
  </si>
  <si>
    <t>14*18,5*11</t>
  </si>
  <si>
    <t>15*24*11</t>
  </si>
  <si>
    <t>5,5*7,5*5,5</t>
  </si>
  <si>
    <t>12*16*8</t>
  </si>
  <si>
    <t>5,5*16,5*16,5</t>
  </si>
  <si>
    <t>10*10,5*8,5</t>
  </si>
  <si>
    <t>7*4*9</t>
  </si>
  <si>
    <t>3,5*7,5*5,5</t>
  </si>
  <si>
    <t>12*4*9</t>
  </si>
  <si>
    <t>6,5*11*19,5</t>
  </si>
  <si>
    <t>5*6*5,5</t>
  </si>
  <si>
    <t>85*125*50</t>
  </si>
  <si>
    <t>90*160*55</t>
  </si>
  <si>
    <t>105*145*70</t>
  </si>
  <si>
    <t>140*175*80</t>
  </si>
  <si>
    <t>60*100*60</t>
  </si>
  <si>
    <t>90*160*80</t>
  </si>
  <si>
    <t>120*155*70</t>
  </si>
  <si>
    <t>115*195*105</t>
  </si>
  <si>
    <t>80*200*80</t>
  </si>
  <si>
    <t>135*115*90</t>
  </si>
  <si>
    <t>80*135*40</t>
  </si>
  <si>
    <t>210*190*100</t>
  </si>
  <si>
    <t>40*75*45</t>
  </si>
  <si>
    <t>55*75*55</t>
  </si>
  <si>
    <t>70*100*65</t>
  </si>
  <si>
    <t>8*20*8</t>
  </si>
  <si>
    <t>13,5*11,5*9</t>
  </si>
  <si>
    <t>21*19*10</t>
  </si>
  <si>
    <t>пластика
размер
см</t>
  </si>
  <si>
    <t>45*8*60</t>
  </si>
  <si>
    <t>50*50*70</t>
  </si>
  <si>
    <t>35*35*60</t>
  </si>
  <si>
    <t>55*90*25</t>
  </si>
  <si>
    <t>50*100*25</t>
  </si>
  <si>
    <t>60*75*25</t>
  </si>
  <si>
    <t>45*100*25</t>
  </si>
  <si>
    <t>45*95*25</t>
  </si>
  <si>
    <t>32*32*6</t>
  </si>
  <si>
    <t>60*60*170</t>
  </si>
  <si>
    <t>60*120*20</t>
  </si>
  <si>
    <t>100*160*30</t>
  </si>
  <si>
    <t>08-Квадраты</t>
  </si>
  <si>
    <t>КВАДРАТЫ (на 16к) (ковёр из цветов)</t>
  </si>
  <si>
    <t>UPA-Q16-1705</t>
  </si>
  <si>
    <t>КВАДРАТЫ (на 16к) (бантик)</t>
  </si>
  <si>
    <t>UPA-Q16-18PA</t>
  </si>
  <si>
    <t>UPA-KDK2-1700</t>
  </si>
  <si>
    <t>ДЛЯ ШОКОЛАДНОЙ ПЛИТКИ (плод какао)</t>
  </si>
  <si>
    <t>Калька А3-1-Love</t>
  </si>
  <si>
    <t>Калька А3-2-конверт</t>
  </si>
  <si>
    <t>Калька А3-3-СТ-розы</t>
  </si>
  <si>
    <t>Калька А3-4-СТ-цветной</t>
  </si>
  <si>
    <t>Калька А3-5-18+</t>
  </si>
  <si>
    <t>Калька А3-6-лакомства детские</t>
  </si>
  <si>
    <t>Калька А3-7-лакомства</t>
  </si>
  <si>
    <t>Калька А3-8-СТ-золотые цветы</t>
  </si>
  <si>
    <t>Калька А3-9-8M-бабочки</t>
  </si>
  <si>
    <t>Калька А3-10-23F-марки</t>
  </si>
  <si>
    <t>Калька А3-11-23F-атрибуты</t>
  </si>
  <si>
    <t>Калька А3-12-чай и кофе</t>
  </si>
  <si>
    <t>Калька А3-13-NY</t>
  </si>
  <si>
    <t>Калька А3-14-NY</t>
  </si>
  <si>
    <t>Калька А3-15-NY</t>
  </si>
  <si>
    <t>Калька А3-16-NY</t>
  </si>
  <si>
    <t>Калька А3-17-NY-маскарад-цветной</t>
  </si>
  <si>
    <t>Калька А3-18-23F-23 февраля</t>
  </si>
  <si>
    <t>Калька А3-19-СТ-фраде бесшовный с логотипами</t>
  </si>
  <si>
    <t>5-18+</t>
  </si>
  <si>
    <t>CAL-01</t>
  </si>
  <si>
    <t>CAL-02</t>
  </si>
  <si>
    <t>CAL-05</t>
  </si>
  <si>
    <t>CAL-06</t>
  </si>
  <si>
    <t>CAL-07</t>
  </si>
  <si>
    <t>CAL-03</t>
  </si>
  <si>
    <t>CAL-04</t>
  </si>
  <si>
    <t>CAL-08</t>
  </si>
  <si>
    <t>CAL-09</t>
  </si>
  <si>
    <t>CAL-10</t>
  </si>
  <si>
    <t>CAL-11</t>
  </si>
  <si>
    <t>CAL-12</t>
  </si>
  <si>
    <t>CAL-13</t>
  </si>
  <si>
    <t>CAL-14</t>
  </si>
  <si>
    <t>CAL-15</t>
  </si>
  <si>
    <t>CAL-16</t>
  </si>
  <si>
    <t>CAL-17</t>
  </si>
  <si>
    <t>CAL-18</t>
  </si>
  <si>
    <t>CAL-19</t>
  </si>
  <si>
    <t>03-Калька</t>
  </si>
  <si>
    <t>ВОСЬМИГРАННИК (на 37к) (маки и розы)</t>
  </si>
  <si>
    <t>КРЫШКА-ДНО (на 6к/плитку) с окном, без ложемента</t>
  </si>
  <si>
    <t>UPA-Gof-О6</t>
  </si>
  <si>
    <t>цена
НГ
2018</t>
  </si>
  <si>
    <t>цена
РА НГ
2018</t>
  </si>
  <si>
    <t>ФрадеАрт-Гигер-Фолиант на 35к (Нимфа) с лентой</t>
  </si>
  <si>
    <t>ФрадеАрт-Гигер-Фолиант на 36к (Нимфа) на магнитах</t>
  </si>
  <si>
    <t>ART-F-35-1807</t>
  </si>
  <si>
    <t>ART-F-36-1807</t>
  </si>
  <si>
    <t>ART-P-30-1807-01</t>
  </si>
  <si>
    <t>ART-P-30-1807-02</t>
  </si>
  <si>
    <t>ART-P-30-1807-03</t>
  </si>
  <si>
    <t>ART-P-30-1807-04</t>
  </si>
  <si>
    <t>ART-P-30-1807-05</t>
  </si>
  <si>
    <t>ART-P-30-1807-07</t>
  </si>
  <si>
    <t>ART-P-30-1807-08</t>
  </si>
  <si>
    <t>ART-P-30-1807-09</t>
  </si>
  <si>
    <t>ART-P-30-1807-11</t>
  </si>
  <si>
    <t>ART-P-30-1807-12</t>
  </si>
  <si>
    <t>ФрадеАрт-Уффици-Весна-Пенал на 12к</t>
  </si>
  <si>
    <t>ФрадеАрт-Боттичелли-Мадонна-Пенал на 12к</t>
  </si>
  <si>
    <t>ФрадеАрт-Боттичелли-Медичи-Пенал на 12к</t>
  </si>
  <si>
    <t>ФрадеАрт-Босх-Стог сена-Пенал на 12к</t>
  </si>
  <si>
    <t>Розница
больше
корп</t>
  </si>
  <si>
    <t>измен.
КОРП</t>
  </si>
  <si>
    <t>измен.
РА</t>
  </si>
  <si>
    <t>ФрадеАрт-Боттичелли-Суд Париса -Пенал на 12к</t>
  </si>
  <si>
    <t>ФрадеАрт-Босх-Концерт в яйце-Пенал на 12к</t>
  </si>
  <si>
    <t>ФрадеАрт-Карпаччо-Молодой рыцарь-Пенал на 12к</t>
  </si>
  <si>
    <t>ФрадеАрт-Карпаччо-Две дамы -Пенал на 12к</t>
  </si>
  <si>
    <t>ФрадеАрт-Боттичелли-Портрет женщины-Пенал на 12к</t>
  </si>
  <si>
    <t>ФрадеАрт-Джотто-Бегство в Египет-Пенал на 12к</t>
  </si>
  <si>
    <t>0-Мармелад</t>
  </si>
  <si>
    <t>Еврокуб (вес-388г) (темный)</t>
  </si>
  <si>
    <t>Еврокуб (вес-388г) (молочный)</t>
  </si>
  <si>
    <t>Бочка (вес-148г) (темный)</t>
  </si>
  <si>
    <t>Бочка (вес-148г) (молочный)</t>
  </si>
  <si>
    <t>Картинг (вес-156г) (темный)</t>
  </si>
  <si>
    <t>Картинг (вес-156г) (молочный)</t>
  </si>
  <si>
    <t>Медаль Олень (вес-26г) (темный)</t>
  </si>
  <si>
    <t>Медаль Олень (вес-26г) (молочный)</t>
  </si>
  <si>
    <t>Медаль Оленья упряж (вес-32г) (темный)</t>
  </si>
  <si>
    <t>Медаль Оленья упряж (вес-32г) (молочный)</t>
  </si>
  <si>
    <t>Медведь с рыбой (вес-58г) (темный)</t>
  </si>
  <si>
    <t>Медведь с рыбой (вес-58г) (молочный)</t>
  </si>
  <si>
    <t>Мурманск - Арктика (вес-46г) (темный)</t>
  </si>
  <si>
    <t>Мурманск - Арктика (вес-46г) (молочный)</t>
  </si>
  <si>
    <t>Мурманск - магнит (вес-20г) (темный)</t>
  </si>
  <si>
    <t>Мурманск - магнит (вес-20г) (молочный)</t>
  </si>
  <si>
    <t>Мурманск - Медведь с кружкой (вес-40г) (темный)</t>
  </si>
  <si>
    <t>Мурманск - Медведь с кружкой (вес-40г) (молочный)</t>
  </si>
  <si>
    <t>Кот Семен (вес-46г) (темный)</t>
  </si>
  <si>
    <t>Кот Семен (вес-46г) (молочный)</t>
  </si>
  <si>
    <t>FIG-1262-D</t>
  </si>
  <si>
    <t>FIG-1262-M</t>
  </si>
  <si>
    <t>FIG-1263-D</t>
  </si>
  <si>
    <t>FIG-1263-M</t>
  </si>
  <si>
    <t>FIG-1264-D</t>
  </si>
  <si>
    <t>FIG-1264-M</t>
  </si>
  <si>
    <t>FIG-1265-D</t>
  </si>
  <si>
    <t>FIG-1265-M</t>
  </si>
  <si>
    <t>FIG-1266-D</t>
  </si>
  <si>
    <t>FIG-1266-M</t>
  </si>
  <si>
    <t>FIG-1267-D</t>
  </si>
  <si>
    <t>FIG-1267-M</t>
  </si>
  <si>
    <t>FIG-1268-D</t>
  </si>
  <si>
    <t>FIG-1268-M</t>
  </si>
  <si>
    <t>FIG-1269-D</t>
  </si>
  <si>
    <t>FIG-1269-M</t>
  </si>
  <si>
    <t>FIG-1270-D</t>
  </si>
  <si>
    <t>FIG-1270-M</t>
  </si>
  <si>
    <t>FIG-1271-D</t>
  </si>
  <si>
    <t>FIG-1271-M</t>
  </si>
  <si>
    <t>FIG-1272-D</t>
  </si>
  <si>
    <t>FIG-1272-M</t>
  </si>
  <si>
    <t>КРУГЛАЯ премиум (на 37-45к) (цветы акварель)</t>
  </si>
  <si>
    <t>UPA-KA-37-8M-1834</t>
  </si>
  <si>
    <t>КРУГЛАЯ маленькая (на 12к) (луговые цветы)</t>
  </si>
  <si>
    <t>UPA-KM-12-8M-18LU</t>
  </si>
  <si>
    <t>UPA-KM-12-8M-18LA</t>
  </si>
  <si>
    <t>КРУГЛАЯ маленькая (на 12к) (тюльпаны</t>
  </si>
  <si>
    <t>UPA-KM-12-8M-18TU</t>
  </si>
  <si>
    <t>UPA-KM-12-8M-1836</t>
  </si>
  <si>
    <t>КРУГЛАЯ маленькая (на 12к) (новелла)</t>
  </si>
  <si>
    <t>Медаль за Мужество (вес-45г) (темный)</t>
  </si>
  <si>
    <t>Медаль за Мужество (вес-45г) (молочный)</t>
  </si>
  <si>
    <t>Автомат Калашникова (вес-105г) (темный)</t>
  </si>
  <si>
    <t>Автомат Калашникова (вес-105г) (молочный)</t>
  </si>
  <si>
    <t>Шанель №5 (вес-105г) (темный)</t>
  </si>
  <si>
    <t>Шанель №5 (вес-105г) (молочный)</t>
  </si>
  <si>
    <t>FIG-1273-D</t>
  </si>
  <si>
    <t>FIG-1273-M</t>
  </si>
  <si>
    <t>KAZ-15-D</t>
  </si>
  <si>
    <t>KAZ-15-M</t>
  </si>
  <si>
    <t>85*65*10</t>
  </si>
  <si>
    <t>Свияжск (вес-34г) (темный)</t>
  </si>
  <si>
    <t>Свияжск (вес-34г) (молочный)</t>
  </si>
  <si>
    <t>FIG-1274-D</t>
  </si>
  <si>
    <t>FIG-1274-M</t>
  </si>
  <si>
    <t>Мозг (вес-40г) (темный)</t>
  </si>
  <si>
    <t>Мозг (вес-40г) (молочный)</t>
  </si>
  <si>
    <t>50*40*25</t>
  </si>
  <si>
    <t>КРУГЛАЯ маленькая (на 12к) (la couture)</t>
  </si>
  <si>
    <t>290*210</t>
  </si>
  <si>
    <t>250*250</t>
  </si>
  <si>
    <t>250*130</t>
  </si>
  <si>
    <t>800*400*260</t>
  </si>
  <si>
    <t>135*135*42</t>
  </si>
  <si>
    <t>159*159*17</t>
  </si>
  <si>
    <t>117*85*32</t>
  </si>
  <si>
    <t>140*140*32</t>
  </si>
  <si>
    <t>140*140*20</t>
  </si>
  <si>
    <t>280*280*70</t>
  </si>
  <si>
    <t>160*80*11</t>
  </si>
  <si>
    <t>175*95*11</t>
  </si>
  <si>
    <t>67*72*152</t>
  </si>
  <si>
    <t>210*210*16</t>
  </si>
  <si>
    <t>205*165*32</t>
  </si>
  <si>
    <t>166*205*32</t>
  </si>
  <si>
    <t>172*168*37</t>
  </si>
  <si>
    <t>265*265*35</t>
  </si>
  <si>
    <t>250*250*32</t>
  </si>
  <si>
    <t>215*135*32</t>
  </si>
  <si>
    <t>175*135*32</t>
  </si>
  <si>
    <t>135*135*32</t>
  </si>
  <si>
    <t>95*95*32</t>
  </si>
  <si>
    <t>165*95*32</t>
  </si>
  <si>
    <t>202*202*32</t>
  </si>
  <si>
    <t>420*280</t>
  </si>
  <si>
    <t>UPA-NFR-40</t>
  </si>
  <si>
    <t>UPA-SHM-D</t>
  </si>
  <si>
    <t>ШКАТУЛКА ДЕРЕВЯННАЯ тёмная (венге) (на 16к)</t>
  </si>
  <si>
    <t>180*180*45</t>
  </si>
  <si>
    <t>151*151*40</t>
  </si>
  <si>
    <t>182*138*45</t>
  </si>
  <si>
    <t>290*210*42</t>
  </si>
  <si>
    <t>БИРКА (в ассортименте) 4 вида по 10шт новогодняя</t>
  </si>
  <si>
    <t>ПЕНАЛ (на 12к) (сверток)</t>
  </si>
  <si>
    <t>ПЕНАЛ (на 12к) (мишка)</t>
  </si>
  <si>
    <t>ПЕНАЛ (на 12к) (шарик)</t>
  </si>
  <si>
    <t>ПЕНАЛ (на 12к) (белая борода)</t>
  </si>
  <si>
    <t>UPA-KB-12-NY-1904</t>
  </si>
  <si>
    <t>КРУГЛАЯ маленькая (на 12к) (валежник)</t>
  </si>
  <si>
    <t>КОМПЛИМЕНТ (на 2к) (марка)</t>
  </si>
  <si>
    <t>КОМПЛИМЕНТ (на 2к) (бантик)</t>
  </si>
  <si>
    <t>КОМПЛИМЕНТ (на 2к) (цветок какао)</t>
  </si>
  <si>
    <t>КОМПЛИМЕНТ (на 2к) (прозрачный)</t>
  </si>
  <si>
    <t>КОМПЛИМЕНТ (на 1к) (плод серый)</t>
  </si>
  <si>
    <t>КОМПЛИМЕНТ (на 1к) (валежник)</t>
  </si>
  <si>
    <t>UPA-KDK1-1904</t>
  </si>
  <si>
    <t>КОМПЛИМЕНТ (на 1к) (узоры)</t>
  </si>
  <si>
    <t>03-Кассоне</t>
  </si>
  <si>
    <t>Кассоне 9к (золотые цветы гравировка)</t>
  </si>
  <si>
    <t>Кассоне 16к (решето)</t>
  </si>
  <si>
    <t>Кассоне 20к (какао)</t>
  </si>
  <si>
    <t>UPA-CAS-9-8M-1838</t>
  </si>
  <si>
    <t>UPA-CAS-16-resh</t>
  </si>
  <si>
    <t>UPA-CAS-20-cacao</t>
  </si>
  <si>
    <t>OTK-00-D</t>
  </si>
  <si>
    <t>OTK-00-M</t>
  </si>
  <si>
    <t>216*176*42</t>
  </si>
  <si>
    <t>138*138*48</t>
  </si>
  <si>
    <t>170*177*43</t>
  </si>
  <si>
    <t>13-деньги</t>
  </si>
  <si>
    <t>07-Новый год</t>
  </si>
  <si>
    <t>02-сказки</t>
  </si>
  <si>
    <t>09-Серия 18+</t>
  </si>
  <si>
    <t>06-Ангелы</t>
  </si>
  <si>
    <t>05-Бюсты</t>
  </si>
  <si>
    <t>04-Бокалы</t>
  </si>
  <si>
    <t>03-События</t>
  </si>
  <si>
    <t>02-Сказки</t>
  </si>
  <si>
    <t>01-Звери</t>
  </si>
  <si>
    <t>08-осень</t>
  </si>
  <si>
    <t>01-собаки</t>
  </si>
  <si>
    <t>2-Шоколад</t>
  </si>
  <si>
    <t>С днем рождения-2 (вес-70г) (темный)</t>
  </si>
  <si>
    <t>С днем рождения-2 (вес-70г) (молочный)</t>
  </si>
  <si>
    <t>С днем рождения-2 (вес-70г) (белый)</t>
  </si>
  <si>
    <t>С Юбилеем! (вес-60г) (темный)</t>
  </si>
  <si>
    <t>С Юбилеем! (вес-60г) (молочный)</t>
  </si>
  <si>
    <t>С Юбилеем! (вес-60г) (белый)</t>
  </si>
  <si>
    <t>Шоко-поздравляшки (вес-75г) (темный)</t>
  </si>
  <si>
    <t>Шоко-поздравляшки (вес-75г) (молочный)</t>
  </si>
  <si>
    <t>Шоко-поздравляшки (вес-75г) (белый)</t>
  </si>
  <si>
    <t>Шоко-поздравляшки 2 (вес-60г) (темный)</t>
  </si>
  <si>
    <t>Шоко-поздравляшки 2 (вес-60г) (молочный)</t>
  </si>
  <si>
    <t>Шоко-поздравляшки 2 (вес-60г) (белый)</t>
  </si>
  <si>
    <t>Шоко-поздравляшки 3 (вес-70г) (темный)</t>
  </si>
  <si>
    <t>Шоко-поздравляшки 3 (вес-70г) (молочный)</t>
  </si>
  <si>
    <t>Шоко-поздравляшки 3 (вес-70г) (белый)</t>
  </si>
  <si>
    <t>Шоко-поздравляшки 4 (вес-65г) (темный)</t>
  </si>
  <si>
    <t>Шоко-поздравляшки 4 (вес-65г) (молочный)</t>
  </si>
  <si>
    <t>Шоко-поздравляшки 4 (вес-65г) (белый)</t>
  </si>
  <si>
    <t>За достойное воспитание детей (вес-40г) (темный)</t>
  </si>
  <si>
    <t>За достойное воспитание детей (вес-40г) (молочный)</t>
  </si>
  <si>
    <t>За достойное воспитание детей (вес-40г) (белый)</t>
  </si>
  <si>
    <t>За терпение и веру в учеников (вес-40г) (темный)</t>
  </si>
  <si>
    <t>За терпение и веру в учеников (вес-40г) (молочный)</t>
  </si>
  <si>
    <t>За терпение и веру в учеников (вес-40г) (белый)</t>
  </si>
  <si>
    <t>Золотой учитель (вес-45г) (темный)</t>
  </si>
  <si>
    <t>Золотой учитель (вес-45г) (молочный)</t>
  </si>
  <si>
    <t>Золотой учитель (вес-45г) (белый)</t>
  </si>
  <si>
    <t>Листья вишни (вес-10г) (темный)</t>
  </si>
  <si>
    <t>Листья вишни (вес-10г) (молочный)</t>
  </si>
  <si>
    <t>Листья вишни (вес-10г) (белый)</t>
  </si>
  <si>
    <t>Листья вяза (вес-10г) (темный)</t>
  </si>
  <si>
    <t>Листья вяза (вес-10г) (молочный)</t>
  </si>
  <si>
    <t>Листья вяза (вес-10г) (белый)</t>
  </si>
  <si>
    <t>Листья дуба (вес-10г) (темный)</t>
  </si>
  <si>
    <t>Листья дуба (вес-10г) (молочный)</t>
  </si>
  <si>
    <t>Листья дуба (вес-10г) (белый)</t>
  </si>
  <si>
    <t>Листья клен (вес-10г) (темный)</t>
  </si>
  <si>
    <t>Листья клен (вес-10г) (молочный)</t>
  </si>
  <si>
    <t>Листья клен (вес-10г) (белый)</t>
  </si>
  <si>
    <t>Листья сирени (вес-10г) (темный)</t>
  </si>
  <si>
    <t>Листья сирени (вес-10г) (молочный)</t>
  </si>
  <si>
    <t>Листья сирени (вес-10г) (белый)</t>
  </si>
  <si>
    <t>Школьный набор (вес-50г) (темный)</t>
  </si>
  <si>
    <t>Школьный набор (вес-50г) (молочный)</t>
  </si>
  <si>
    <t>Школьный набор (вес-50г) (белый)</t>
  </si>
  <si>
    <t>Школьный набор 2 (вес-40г) (темный)</t>
  </si>
  <si>
    <t>Школьный набор 2 (вес-40г) (молочный)</t>
  </si>
  <si>
    <t>Школьный набор 2 (вес-40г) (белый)</t>
  </si>
  <si>
    <t>Шоко-виагра (вес-110г) (темный)</t>
  </si>
  <si>
    <t>Шоко-виагра (вес-110г) (молочный)</t>
  </si>
  <si>
    <t>Шоко-виагра (вес-110г) (белый)</t>
  </si>
  <si>
    <t>Зодиак-комплект (вес-25г) (темный)</t>
  </si>
  <si>
    <t>Зодиак-комплект (вес-25г) (молочный)</t>
  </si>
  <si>
    <t>Зодиак-комплект (вес-25г) (белый)</t>
  </si>
  <si>
    <t>Зодиак-Близнецы (вес-25г) (темный)</t>
  </si>
  <si>
    <t>Зодиак-Близнецы (вес-25г) (молочный)</t>
  </si>
  <si>
    <t>Зодиак-Близнецы (вес-25г) (белый)</t>
  </si>
  <si>
    <t>Зодиак-Весы (вес-25г) (темный)</t>
  </si>
  <si>
    <t>Зодиак-Весы (вес-25г) (молочный)</t>
  </si>
  <si>
    <t>Зодиак-Весы (вес-25г) (белый)</t>
  </si>
  <si>
    <t>Зодиак-Водолей (вес-25г) (темный)</t>
  </si>
  <si>
    <t>Зодиак-Водолей (вес-25г) (молочный)</t>
  </si>
  <si>
    <t>Зодиак-Водолей (вес-25г) (белый)</t>
  </si>
  <si>
    <t>Зодиак-Дева (вес-25г) (темный)</t>
  </si>
  <si>
    <t>Зодиак-Дева (вес-25г) (молочный)</t>
  </si>
  <si>
    <t>Зодиак-Дева (вес-25г) (белый)</t>
  </si>
  <si>
    <t>Зодиак-Козерог (вес-25г) (темный)</t>
  </si>
  <si>
    <t>Зодиак-Козерог (вес-25г) (молочный)</t>
  </si>
  <si>
    <t>Зодиак-Козерог (вес-25г) (белый)</t>
  </si>
  <si>
    <t>Зодиак-Лев (вес-25г) (темный)</t>
  </si>
  <si>
    <t>Зодиак-Лев (вес-25г) (молочный)</t>
  </si>
  <si>
    <t>Зодиак-Лев (вес-25г) (белый)</t>
  </si>
  <si>
    <t>Зодиак-Овен (вес-25г) (темный)</t>
  </si>
  <si>
    <t>Зодиак-Овен (вес-25г) (молочный)</t>
  </si>
  <si>
    <t>Зодиак-Овен (вес-25г) (белый)</t>
  </si>
  <si>
    <t>Зодиак-Рак (вес-25г) (темный)</t>
  </si>
  <si>
    <t>Зодиак-Рак (вес-25г) (молочный)</t>
  </si>
  <si>
    <t>Зодиак-Рак (вес-25г) (белый)</t>
  </si>
  <si>
    <t>Зодиак-Рыбы (вес-25г) (темный)</t>
  </si>
  <si>
    <t>Зодиак-Рыбы (вес-25г) (молочный)</t>
  </si>
  <si>
    <t>Зодиак-Рыбы (вес-25г) (белый)</t>
  </si>
  <si>
    <t>Зодиак-Скорпион (вес-25г) (темный)</t>
  </si>
  <si>
    <t>Зодиак-Скорпион (вес-25г) (молочный)</t>
  </si>
  <si>
    <t>Зодиак-Скорпион (вес-25г) (белый)</t>
  </si>
  <si>
    <t>Зодиак-Стрелец (вес-25г) (темный)</t>
  </si>
  <si>
    <t>Зодиак-Стрелец (вес-25г) (молочный)</t>
  </si>
  <si>
    <t>Зодиак-Стрелец (вес-25г) (белый)</t>
  </si>
  <si>
    <t>Зодиак-Телец (вес-25г) (темный)</t>
  </si>
  <si>
    <t>Зодиак-Телец (вес-25г) (молочный)</t>
  </si>
  <si>
    <t>Зодиак-Телец (вес-25г) (белый)</t>
  </si>
  <si>
    <t>Матрешка (вес-65г) (темный)</t>
  </si>
  <si>
    <t>Матрешка (вес-65г) (молочный)</t>
  </si>
  <si>
    <t>Матрешка (вес-65г) (белый)</t>
  </si>
  <si>
    <t>Купюра 10 рублей СССР (вес-40г) (темный)</t>
  </si>
  <si>
    <t>Купюра 10 рублей СССР (вес-40г) (молочный)</t>
  </si>
  <si>
    <t>Купюра 10 рублей СССР (вес-40г) (белый)</t>
  </si>
  <si>
    <t>5 копеек СССР (вес-50г) (темный)</t>
  </si>
  <si>
    <t>5 копеек СССР (вес-50г) (молочный)</t>
  </si>
  <si>
    <t>5 копеек СССР (вес-50г) (белый)</t>
  </si>
  <si>
    <t>Дочки-сыночки (вес-20г) (темный)</t>
  </si>
  <si>
    <t>Дочки-сыночки (вес-20г) (молочный)</t>
  </si>
  <si>
    <t>Дочки-сыночки (вес-20г) (белый)</t>
  </si>
  <si>
    <t>Шоко-совы (вес-30г) (темный)</t>
  </si>
  <si>
    <t>Шоко-совы (вес-30г) (молочный)</t>
  </si>
  <si>
    <t>Шоко-совы (вес-30г) (белый)</t>
  </si>
  <si>
    <t>Гвардия (вес-75г) (темный)</t>
  </si>
  <si>
    <t>Гвардия (вес-75г) (молочный)</t>
  </si>
  <si>
    <t>Гвардия (вес-75г) (белый)</t>
  </si>
  <si>
    <t>Дедушка (вес-60г) (темный)</t>
  </si>
  <si>
    <t>Дедушка (вес-60г) (молочный)</t>
  </si>
  <si>
    <t>Дедушка (вес-60г) (белый)</t>
  </si>
  <si>
    <t>Восьмерка весенняя пора (вес-95г) (темный)</t>
  </si>
  <si>
    <t>Восьмерка весенняя пора (вес-95г) (молочный)</t>
  </si>
  <si>
    <t>Восьмерка весенняя пора (вес-95г) (белый)</t>
  </si>
  <si>
    <t>Восьмерка с цветами (вес-85г) (темный)</t>
  </si>
  <si>
    <t>Восьмерка с цветами (вес-85г) (молочный)</t>
  </si>
  <si>
    <t>Восьмерка с цветами (вес-85г) (белый)</t>
  </si>
  <si>
    <t>Тюльпаны (вес-55г) (темный)</t>
  </si>
  <si>
    <t>Тюльпаны (вес-55г) (молочный)</t>
  </si>
  <si>
    <t>Тюльпаны (вес-55г) (белый)</t>
  </si>
  <si>
    <t>Квадро восьмерки (вес-20г) (темный)</t>
  </si>
  <si>
    <t>Квадро восьмерки (вес-20г) (молочный)</t>
  </si>
  <si>
    <t>Квадро восьмерки (вес-20г) (белый)</t>
  </si>
  <si>
    <t>Шоко-восьмерки (вес-20г) (темный)</t>
  </si>
  <si>
    <t>Шоко-восьмерки (вес-20г) (молочный)</t>
  </si>
  <si>
    <t>Шоко-восьмерки (вес-20г) (белый)</t>
  </si>
  <si>
    <t>Шоко-цветы (вес-20г) (темный)</t>
  </si>
  <si>
    <t>Шоко-цветы (вес-20г) (молочный)</t>
  </si>
  <si>
    <t>Шоко-цветы (вес-20г) (белый)</t>
  </si>
  <si>
    <t>Медикам слава (вес-90г) (темный)</t>
  </si>
  <si>
    <t>Медикам слава (вес-90г) (молочный)</t>
  </si>
  <si>
    <t>Медикам слава (вес-90г) (белый)</t>
  </si>
  <si>
    <t>Таблетка (вес-65г) (темный)</t>
  </si>
  <si>
    <t>Таблетка (вес-65г) (молочный)</t>
  </si>
  <si>
    <t>Таблетка (вес-65г) (белый)</t>
  </si>
  <si>
    <t>Лучший футболист (вес-45г) (темный)</t>
  </si>
  <si>
    <t>Лучший футболист (вес-45г) (молочный)</t>
  </si>
  <si>
    <t>Лучший футболист (вес-45г) (белый)</t>
  </si>
  <si>
    <t>Пожелание паре (вес-110г) (темный)</t>
  </si>
  <si>
    <t>Пожелание паре (вес-110г) (молочный)</t>
  </si>
  <si>
    <t>Пожелание паре (вес-110г) (белый)</t>
  </si>
  <si>
    <t>С бракосочетанием! (вес-135г) (темный)</t>
  </si>
  <si>
    <t>С бракосочетанием! (вес-135г) (молочный)</t>
  </si>
  <si>
    <t>С бракосочетанием! (вес-135г) (белый)</t>
  </si>
  <si>
    <t>Кирпич (вес-110г) (темный)</t>
  </si>
  <si>
    <t>Кирпич (вес-110г) (молочный)</t>
  </si>
  <si>
    <t>Кирпич (вес-110г) (белый)</t>
  </si>
  <si>
    <t>Золотому человеку (вес-65г) (темный)</t>
  </si>
  <si>
    <t>Золотому человеку (вес-65г) (молочный)</t>
  </si>
  <si>
    <t>Золотому человеку (вес-65г) (белый)</t>
  </si>
  <si>
    <t>Двуглавый орел (вес-175г) (темный)</t>
  </si>
  <si>
    <t>Двуглавый орел (вес-175г) (молочный)</t>
  </si>
  <si>
    <t>Двуглавый орел (вес-175г) (белый)</t>
  </si>
  <si>
    <t>Карта России (вес-160г) (темный)</t>
  </si>
  <si>
    <t>Карта России (вес-160г) (молочный)</t>
  </si>
  <si>
    <t>Карта России (вес-160г) (белый)</t>
  </si>
  <si>
    <t>Крым (вес-100г) (темный)</t>
  </si>
  <si>
    <t>Крым (вес-100г) (молочный)</t>
  </si>
  <si>
    <t>Крым (вес-100г) (белый)</t>
  </si>
  <si>
    <t>Крымский мост (вес-100г) (темный)</t>
  </si>
  <si>
    <t>Крымский мост (вес-100г) (молочный)</t>
  </si>
  <si>
    <t>Крымский мост (вес-100г) (белый)</t>
  </si>
  <si>
    <t>уп (1 шт)</t>
  </si>
  <si>
    <t>уп (24 шт)</t>
  </si>
  <si>
    <t>уп (16 шт)</t>
  </si>
  <si>
    <t>уп (32 шт)</t>
  </si>
  <si>
    <t>Pl-x</t>
  </si>
  <si>
    <t>Pl-1</t>
  </si>
  <si>
    <r>
      <t xml:space="preserve">Открытка </t>
    </r>
    <r>
      <rPr>
        <sz val="11"/>
        <color rgb="FFC00000"/>
        <rFont val="Calibri"/>
        <family val="2"/>
        <charset val="204"/>
      </rPr>
      <t>"________________________"</t>
    </r>
    <r>
      <rPr>
        <sz val="11"/>
        <color indexed="8"/>
        <rFont val="Calibri"/>
        <family val="2"/>
        <charset val="204"/>
      </rPr>
      <t xml:space="preserve"> (темный) (вес 145 гр)</t>
    </r>
  </si>
  <si>
    <r>
      <t xml:space="preserve">Открытка </t>
    </r>
    <r>
      <rPr>
        <sz val="11"/>
        <color rgb="FFC00000"/>
        <rFont val="Calibri"/>
        <family val="2"/>
        <charset val="204"/>
      </rPr>
      <t>"________________________"</t>
    </r>
    <r>
      <rPr>
        <sz val="11"/>
        <color indexed="8"/>
        <rFont val="Calibri"/>
        <family val="2"/>
        <charset val="204"/>
      </rPr>
      <t xml:space="preserve"> (молочный) (вес 145 гр)</t>
    </r>
  </si>
  <si>
    <t>LOL-826-D</t>
  </si>
  <si>
    <t>LOL-826-M</t>
  </si>
  <si>
    <t>LOL-826-W</t>
  </si>
  <si>
    <t>LOL-827-D</t>
  </si>
  <si>
    <t>LOL-827-M</t>
  </si>
  <si>
    <t>LOL-827-W</t>
  </si>
  <si>
    <t>FIG-1275-D</t>
  </si>
  <si>
    <t>FIG-1275-M</t>
  </si>
  <si>
    <t>FIG-1275-W</t>
  </si>
  <si>
    <t>FIG-1276-D</t>
  </si>
  <si>
    <t>FIG-1276-M</t>
  </si>
  <si>
    <t>FIG-1276-W</t>
  </si>
  <si>
    <t>FIG-1277-D</t>
  </si>
  <si>
    <t>FIG-1277-M</t>
  </si>
  <si>
    <t>FIG-1277-W</t>
  </si>
  <si>
    <t>FIG-1278-D</t>
  </si>
  <si>
    <t>FIG-1278-M</t>
  </si>
  <si>
    <t>FIG-1278-W</t>
  </si>
  <si>
    <t>FIG-1279-D</t>
  </si>
  <si>
    <t>FIG-1279-M</t>
  </si>
  <si>
    <t>FIG-1279-W</t>
  </si>
  <si>
    <t>FIG-1280-D</t>
  </si>
  <si>
    <t>FIG-1280-M</t>
  </si>
  <si>
    <t>FIG-1280-W</t>
  </si>
  <si>
    <t>FIG-1302-D</t>
  </si>
  <si>
    <t>FIG-1302-M</t>
  </si>
  <si>
    <t>FIG-1302-W</t>
  </si>
  <si>
    <t>FIG-1303-D</t>
  </si>
  <si>
    <t>FIG-1303-M</t>
  </si>
  <si>
    <t>FIG-1303-W</t>
  </si>
  <si>
    <t>FIG-1304-D</t>
  </si>
  <si>
    <t>FIG-1304-M</t>
  </si>
  <si>
    <t>FIG-1304-W</t>
  </si>
  <si>
    <t>FIG-1305-D</t>
  </si>
  <si>
    <t>FIG-1305-M</t>
  </si>
  <si>
    <t>FIG-1305-W</t>
  </si>
  <si>
    <t>FIG-1306-D</t>
  </si>
  <si>
    <t>FIG-1306-M</t>
  </si>
  <si>
    <t>FIG-1306-W</t>
  </si>
  <si>
    <t>FIG-1307-D</t>
  </si>
  <si>
    <t>FIG-1307-M</t>
  </si>
  <si>
    <t>FIG-1307-W</t>
  </si>
  <si>
    <t>FIG-1308-D</t>
  </si>
  <si>
    <t>FIG-1308-M</t>
  </si>
  <si>
    <t>FIG-1308-W</t>
  </si>
  <si>
    <t>FIG-1309-D</t>
  </si>
  <si>
    <t>FIG-1309-M</t>
  </si>
  <si>
    <t>FIG-1309-W</t>
  </si>
  <si>
    <t>FIG-1310-D</t>
  </si>
  <si>
    <t>FIG-1310-M</t>
  </si>
  <si>
    <t>FIG-1310-W</t>
  </si>
  <si>
    <t>FIG-1311-D</t>
  </si>
  <si>
    <t>FIG-1311-M</t>
  </si>
  <si>
    <t>FIG-1311-W</t>
  </si>
  <si>
    <t>FIG-1312-D</t>
  </si>
  <si>
    <t>FIG-1312-M</t>
  </si>
  <si>
    <t>FIG-1312-W</t>
  </si>
  <si>
    <t>FIG-1313-D</t>
  </si>
  <si>
    <t>FIG-1313-M</t>
  </si>
  <si>
    <t>FIG-1313-W</t>
  </si>
  <si>
    <t>FIG-1314-D</t>
  </si>
  <si>
    <t>FIG-1314-M</t>
  </si>
  <si>
    <t>FIG-1314-W</t>
  </si>
  <si>
    <t>FIG-1315-D</t>
  </si>
  <si>
    <t>FIG-1315-M</t>
  </si>
  <si>
    <t>FIG-1315-W</t>
  </si>
  <si>
    <t>FIG-1316-D</t>
  </si>
  <si>
    <t>FIG-1316-M</t>
  </si>
  <si>
    <t>FIG-1316-W</t>
  </si>
  <si>
    <t>FIG-1317-D</t>
  </si>
  <si>
    <t>FIG-1317-M</t>
  </si>
  <si>
    <t>FIG-1317-W</t>
  </si>
  <si>
    <t>FIG-1318-D</t>
  </si>
  <si>
    <t>FIG-1318-M</t>
  </si>
  <si>
    <t>FIG-1318-W</t>
  </si>
  <si>
    <t>FIG-1319-D</t>
  </si>
  <si>
    <t>FIG-1319-M</t>
  </si>
  <si>
    <t>FIG-1319-W</t>
  </si>
  <si>
    <t>FIG-1320-D</t>
  </si>
  <si>
    <t>FIG-1320-M</t>
  </si>
  <si>
    <t>FIG-1320-W</t>
  </si>
  <si>
    <t>FIG-1321-D</t>
  </si>
  <si>
    <t>FIG-1321-M</t>
  </si>
  <si>
    <t>FIG-1321-W</t>
  </si>
  <si>
    <t>FIG-1322-D</t>
  </si>
  <si>
    <t>FIG-1322-M</t>
  </si>
  <si>
    <t>FIG-1322-W</t>
  </si>
  <si>
    <t>FIG-1323-D</t>
  </si>
  <si>
    <t>FIG-1323-M</t>
  </si>
  <si>
    <t>FIG-1323-W</t>
  </si>
  <si>
    <t>FIG-1324-D</t>
  </si>
  <si>
    <t>FIG-1324-M</t>
  </si>
  <si>
    <t>FIG-1324-W</t>
  </si>
  <si>
    <t>FIG-1325-D</t>
  </si>
  <si>
    <t>FIG-1325-M</t>
  </si>
  <si>
    <t>FIG-1325-W</t>
  </si>
  <si>
    <t>FIG-1326-D</t>
  </si>
  <si>
    <t>FIG-1326-M</t>
  </si>
  <si>
    <t>FIG-1326-W</t>
  </si>
  <si>
    <t>FIG-1327-D</t>
  </si>
  <si>
    <t>FIG-1327-M</t>
  </si>
  <si>
    <t>FIG-1327-W</t>
  </si>
  <si>
    <t>FIG-1328-D</t>
  </si>
  <si>
    <t>FIG-1328-M</t>
  </si>
  <si>
    <t>FIG-1328-W</t>
  </si>
  <si>
    <t>FIG-1329-D</t>
  </si>
  <si>
    <t>FIG-1329-M</t>
  </si>
  <si>
    <t>FIG-1329-W</t>
  </si>
  <si>
    <t>FIG-1330-D</t>
  </si>
  <si>
    <t>FIG-1330-M</t>
  </si>
  <si>
    <t>FIG-1330-W</t>
  </si>
  <si>
    <t>FIG-1331-D</t>
  </si>
  <si>
    <t>FIG-1331-M</t>
  </si>
  <si>
    <t>FIG-1331-W</t>
  </si>
  <si>
    <t>FIG-1332-D</t>
  </si>
  <si>
    <t>FIG-1332-M</t>
  </si>
  <si>
    <t>FIG-1332-W</t>
  </si>
  <si>
    <t>FIG-1333-D</t>
  </si>
  <si>
    <t>FIG-1333-M</t>
  </si>
  <si>
    <t>FIG-1333-W</t>
  </si>
  <si>
    <t>FIG-1334-D</t>
  </si>
  <si>
    <t>FIG-1334-M</t>
  </si>
  <si>
    <t>FIG-1334-W</t>
  </si>
  <si>
    <t>FIG-1335-D</t>
  </si>
  <si>
    <t>FIG-1335-M</t>
  </si>
  <si>
    <t>FIG-1335-W</t>
  </si>
  <si>
    <t>FIG-1336-D</t>
  </si>
  <si>
    <t>FIG-1336-M</t>
  </si>
  <si>
    <t>FIG-1336-W</t>
  </si>
  <si>
    <t>FIG-1337-D</t>
  </si>
  <si>
    <t>FIG-1337-M</t>
  </si>
  <si>
    <t>FIG-1337-W</t>
  </si>
  <si>
    <t>FIG-1338-D</t>
  </si>
  <si>
    <t>FIG-1338-M</t>
  </si>
  <si>
    <t>FIG-1338-W</t>
  </si>
  <si>
    <t>FIG-1339-D</t>
  </si>
  <si>
    <t>FIG-1339-M</t>
  </si>
  <si>
    <t>FIG-1339-W</t>
  </si>
  <si>
    <t>FIG-1340-D</t>
  </si>
  <si>
    <t>FIG-1340-M</t>
  </si>
  <si>
    <t>FIG-1340-W</t>
  </si>
  <si>
    <t>FIG-1341-D</t>
  </si>
  <si>
    <t>FIG-1341-M</t>
  </si>
  <si>
    <t>FIG-1341-W</t>
  </si>
  <si>
    <t>FIG-1343-D</t>
  </si>
  <si>
    <t>FIG-1343-M</t>
  </si>
  <si>
    <t>FIG-1343-W</t>
  </si>
  <si>
    <t>FIG-1344-D</t>
  </si>
  <si>
    <t>FIG-1344-M</t>
  </si>
  <si>
    <t>FIG-1344-W</t>
  </si>
  <si>
    <t>FIG-1345-D</t>
  </si>
  <si>
    <t>FIG-1345-M</t>
  </si>
  <si>
    <t>FIG-1345-W</t>
  </si>
  <si>
    <t>FIG-1346-D</t>
  </si>
  <si>
    <t>FIG-1346-M</t>
  </si>
  <si>
    <t>FIG-1346-W</t>
  </si>
  <si>
    <t>FIG-1347-D</t>
  </si>
  <si>
    <t>FIG-1347-M</t>
  </si>
  <si>
    <t>FIG-1347-W</t>
  </si>
  <si>
    <t>FIG-1348-D</t>
  </si>
  <si>
    <t>FIG-1348-M</t>
  </si>
  <si>
    <t>FIG-1348-W</t>
  </si>
  <si>
    <t>FIG-1349-D</t>
  </si>
  <si>
    <t>FIG-1349-M</t>
  </si>
  <si>
    <t>FIG-1349-W</t>
  </si>
  <si>
    <t>FIG-1350-D</t>
  </si>
  <si>
    <t>FIG-1350-M</t>
  </si>
  <si>
    <t>FIG-1350-W</t>
  </si>
  <si>
    <t>FIG-1351-D</t>
  </si>
  <si>
    <t>FIG-1351-M</t>
  </si>
  <si>
    <t>FIG-1351-W</t>
  </si>
  <si>
    <t>80х80х10</t>
  </si>
  <si>
    <t>80х45х5</t>
  </si>
  <si>
    <t>70х65х5</t>
  </si>
  <si>
    <t>80х50х5</t>
  </si>
  <si>
    <t>85х6х3</t>
  </si>
  <si>
    <t>80х55х3</t>
  </si>
  <si>
    <t>170х85х10</t>
  </si>
  <si>
    <t>80х80х5</t>
  </si>
  <si>
    <t>95х50х25</t>
  </si>
  <si>
    <t>125х60х5</t>
  </si>
  <si>
    <t>75х75х10</t>
  </si>
  <si>
    <t>70х50х5</t>
  </si>
  <si>
    <t>55х75х10</t>
  </si>
  <si>
    <t>85х60х20</t>
  </si>
  <si>
    <t>80х65х15</t>
  </si>
  <si>
    <t>60х95х20</t>
  </si>
  <si>
    <t>70х100х15</t>
  </si>
  <si>
    <t>60х60х15</t>
  </si>
  <si>
    <t>45х70х10</t>
  </si>
  <si>
    <t>70х50х10</t>
  </si>
  <si>
    <t>60х45х10</t>
  </si>
  <si>
    <t>80х80х20</t>
  </si>
  <si>
    <t>70х70х20</t>
  </si>
  <si>
    <t>160х130х10</t>
  </si>
  <si>
    <t>155х120х15</t>
  </si>
  <si>
    <t>80х40х25</t>
  </si>
  <si>
    <t>100х100х15</t>
  </si>
  <si>
    <t>160х120х10</t>
  </si>
  <si>
    <t>200х130х10</t>
  </si>
  <si>
    <t>80х50х20</t>
  </si>
  <si>
    <t>150х80х10</t>
  </si>
  <si>
    <t>65х50х15</t>
  </si>
  <si>
    <t>50х50х10</t>
  </si>
  <si>
    <t>300*300*40</t>
  </si>
  <si>
    <t>Фраде-Corporate Pack</t>
  </si>
  <si>
    <t>к-т</t>
  </si>
  <si>
    <t>0-Другое</t>
  </si>
  <si>
    <t>Золотой фольгированный</t>
  </si>
  <si>
    <t>UPA-ZX1</t>
  </si>
  <si>
    <t>Бюстбокс пластиковый самосборный для Приапа</t>
  </si>
  <si>
    <t>65*65*175</t>
  </si>
  <si>
    <t>Черный</t>
  </si>
  <si>
    <t>188*89*74</t>
  </si>
  <si>
    <t>180*295</t>
  </si>
  <si>
    <t>135*230</t>
  </si>
  <si>
    <t>120*170</t>
  </si>
  <si>
    <t>65*170</t>
  </si>
  <si>
    <t>105*230</t>
  </si>
  <si>
    <t>40*50</t>
  </si>
  <si>
    <t>115*115</t>
  </si>
  <si>
    <t>157*190</t>
  </si>
  <si>
    <t>76*76</t>
  </si>
  <si>
    <t>124*124*166</t>
  </si>
  <si>
    <t>250*160*250</t>
  </si>
  <si>
    <t>СУНДУЧОК (самосборный)</t>
  </si>
  <si>
    <t>205*178*33</t>
  </si>
  <si>
    <t>380*154*156</t>
  </si>
  <si>
    <t>103*103*40</t>
  </si>
  <si>
    <t>345*150*450</t>
  </si>
  <si>
    <t>85*36*200</t>
  </si>
  <si>
    <t>40*40</t>
  </si>
  <si>
    <t>версия</t>
  </si>
  <si>
    <t>100*65*70</t>
  </si>
  <si>
    <t>52*52*70</t>
  </si>
  <si>
    <t>153*193*34</t>
  </si>
  <si>
    <t>100*110*32</t>
  </si>
  <si>
    <t>130*130*32</t>
  </si>
  <si>
    <t>КОРОБКА стандартная (МГК) на 4к</t>
  </si>
  <si>
    <t>КОРОБКА стандартная (МГК) на 9к</t>
  </si>
  <si>
    <t>КОРОБКА стандартная (МГК) на 20к</t>
  </si>
  <si>
    <t>150*55*65</t>
  </si>
  <si>
    <t>219*179*4</t>
  </si>
  <si>
    <t>Бюстбокс кашированный для Приапа (черный)</t>
  </si>
  <si>
    <t>Бюстбокс кашированный для Приапа (красный)</t>
  </si>
  <si>
    <t>UPA-ZX2-BBBR</t>
  </si>
  <si>
    <t>UPA-ZX2-RRRW</t>
  </si>
  <si>
    <t>28*50</t>
  </si>
  <si>
    <t>80*120*35</t>
  </si>
  <si>
    <r>
      <t xml:space="preserve">Котики и слоники (вес-85г) (темный) </t>
    </r>
    <r>
      <rPr>
        <sz val="11"/>
        <color rgb="FFFF0000"/>
        <rFont val="Calibri"/>
        <family val="2"/>
        <charset val="204"/>
      </rPr>
      <t>(комплект 2 слоника, 2 котика)</t>
    </r>
  </si>
  <si>
    <r>
      <t xml:space="preserve">Котики и слоники (вес-85г) (белый) </t>
    </r>
    <r>
      <rPr>
        <sz val="11"/>
        <color rgb="FFFF0000"/>
        <rFont val="Calibri"/>
        <family val="2"/>
        <charset val="204"/>
      </rPr>
      <t>(комплект 2 слоника, 2 котика)</t>
    </r>
  </si>
  <si>
    <t>420*310*185</t>
  </si>
  <si>
    <t>RAS-12</t>
  </si>
  <si>
    <t>ТЕРМОБОКС 15л</t>
  </si>
  <si>
    <t>Moonless Night / Безлунная ночь (Арабика 100%)</t>
  </si>
  <si>
    <t>Two Peaks / Две вершины (Арабика 100%)</t>
  </si>
  <si>
    <t>Большой термобокс</t>
  </si>
  <si>
    <t>Маленький термобокс</t>
  </si>
  <si>
    <t>Всего</t>
  </si>
  <si>
    <t>В
длину</t>
  </si>
  <si>
    <t>В
ширину</t>
  </si>
  <si>
    <t>В
глубину
(слоёв)</t>
  </si>
  <si>
    <t>СЕРДЦЕ на палочке 30гр (темный)   (12 шт в коробке)</t>
  </si>
  <si>
    <t>СЕРДЦЕ на палочке 30гр (молочный)   (12 шт в коробке)</t>
  </si>
  <si>
    <t>СЕРДЦЕ на палочке 30гр (белый)   (12 шт в коробке)</t>
  </si>
  <si>
    <t>ЗАЯЦ на палочке 15гр (темный)   (22 шт в коробке)</t>
  </si>
  <si>
    <t>СОБАКА на палочке 10гр (темный)   (20 шт в коробке)</t>
  </si>
  <si>
    <t>ХРЮША на палочке 20гр (темный)   (12 шт в коробке)</t>
  </si>
  <si>
    <t>ЗВЕЗДА на палочке 20гр (темный)   (12 шт в коробке)</t>
  </si>
  <si>
    <t>ЛАПКА на палочке 18гр (темный)   (20 шт в коробке)</t>
  </si>
  <si>
    <t>ЗВЕРУШКИ на палочке 20гр (темный)   (16 шт в коробке)</t>
  </si>
  <si>
    <t>РОЗОЧКА на палочке 15гр (темный)   (12 шт в коробке)</t>
  </si>
  <si>
    <t>МОПС на палочке (вес-16г) (темный)   (16 шт в коробке)</t>
  </si>
  <si>
    <t>МАСКА ПАУКА на палочке (вес-18г) (темный)   (16 шт в коробке)</t>
  </si>
  <si>
    <t>ТЕМНЫЙ ЛОРД на палочке (вес-18г) (темный)   (12 шт в коробке)</t>
  </si>
  <si>
    <t>ЛОЖКА на палочке (вес-18г) (темный)   (12 шт в коробке)</t>
  </si>
  <si>
    <t>ПЯТАЧОК на палочке (вес-30г) (темный)   (12 шт в коробке)</t>
  </si>
  <si>
    <t>ХВОСТИК на палочке (вес-20г) (темный)   (12 шт в коробке)</t>
  </si>
  <si>
    <t>ХВОСТИК на палочке (вес-20г) (молочный)   (12 шт в коробке)</t>
  </si>
  <si>
    <t>ХВОСТИК на палочке (вес-20г) (белый)   (12 шт в коробке)</t>
  </si>
  <si>
    <t>ПЯТАЧОК на палочке (вес-30г) (молочный)   (12 шт в коробке)</t>
  </si>
  <si>
    <t>ПЯТАЧОК на палочке (вес-30г) (белый)   (12 шт в коробке)</t>
  </si>
  <si>
    <t>ЛОЖКА на палочке (вес-18г) (молочный)   (12 шт в коробке)</t>
  </si>
  <si>
    <t>ТЕМНЫЙ ЛОРД на палочке (вес-18г) (молочный)   (12 шт в коробке)</t>
  </si>
  <si>
    <t>ТЕМНЫЙ ЛОРД на палочке (вес-18г) (белый)   (12 шт в коробке)</t>
  </si>
  <si>
    <t>РОЗОЧКА на палочке 15гр (молочный)   (12 шт в коробке)</t>
  </si>
  <si>
    <t>РОЗОЧКА на палочке 15гр (белый)   (12 шт в коробке)</t>
  </si>
  <si>
    <t>ЗАЯЦ на палочке 15гр (молочный)   (22 шт в коробке)</t>
  </si>
  <si>
    <t>ЗАЯЦ на палочке 15гр (белый)   (22 шт в коробке)</t>
  </si>
  <si>
    <t>СОБАКА на палочке 10гр (молочный)   (20 шт в коробке)</t>
  </si>
  <si>
    <t>СОБАКА на палочке 10гр (белый)   (20 шт в коробке)</t>
  </si>
  <si>
    <t>ХРЮША на палочке 20гр (молочный)   (12 шт в коробке)</t>
  </si>
  <si>
    <t>ХРЮША на палочке 20гр (белый)   (12 шт в коробке)</t>
  </si>
  <si>
    <t>ЗВЕЗДА на палочке 20гр (молочный)   (12 шт в коробке)</t>
  </si>
  <si>
    <t>ЗВЕЗДА на палочке 20гр (белый)   (12 шт в коробке)</t>
  </si>
  <si>
    <t>ЛАПКА на палочке 18гр (молочный)   (20 шт в коробке)</t>
  </si>
  <si>
    <t>ЛАПКА на палочке 18гр (белый)   (20 шт в коробке)</t>
  </si>
  <si>
    <t>ЗВЕРУШКИ на палочке 20гр (молочный)   (16 шт в коробке)</t>
  </si>
  <si>
    <t>ЗВЕРУШКИ на палочке 20гр (белый)   (16 шт в коробке)</t>
  </si>
  <si>
    <t>МОПС на палочке (вес-16г) (молочный)   (16 шт в коробке)</t>
  </si>
  <si>
    <t>МОПС на палочке (вес-16г) (белый)   (16 шт в коробке)</t>
  </si>
  <si>
    <t>МАСКА ПАУКА на палочке (вес-18г) (молочный)   (16 шт в коробке)</t>
  </si>
  <si>
    <t>МАСКА ПАУКА на палочке (вес-18г) (белый)   (16 шт в коробке)</t>
  </si>
  <si>
    <t>цена
2019</t>
  </si>
  <si>
    <t>цена
РА 
2019</t>
  </si>
  <si>
    <t>UPA-P-20-23F-1905</t>
  </si>
  <si>
    <t>UPA-P-20-23F-1909</t>
  </si>
  <si>
    <t>UPA-P-30-23F-1904</t>
  </si>
  <si>
    <t>UPA-P-30-23F-1901</t>
  </si>
  <si>
    <t>UPA-P-30-23F-1902</t>
  </si>
  <si>
    <t>UPA-P-30-8M-1902</t>
  </si>
  <si>
    <t>UPA-P-30-8M-1913</t>
  </si>
  <si>
    <t>UPA-P-20-8M-1910</t>
  </si>
  <si>
    <t>ПЕНАЛ (на 12к) (мрамор)</t>
  </si>
  <si>
    <t>ПЕНАЛ (на 12к) (сладкий подарок)</t>
  </si>
  <si>
    <t>ПЕНАЛ (на 12к) (многогранник) с фольгировкой</t>
  </si>
  <si>
    <t>ПЕНАЛ (на 12к) (чайник)</t>
  </si>
  <si>
    <t>ПЕНАЛ (на 12к) (гербарий) c фольгировкой</t>
  </si>
  <si>
    <t>ПЕНАЛ (на 9к) (ящик)</t>
  </si>
  <si>
    <t>ПЕНАЛ (на 9к) (механизм)</t>
  </si>
  <si>
    <t>ПЕНАЛ (на 9к) (импрессия)</t>
  </si>
  <si>
    <t>093-Книга</t>
  </si>
  <si>
    <t>100-КД</t>
  </si>
  <si>
    <t>105-Пенал</t>
  </si>
  <si>
    <t>122-Комплимент</t>
  </si>
  <si>
    <t>121-Комплимент</t>
  </si>
  <si>
    <t>131-Для плиток</t>
  </si>
  <si>
    <t>132-Для плиток</t>
  </si>
  <si>
    <t>133-Для плиток</t>
  </si>
  <si>
    <t>107-Пенал лазер</t>
  </si>
  <si>
    <t>030-Кассоне</t>
  </si>
  <si>
    <t>032-Шкатулка</t>
  </si>
  <si>
    <t>033-Шкатулка</t>
  </si>
  <si>
    <t>070-Круглая</t>
  </si>
  <si>
    <t>072-Круглая</t>
  </si>
  <si>
    <t>073-Круглая</t>
  </si>
  <si>
    <t>074-Ларец</t>
  </si>
  <si>
    <t>075-Ларец</t>
  </si>
  <si>
    <t>01-ФрадеАрт</t>
  </si>
  <si>
    <t>00-ФрадеАрт</t>
  </si>
  <si>
    <t>02-ФрадеАрт</t>
  </si>
  <si>
    <t>03-ФрадеАрт</t>
  </si>
  <si>
    <t>04-ФрадеАрт</t>
  </si>
  <si>
    <t>05-ФрадеАрт</t>
  </si>
  <si>
    <t>ПЕНАЛ (на 4к) (плод какао)</t>
  </si>
  <si>
    <t>КВАДРАТЫ (на 16к) (Алиса)</t>
  </si>
  <si>
    <t>КВАДРАТЫ (на 16к) (драгоценности)</t>
  </si>
  <si>
    <t>КВАДРАТЫ (на 16к) (луговые цветы)</t>
  </si>
  <si>
    <t>UPA-Q16-8M-1903</t>
  </si>
  <si>
    <t>UPA-Q16-LAR-01</t>
  </si>
  <si>
    <t>UPA-Q16-8M-18LU</t>
  </si>
  <si>
    <t>ФУТЛЯР (на 9к) (лабиринт)</t>
  </si>
  <si>
    <t>ФУТЛЯР (на 9к) (механизм)</t>
  </si>
  <si>
    <t>ФУТЛЯР (на 9к) (апликация)</t>
  </si>
  <si>
    <t>ФУТЛЯР (на 9к) (чайник)</t>
  </si>
  <si>
    <t>UPA-W-20-8M-1909</t>
  </si>
  <si>
    <t>UPA-W-20-23F-1903</t>
  </si>
  <si>
    <t>UPA-W-20-Or-8M-1902</t>
  </si>
  <si>
    <t>UPA-W-20-Blu-23F-1909</t>
  </si>
  <si>
    <t>022-Футляр</t>
  </si>
  <si>
    <t>024-Футляр</t>
  </si>
  <si>
    <t>UPA-Wl-16-01</t>
  </si>
  <si>
    <t>ФУТЛЯР (на 16к), из искусственной кожи</t>
  </si>
  <si>
    <t>025-Футляр</t>
  </si>
  <si>
    <t>026-Футляр</t>
  </si>
  <si>
    <t>027-Футляр</t>
  </si>
  <si>
    <t>028-Футляр</t>
  </si>
  <si>
    <t>029-Футляр</t>
  </si>
  <si>
    <t>030-Футляр</t>
  </si>
  <si>
    <t>UPA-K-10-03</t>
  </si>
  <si>
    <t>ФУТЛЯР (на 25к) (канарейки)</t>
  </si>
  <si>
    <t>UPA-W-25-8M-1901</t>
  </si>
  <si>
    <t>210*210*42</t>
  </si>
  <si>
    <t>170*170*42</t>
  </si>
  <si>
    <t>190*190*33</t>
  </si>
  <si>
    <t>живой журнал – LIVE JOURNAL</t>
  </si>
  <si>
    <t>Золотой слиток (темный) (~20гр * 19 шт в коробке)</t>
  </si>
  <si>
    <t>Золотой слиток (молочный) (~20гр * 19 шт в коробке)</t>
  </si>
  <si>
    <t>205*205*40</t>
  </si>
  <si>
    <t>Шарло WHITE</t>
  </si>
  <si>
    <t>Прадес</t>
  </si>
  <si>
    <t>Альменас</t>
  </si>
  <si>
    <t>Дэзнудо</t>
  </si>
  <si>
    <t>Шарло DARK</t>
  </si>
  <si>
    <t>FIG-1352-D</t>
  </si>
  <si>
    <t>FIG-1352-M</t>
  </si>
  <si>
    <t>FIG-1352-W</t>
  </si>
  <si>
    <t>Хрустальная туфелька (вес-76г) (темный)</t>
  </si>
  <si>
    <t>Хрустальная туфелька (вес-76г) (молочный)</t>
  </si>
  <si>
    <t>Хрустальная туфелька (вес-76г) (белый)</t>
  </si>
  <si>
    <t>CHO-OP-108</t>
  </si>
  <si>
    <t>CHO-OP-109</t>
  </si>
  <si>
    <t>CHO-OP-110</t>
  </si>
  <si>
    <t>CHO-ZD-218</t>
  </si>
  <si>
    <t>CHO-ZW-409</t>
  </si>
  <si>
    <t>CHO-TR-625</t>
  </si>
  <si>
    <t>CHO-TR-626</t>
  </si>
  <si>
    <t>Санти</t>
  </si>
  <si>
    <t>Тексана</t>
  </si>
  <si>
    <t>03-Подложка</t>
  </si>
  <si>
    <t>500*340*1</t>
  </si>
  <si>
    <t>Подложка для фигур и плиток 50*34 см серебро</t>
  </si>
  <si>
    <t>UPA-Gof-K</t>
  </si>
  <si>
    <t>КАМАСУТРА на 9 монеток (ложемент, для Валентинки)</t>
  </si>
  <si>
    <t>Денежная мышка (вес-105г) (темный)</t>
  </si>
  <si>
    <t>Мышь в сыре (вес-95г) (темный)</t>
  </si>
  <si>
    <t>Сыромания (вес-80г) (темный)</t>
  </si>
  <si>
    <t>Мышкино сердце (вес-135г) (темный)</t>
  </si>
  <si>
    <t>Плитка С Днем Рождения (вес-80г) (темный)</t>
  </si>
  <si>
    <t>Шокосыр 2 (вес-55г) (темный)</t>
  </si>
  <si>
    <t>Счастья и любви (вес-60г) (темный)</t>
  </si>
  <si>
    <t>Ночные мышки (вес-85г) (темный)</t>
  </si>
  <si>
    <t>Мышь на льду (вес-80г) (темный)</t>
  </si>
  <si>
    <t>Мышь-2020 (вес-80г) (темный)</t>
  </si>
  <si>
    <t>Денежная мышка (вес-105г) (молочный)</t>
  </si>
  <si>
    <t>Мышь в сыре (вес-95г) (молочный)</t>
  </si>
  <si>
    <t>Сыромания (вес-80г) (молочный)</t>
  </si>
  <si>
    <t>Мышкино сердце (вес-135г) (молочный)</t>
  </si>
  <si>
    <t>Плитка С Днем Рождения (вес-80г) (молочный)</t>
  </si>
  <si>
    <t>Шокосыр 2 (вес-55г) (молочный)</t>
  </si>
  <si>
    <t>Счастья и любви (вес-60г) (молочный)</t>
  </si>
  <si>
    <t>Ночные мышки (вес-85г) (молочный)</t>
  </si>
  <si>
    <t>Мышь на льду (вес-80г) (молочный)</t>
  </si>
  <si>
    <t>Мышь-2020 (вес-80г) (молочный)</t>
  </si>
  <si>
    <t>Денежная мышка (вес-105г) (белый)</t>
  </si>
  <si>
    <t>Мышь в сыре (вес-95г) (белый)</t>
  </si>
  <si>
    <t>Сыромания (вес-80г) (белый)</t>
  </si>
  <si>
    <t>Мышкино сердце (вес-135г) (белый)</t>
  </si>
  <si>
    <t>Плитка С Днем Рождения (вес-80г) (белый)</t>
  </si>
  <si>
    <t>Шокосыр 2 (вес-55г) (белый)</t>
  </si>
  <si>
    <t>Счастья и любви (вес-60г) (белый)</t>
  </si>
  <si>
    <t>Ночные мышки (вес-85г) (белый)</t>
  </si>
  <si>
    <t>Мышь на льду (вес-80г) (белый)</t>
  </si>
  <si>
    <t>Мышь-2020 (вес-80г) (белый)</t>
  </si>
  <si>
    <t>8,5*7*2,5</t>
  </si>
  <si>
    <t>9*6*2,5</t>
  </si>
  <si>
    <t>8,5*8*3</t>
  </si>
  <si>
    <t>9,5*8*2,5</t>
  </si>
  <si>
    <t>8,5*5*0,7; 8,8*5*0,7</t>
  </si>
  <si>
    <t xml:space="preserve">7*6,5*1; 6,5*6*1; 7,5*4,5*1; 6,5*7*1 </t>
  </si>
  <si>
    <t>10*10*0,7</t>
  </si>
  <si>
    <t>12*8*1</t>
  </si>
  <si>
    <t>10*10*0,5</t>
  </si>
  <si>
    <t>17*8,5*0,5</t>
  </si>
  <si>
    <t>FIG-1353-D</t>
  </si>
  <si>
    <t>FIG-1353-M</t>
  </si>
  <si>
    <t>FIG-1353-W</t>
  </si>
  <si>
    <t>FIG-1354-D</t>
  </si>
  <si>
    <t>FIG-1354-M</t>
  </si>
  <si>
    <t>FIG-1354-W</t>
  </si>
  <si>
    <t>FIG-1355-D</t>
  </si>
  <si>
    <t>FIG-1355-M</t>
  </si>
  <si>
    <t>FIG-1355-W</t>
  </si>
  <si>
    <t>FIG-1356-D</t>
  </si>
  <si>
    <t>FIG-1356-M</t>
  </si>
  <si>
    <t>FIG-1356-W</t>
  </si>
  <si>
    <t>FIG-1357-D</t>
  </si>
  <si>
    <t>FIG-1357-M</t>
  </si>
  <si>
    <t>FIG-1357-W</t>
  </si>
  <si>
    <t>FIG-1358-D</t>
  </si>
  <si>
    <t>FIG-1358-M</t>
  </si>
  <si>
    <t>FIG-1358-W</t>
  </si>
  <si>
    <t>FIG-1359-D</t>
  </si>
  <si>
    <t>FIG-1359-M</t>
  </si>
  <si>
    <t>FIG-1360-D</t>
  </si>
  <si>
    <t>FIG-1360-M</t>
  </si>
  <si>
    <t>FIG-1360-W</t>
  </si>
  <si>
    <t>FIG-1361-D</t>
  </si>
  <si>
    <t>FIG-1361-M</t>
  </si>
  <si>
    <t>FIG-1361-W</t>
  </si>
  <si>
    <t>FIG-1362-D</t>
  </si>
  <si>
    <t>FIG-1362-M</t>
  </si>
  <si>
    <t>FIG-1362-W</t>
  </si>
  <si>
    <t>FIG-1363-D</t>
  </si>
  <si>
    <t>FIG-1363-M</t>
  </si>
  <si>
    <t>FIG-1363-W</t>
  </si>
  <si>
    <t>FIG-1359-W</t>
  </si>
  <si>
    <t>FIG-1364-D</t>
  </si>
  <si>
    <t>FIG-1364-M</t>
  </si>
  <si>
    <t>FIG-1364-W</t>
  </si>
  <si>
    <t>Мышиный квартет (вес-80г) (белый) (комплект из 4-х плиток)</t>
  </si>
  <si>
    <t>Мышиный квартет (вес-80г) (темный) (комплект из 4-х плиток)</t>
  </si>
  <si>
    <t>Мышиный квартет (вес-80г) (молочный) (комплект из 4-х плиток)</t>
  </si>
  <si>
    <t>Мышки Полуночницы (вес-50г) (темный) (комплект из 2-х плиток)</t>
  </si>
  <si>
    <t>Мышки Полуночницы (вес-50г) (молочный) (комплект из 2-х плиток)</t>
  </si>
  <si>
    <t>Мышки Полуночницы (вес-50г) (белый) (комплект из 2-х плиток)</t>
  </si>
  <si>
    <t>уп (6 к-та)</t>
  </si>
  <si>
    <t>БИРКА (в ассортименте) 8 видов по 5шт новогодняя</t>
  </si>
  <si>
    <t>UPA-NFR-NY-20-40</t>
  </si>
  <si>
    <t>ПЕНАЛ (на 12к) (щелкунчик)</t>
  </si>
  <si>
    <t>ПЕНАЛ (на 15к) (такса)</t>
  </si>
  <si>
    <t>ПЕНАЛ (на 9к) (щелкунчик)</t>
  </si>
  <si>
    <t>ПЕНАЛ (на 9к) (подарки)</t>
  </si>
  <si>
    <t>ПЕНАЛ (на 12к) (тройка лошадей)</t>
  </si>
  <si>
    <t>ПЕНАЛ (на 12к) (бубенцы)</t>
  </si>
  <si>
    <t>ПЕНАЛ (на 4к) (роза балет)</t>
  </si>
  <si>
    <t>UPA-P-10-CL-1914</t>
  </si>
  <si>
    <t>ПЕНАЛ (на 9к) (гербарий) c фольгировкой</t>
  </si>
  <si>
    <t>ПЕНАЛ (на 9к) (роза балет)</t>
  </si>
  <si>
    <t>ПЕНАЛ (на 9к) (сирень)</t>
  </si>
  <si>
    <t>ПЕНАЛ (на 9к) (набережная)</t>
  </si>
  <si>
    <t>UPA-P-20-CL-1906</t>
  </si>
  <si>
    <t>UPA-P-20-CL-1913</t>
  </si>
  <si>
    <t>UPA-P-20-CL-1914</t>
  </si>
  <si>
    <t>UPA-P-20-CL-1921</t>
  </si>
  <si>
    <t>UPA-P-20-CL-1932</t>
  </si>
  <si>
    <t>UPA-P-30-CL-1901</t>
  </si>
  <si>
    <t>UPA-P-30-CL-1903</t>
  </si>
  <si>
    <t>UPA-P-30-CL-1904</t>
  </si>
  <si>
    <t>UPA-P-30-CL-1930</t>
  </si>
  <si>
    <t>UPA-P-30-CL-1932</t>
  </si>
  <si>
    <t>ПЕНАЛ (на 12к) (набережная)</t>
  </si>
  <si>
    <t>ПЕНАЛ (на 12к) (винтаж)</t>
  </si>
  <si>
    <t>ПЕНАЛ (на 12к) (рандеву)</t>
  </si>
  <si>
    <t>ПЕНАЛ (на 12к) (джентльмен)</t>
  </si>
  <si>
    <t>ПЕНАЛ (на 12к) (розарий)</t>
  </si>
  <si>
    <t>UPA-P-40-CL-1906</t>
  </si>
  <si>
    <t>UPA-P-40-CL-1928</t>
  </si>
  <si>
    <t>ПЕНАЛ (на 15к) (гербарий) с фольгировкой</t>
  </si>
  <si>
    <t>ПЕНАЛ (на 15к) (многогранник) с фольгировкой</t>
  </si>
  <si>
    <t>(Все)</t>
  </si>
  <si>
    <t>(пусто)</t>
  </si>
  <si>
    <t>Цены на витрине необходимо указывать за штуку.
Очередность внутри категории конфет должна идти от места расчёта - от дорогих к дешевым</t>
  </si>
  <si>
    <r>
      <t xml:space="preserve">КРЫШКА-ДНО (на 9к) с окном (снегирь) </t>
    </r>
    <r>
      <rPr>
        <u/>
        <sz val="11"/>
        <color rgb="FFFF0000"/>
        <rFont val="Calibri"/>
        <family val="2"/>
        <charset val="204"/>
      </rPr>
      <t>с ложементом</t>
    </r>
  </si>
  <si>
    <t>ПЕНАЛ (на 12к) (мишки) звери в свитерах</t>
  </si>
  <si>
    <t>ПЕНАЛ (на 9к) (мишки) звери в свитерах</t>
  </si>
  <si>
    <t>Ср.
закуп
штуки</t>
  </si>
  <si>
    <t>При-
быль
штуки</t>
  </si>
  <si>
    <t>При-быль
%</t>
  </si>
  <si>
    <t>Рек.
Цена
одной
штуки</t>
  </si>
  <si>
    <t>ТРОЙНОЕ УДОВОЛЬСТВИЕ (на 24к)</t>
  </si>
  <si>
    <t>UPA-DUT-24</t>
  </si>
  <si>
    <t>ДВОЙНОЕ УДОВОЛЬСТВИЕ XO (на 36к)</t>
  </si>
  <si>
    <t>ДВОЙНОЕ УДОВОЛЬСТВИЕ VSOP (на 14к)</t>
  </si>
  <si>
    <t>ДВОЙНОЕ УДОВОЛЬСТВИЕ VS (на 4к)</t>
  </si>
  <si>
    <t>уточняйте</t>
  </si>
  <si>
    <t>UPA-DUXO-36</t>
  </si>
  <si>
    <t>UPA-DUVSOP-14</t>
  </si>
  <si>
    <t>UPA-DUVS-4</t>
  </si>
  <si>
    <t>345*285*130</t>
  </si>
  <si>
    <t>376*310*108</t>
  </si>
  <si>
    <t>290*290*90</t>
  </si>
  <si>
    <t>380*120*120</t>
  </si>
  <si>
    <t>128*128*14</t>
  </si>
  <si>
    <t>ПЕНАЛ с лазерной резкой (на 12к) (сердце с бабочками)</t>
  </si>
  <si>
    <t>ПЕНАЛ с лазерной резкой (на 12к) (сердце с цветами)</t>
  </si>
  <si>
    <t>ПЕНАЛ с лазерной резкой (на 12к) (цветы)</t>
  </si>
  <si>
    <t>UPA-PR-30-20HB</t>
  </si>
  <si>
    <t>UPA-PR-30-20HF</t>
  </si>
  <si>
    <t>UPA-PR-30-20FL</t>
  </si>
  <si>
    <t>UPA-PR-30-20BU</t>
  </si>
  <si>
    <t>Салатовый</t>
  </si>
  <si>
    <t>UPA-KD-20-NY-20SN</t>
  </si>
  <si>
    <t>UPA-P-30-NY-2007</t>
  </si>
  <si>
    <t>UPA-P-30-NY-2002</t>
  </si>
  <si>
    <t>UPA-P-30-NY-2008</t>
  </si>
  <si>
    <t>UPA-P-30-NY-2035</t>
  </si>
  <si>
    <t>UPA-P-30-NY-2010</t>
  </si>
  <si>
    <t>UPA-P-30-NY-2023</t>
  </si>
  <si>
    <t>UPA-P-30-NY-2009</t>
  </si>
  <si>
    <t>UPA-P-30-NY-2001</t>
  </si>
  <si>
    <t>UPA-P-20-NY-2035</t>
  </si>
  <si>
    <t>UPA-P-20-NY-2017</t>
  </si>
  <si>
    <t>UPA-P-20-NY-2001</t>
  </si>
  <si>
    <t>FIG-1365-D</t>
  </si>
  <si>
    <t>FIG-1365-M</t>
  </si>
  <si>
    <t>FIG-1365-W</t>
  </si>
  <si>
    <t>Подкова (вес 85 гр) (темный)</t>
  </si>
  <si>
    <t>Подкова (вес 85 гр) (молочный)</t>
  </si>
  <si>
    <t>Подкова (вес 85 гр) (белый)</t>
  </si>
  <si>
    <t>UPA-F-35-8M-20FR</t>
  </si>
  <si>
    <t>ФОЛИАНТ (на 35к) (Франция)</t>
  </si>
  <si>
    <t>10-Крышка_дно</t>
  </si>
  <si>
    <t>Кассоне 16к (маки)</t>
  </si>
  <si>
    <t>UPA-CAS-16-poppy</t>
  </si>
  <si>
    <t>Бюстбокс кашированный для Приапа (красный+черный)</t>
  </si>
  <si>
    <t>UPA-ZX2-RRBR</t>
  </si>
  <si>
    <t>25*25*14</t>
  </si>
  <si>
    <t>AZB-Sm-А-D</t>
  </si>
  <si>
    <t>AZB-Sm-Б-D</t>
  </si>
  <si>
    <t>AZB-Sm-В-D</t>
  </si>
  <si>
    <t>AZB-Sm-Г-D</t>
  </si>
  <si>
    <t>AZB-Sm-Д-D</t>
  </si>
  <si>
    <t>AZB-Sm-Е-D</t>
  </si>
  <si>
    <t>AZB-Sm-Ж-D</t>
  </si>
  <si>
    <t>AZB-Sm-З-D</t>
  </si>
  <si>
    <t>AZB-Sm-И-D</t>
  </si>
  <si>
    <t>AZB-Sm-Й-D</t>
  </si>
  <si>
    <t>AZB-Sm-К-D</t>
  </si>
  <si>
    <t>AZB-Sm-Л-D</t>
  </si>
  <si>
    <t>AZB-Sm-М-D</t>
  </si>
  <si>
    <t>AZB-Sm-Н-D</t>
  </si>
  <si>
    <t>AZB-Sm-О-D</t>
  </si>
  <si>
    <t>AZB-Sm-П-D</t>
  </si>
  <si>
    <t>AZB-Sm-Р-D</t>
  </si>
  <si>
    <t>AZB-Sm-С-D</t>
  </si>
  <si>
    <t>AZB-Sm-Т-D</t>
  </si>
  <si>
    <t>AZB-Sm-У-D</t>
  </si>
  <si>
    <t>AZB-Sm-Ф-D</t>
  </si>
  <si>
    <t>AZB-Sm-Х-D</t>
  </si>
  <si>
    <t>AZB-Sm-Ц-D</t>
  </si>
  <si>
    <t>AZB-Sm-Ч-D</t>
  </si>
  <si>
    <t>AZB-Sm-Ш-D</t>
  </si>
  <si>
    <t>AZB-Sm-Щ-D</t>
  </si>
  <si>
    <t>AZB-Sm-Ъ-D</t>
  </si>
  <si>
    <t>AZB-Sm-Ы-D</t>
  </si>
  <si>
    <t>AZB-Sm-Ь-D</t>
  </si>
  <si>
    <t>AZB-Sm-Э-D</t>
  </si>
  <si>
    <t>AZB-Sm-Ю-D</t>
  </si>
  <si>
    <t>AZB-Sm-Я-D</t>
  </si>
  <si>
    <t>AZB-Sm-1-D</t>
  </si>
  <si>
    <t>AZB-Sm-2-D</t>
  </si>
  <si>
    <t>AZB-Sm-3-D</t>
  </si>
  <si>
    <t>AZB-Sm-4-D</t>
  </si>
  <si>
    <t>AZB-Sm-5-D</t>
  </si>
  <si>
    <t>AZB-Sm-6-D</t>
  </si>
  <si>
    <t>AZB-Sm-7-D</t>
  </si>
  <si>
    <t>AZB-Sm-8-D</t>
  </si>
  <si>
    <t>AZB-Sm-9-D</t>
  </si>
  <si>
    <t>AZB-Sm-0-D</t>
  </si>
  <si>
    <t>AZB-Sm-А-M</t>
  </si>
  <si>
    <t>AZB-Sm-Б-M</t>
  </si>
  <si>
    <t>AZB-Sm-В-M</t>
  </si>
  <si>
    <t>AZB-Sm-Г-M</t>
  </si>
  <si>
    <t>AZB-Sm-Д-M</t>
  </si>
  <si>
    <t>AZB-Sm-Е-M</t>
  </si>
  <si>
    <t>AZB-Sm-Ж-M</t>
  </si>
  <si>
    <t>AZB-Sm-З-M</t>
  </si>
  <si>
    <t>AZB-Sm-И-M</t>
  </si>
  <si>
    <t>AZB-Sm-Й-M</t>
  </si>
  <si>
    <t>AZB-Sm-К-M</t>
  </si>
  <si>
    <t>AZB-Sm-Л-M</t>
  </si>
  <si>
    <t>AZB-Sm-М-M</t>
  </si>
  <si>
    <t>AZB-Sm-Н-M</t>
  </si>
  <si>
    <t>AZB-Sm-О-M</t>
  </si>
  <si>
    <t>AZB-Sm-П-M</t>
  </si>
  <si>
    <t>AZB-Sm-Р-M</t>
  </si>
  <si>
    <t>AZB-Sm-С-M</t>
  </si>
  <si>
    <t>AZB-Sm-Т-M</t>
  </si>
  <si>
    <t>AZB-Sm-У-M</t>
  </si>
  <si>
    <t>AZB-Sm-Ф-M</t>
  </si>
  <si>
    <t>AZB-Sm-Х-M</t>
  </si>
  <si>
    <t>AZB-Sm-Ц-M</t>
  </si>
  <si>
    <t>AZB-Sm-Ч-M</t>
  </si>
  <si>
    <t>AZB-Sm-Ш-M</t>
  </si>
  <si>
    <t>AZB-Sm-Щ-M</t>
  </si>
  <si>
    <t>AZB-Sm-Ъ-M</t>
  </si>
  <si>
    <t>AZB-Sm-Ы-M</t>
  </si>
  <si>
    <t>AZB-Sm-Ь-M</t>
  </si>
  <si>
    <t>AZB-Sm-Э-M</t>
  </si>
  <si>
    <t>AZB-Sm-Ю-M</t>
  </si>
  <si>
    <t>AZB-Sm-Я-M</t>
  </si>
  <si>
    <t>AZB-Sm-1-M</t>
  </si>
  <si>
    <t>AZB-Sm-2-M</t>
  </si>
  <si>
    <t>AZB-Sm-3-M</t>
  </si>
  <si>
    <t>AZB-Sm-4-M</t>
  </si>
  <si>
    <t>AZB-Sm-5-M</t>
  </si>
  <si>
    <t>AZB-Sm-6-M</t>
  </si>
  <si>
    <t>AZB-Sm-7-M</t>
  </si>
  <si>
    <t>AZB-Sm-8-M</t>
  </si>
  <si>
    <t>AZB-Sm-9-M</t>
  </si>
  <si>
    <t>AZB-Sm-0-M</t>
  </si>
  <si>
    <t>Буква мини - 'А' (темный) 8гр</t>
  </si>
  <si>
    <t>Буква мини - 'Б' (темный) 8гр</t>
  </si>
  <si>
    <t>Буква мини - 'В' (темный) 8гр</t>
  </si>
  <si>
    <t>Буква мини - 'Г' (темный) 8гр</t>
  </si>
  <si>
    <t>Буква мини - 'Д' (темный) 8гр</t>
  </si>
  <si>
    <t>Буква мини - 'Е' (темный) 8гр</t>
  </si>
  <si>
    <t>Буква мини - 'Ж' (темный) 8гр</t>
  </si>
  <si>
    <t>Буква мини - 'З' (темный) 8гр</t>
  </si>
  <si>
    <t>Буква мини - 'И' (темный) 8гр</t>
  </si>
  <si>
    <t>Буква мини - 'Й' (темный) 8гр</t>
  </si>
  <si>
    <t>Буква мини - 'К' (темный) 8гр</t>
  </si>
  <si>
    <t>Буква мини - 'Л' (темный) 8гр</t>
  </si>
  <si>
    <t>Буква мини - 'М' (темный) 8гр</t>
  </si>
  <si>
    <t>Буква мини - 'Н' (темный) 8гр</t>
  </si>
  <si>
    <t>Буква мини - 'О' (темный) 8гр</t>
  </si>
  <si>
    <t>Буква мини - 'П' (темный) 8гр</t>
  </si>
  <si>
    <t>Буква мини - 'Р' (темный) 8гр</t>
  </si>
  <si>
    <t>Буква мини - 'С' (темный) 8гр</t>
  </si>
  <si>
    <t>Буква мини - 'Т' (темный) 8гр</t>
  </si>
  <si>
    <t>Буква мини - 'У' (темный) 8гр</t>
  </si>
  <si>
    <t>Буква мини - 'Ф' (темный) 8гр</t>
  </si>
  <si>
    <t>Буква мини - 'Х' (темный) 8гр</t>
  </si>
  <si>
    <t>Буква мини - 'Ц' (темный) 8гр</t>
  </si>
  <si>
    <t>Буква мини - 'Ч' (темный) 8гр</t>
  </si>
  <si>
    <t>Буква мини - 'Ш' (темный) 8гр</t>
  </si>
  <si>
    <t>Буква мини - 'Щ' (темный) 8гр</t>
  </si>
  <si>
    <t>Буква мини - 'Ъ' (темный) 8гр</t>
  </si>
  <si>
    <t>Буква мини - 'Ы' (темный) 8гр</t>
  </si>
  <si>
    <t>Буква мини - 'Ь' (темный) 8гр</t>
  </si>
  <si>
    <t>Буква мини - 'Э' (темный) 8гр</t>
  </si>
  <si>
    <t>Буква мини - 'Ю' (темный) 8гр</t>
  </si>
  <si>
    <t>Буква мини - 'Я' (темный) 8гр</t>
  </si>
  <si>
    <t>Буква мини - 'А' (молочный) 8гр</t>
  </si>
  <si>
    <t>Буква мини - 'Б' (молочный) 8гр</t>
  </si>
  <si>
    <t>Буква мини - 'В' (молочный) 8гр</t>
  </si>
  <si>
    <t>Буква мини - 'Г' (молочный) 8гр</t>
  </si>
  <si>
    <t>Буква мини - 'Д' (молочный) 8гр</t>
  </si>
  <si>
    <t>Буква мини - 'Е' (молочный) 8гр</t>
  </si>
  <si>
    <t>Буква мини - 'Ж' (молочный) 8гр</t>
  </si>
  <si>
    <t>Буква мини - 'З' (молочный) 8гр</t>
  </si>
  <si>
    <t>Буква мини - 'И' (молочный) 8гр</t>
  </si>
  <si>
    <t>Буква мини - 'Й' (молочный) 8гр</t>
  </si>
  <si>
    <t>Буква мини - 'К' (молочный) 8гр</t>
  </si>
  <si>
    <t>Буква мини - 'Л' (молочный) 8гр</t>
  </si>
  <si>
    <t>Буква мини - 'М' (молочный) 8гр</t>
  </si>
  <si>
    <t>Буква мини - 'Н' (молочный) 8гр</t>
  </si>
  <si>
    <t>Буква мини - 'О' (молочный) 8гр</t>
  </si>
  <si>
    <t>Буква мини - 'П' (молочный) 8гр</t>
  </si>
  <si>
    <t>Буква мини - 'Р' (молочный) 8гр</t>
  </si>
  <si>
    <t>Буква мини - 'С' (молочный) 8гр</t>
  </si>
  <si>
    <t>Буква мини - 'Т' (молочный) 8гр</t>
  </si>
  <si>
    <t>Буква мини - 'У' (молочный) 8гр</t>
  </si>
  <si>
    <t>Буква мини - 'Ф' (молочный) 8гр</t>
  </si>
  <si>
    <t>Буква мини - 'Х' (молочный) 8гр</t>
  </si>
  <si>
    <t>Буква мини - 'Ц' (молочный) 8гр</t>
  </si>
  <si>
    <t>Буква мини - 'Ч' (молочный) 8гр</t>
  </si>
  <si>
    <t>Буква мини - 'Ш' (молочный) 8гр</t>
  </si>
  <si>
    <t>Буква мини - 'Щ' (молочный) 8гр</t>
  </si>
  <si>
    <t>Буква мини - 'Ъ' (молочный) 8гр</t>
  </si>
  <si>
    <t>Буква мини - 'Ы' (молочный) 8гр</t>
  </si>
  <si>
    <t>Буква мини - 'Ь' (молочный) 8гр</t>
  </si>
  <si>
    <t>Буква мини - 'Э' (молочный) 8гр</t>
  </si>
  <si>
    <t>Буква мини - 'Ю' (молочный) 8гр</t>
  </si>
  <si>
    <t>Буква мини - 'Я' (молочный) 8гр</t>
  </si>
  <si>
    <t>Цифра мини - '1' (темный) 8гр</t>
  </si>
  <si>
    <t>Цифра мини - '2' (темный) 8гр</t>
  </si>
  <si>
    <t>Цифра мини - '3' (темный) 8гр</t>
  </si>
  <si>
    <t>Цифра мини - '4' (темный) 8гр</t>
  </si>
  <si>
    <t>Цифра мини - '5' (темный) 8гр</t>
  </si>
  <si>
    <t>Цифра мини - '6' (темный) 8гр</t>
  </si>
  <si>
    <t>Цифра мини - '7' (темный) 8гр</t>
  </si>
  <si>
    <t>Цифра мини - '8' (темный) 8гр</t>
  </si>
  <si>
    <t>Цифра мини - '9' (темный) 8гр</t>
  </si>
  <si>
    <t>Цифра мини - '0' (темный) 8гр</t>
  </si>
  <si>
    <t>Цифра мини - '1' (молочный) 8гр</t>
  </si>
  <si>
    <t>Цифра мини - '2' (молочный) 8гр</t>
  </si>
  <si>
    <t>Цифра мини - '3' (молочный) 8гр</t>
  </si>
  <si>
    <t>Цифра мини - '4' (молочный) 8гр</t>
  </si>
  <si>
    <t>Цифра мини - '5' (молочный) 8гр</t>
  </si>
  <si>
    <t>Цифра мини - '6' (молочный) 8гр</t>
  </si>
  <si>
    <t>Цифра мини - '7' (молочный) 8гр</t>
  </si>
  <si>
    <t>Цифра мини - '8' (молочный) 8гр</t>
  </si>
  <si>
    <t>Цифра мини - '9' (молочный) 8гр</t>
  </si>
  <si>
    <t>Цифра мини - '0' (молочный) 8гр</t>
  </si>
  <si>
    <t>155*75*12</t>
  </si>
  <si>
    <t>CHO-PL-823-D</t>
  </si>
  <si>
    <t>CHO-PL-823-M</t>
  </si>
  <si>
    <t>CHO-PL-823-W</t>
  </si>
  <si>
    <t>БОБЫ 100гр (4шт в упаковке) (темный) ягоды/фрукты в ассортименте</t>
  </si>
  <si>
    <t>БОБЫ 100гр (4шт в упаковке) (молочный) ягоды/фрукты в ассортименте</t>
  </si>
  <si>
    <t>БОБЫ 100гр (4шт в упаковке) (белый) ягоды/фрукты в ассортименте</t>
  </si>
  <si>
    <r>
      <t xml:space="preserve">Котики и слоники (вес-85г) (молочный) </t>
    </r>
    <r>
      <rPr>
        <sz val="11"/>
        <color rgb="FFFF0000"/>
        <rFont val="Calibri"/>
        <family val="2"/>
        <charset val="204"/>
      </rPr>
      <t>(комплект 2 слоника, 2 котика)</t>
    </r>
  </si>
  <si>
    <t>Кешью сушеный</t>
  </si>
  <si>
    <t>Фисташка жареная</t>
  </si>
  <si>
    <t>Фундук жареный</t>
  </si>
  <si>
    <t>Миндаль жареный</t>
  </si>
  <si>
    <t>Грецкий жареный</t>
  </si>
  <si>
    <t>прозрачный вакуум</t>
  </si>
  <si>
    <t>Грецкий жареный, в вакуумном пакете, (50гр) "Nuts by Frade"</t>
  </si>
  <si>
    <t>Миндаль жареный, в вакуумном пакете, (50гр) "Nuts by Frade"</t>
  </si>
  <si>
    <t>Фундук жареный, в вакуумном пакете, (50гр) "Nuts by Frade"</t>
  </si>
  <si>
    <t>Кешью сушеный, в вакуумном пакете, (50гр) "Nuts by Frade"</t>
  </si>
  <si>
    <t>Фисташка жареная, в вакуумном пакете, (50гр) "Nuts by Frade"</t>
  </si>
  <si>
    <t>Грецкий жареный, в вакуумном пакете, (100гр) "Nuts by Frade"</t>
  </si>
  <si>
    <t>Миндаль жареный, в вакуумном пакете, (100гр) "Nuts by Frade"</t>
  </si>
  <si>
    <t>Фундук жареный, в вакуумном пакете, (100гр) "Nuts by Frade"</t>
  </si>
  <si>
    <t>Кешью сушеный, в вакуумном пакете, (100гр) "Nuts by Frade"</t>
  </si>
  <si>
    <t>Фисташка жареная, в вакуумном пакете, (100гр) "Nuts by Frade"</t>
  </si>
  <si>
    <t>Говядина, сублимированное (сушеное) мясо (100гр), "Real Meal by Frade"</t>
  </si>
  <si>
    <t>Курица, сублимированное (сушеное) мясо (100гр), "Real Meal by Frade"</t>
  </si>
  <si>
    <t>Индейка, сублимированное (сушеное) мясо (100гр), "Real Meal by Frade"</t>
  </si>
  <si>
    <t>Говядина, сублимированное (сушеное) мясо (50гр), "Real Meal by Frade"</t>
  </si>
  <si>
    <t>Курица, сублимированное (сушеное) мясо (50гр), "Real Meal by Frade"</t>
  </si>
  <si>
    <t>Индейка, сублимированное (сушеное) мясо (50гр), "Real Meal by Frade"</t>
  </si>
  <si>
    <t>Свинина, сублимированное (сушеное) мясо (100гр), "Real Meal by Frade"</t>
  </si>
  <si>
    <t>Свинина, сублимированное (сушеное) мясо (50гр), "Real Meal by Frade"</t>
  </si>
  <si>
    <t>Говядина, сублимированное (сушеное) мясо, "Real Meal by Frade"</t>
  </si>
  <si>
    <t>Индейка, сублимированное (сушеное) мясо, "Real Meal by Frade"</t>
  </si>
  <si>
    <t>Свинина, сублимированное (сушеное) мясо, "Real Meal by Frade"</t>
  </si>
  <si>
    <t>Курица, сублимированное (сушеное) мясо, "Real Meal by Frade"</t>
  </si>
  <si>
    <t>1-Орехи</t>
  </si>
  <si>
    <t>2-Сублимация</t>
  </si>
  <si>
    <t>Грецкий жареный, в вакуумном пакете, (250гр) "Nuts by Frade"</t>
  </si>
  <si>
    <t>Миндаль жареный, в вакуумном пакете, (250гр) "Nuts by Frade"</t>
  </si>
  <si>
    <t>Фундук жареный, в вакуумном пакете, (250гр) "Nuts by Frade"</t>
  </si>
  <si>
    <t>Кешью сушеный, в вакуумном пакете, (250гр) "Nuts by Frade"</t>
  </si>
  <si>
    <t>Фисташка жареная, в вакуумном пакете, (250гр) "Nuts by Frade"</t>
  </si>
  <si>
    <t>при-
быль
%</t>
  </si>
  <si>
    <t>при-
быль
руб</t>
  </si>
  <si>
    <t>Говядина, сублимированное (сушеное) мясо (250гр), "Real Meal by Frade"</t>
  </si>
  <si>
    <t>Индейка, сублимированное (сушеное) мясо (250гр), "Real Meal by Frade"</t>
  </si>
  <si>
    <t>Свинина, сублимированное (сушеное) мясо (250гр), "Real Meal by Frade"</t>
  </si>
  <si>
    <t>Курица, сублимированное (сушеное) мясо (250гр), "Real Meal by Frade"</t>
  </si>
  <si>
    <t>4-Керамика</t>
  </si>
  <si>
    <t>3-Посуда</t>
  </si>
  <si>
    <t>Кофе</t>
  </si>
  <si>
    <t>Орехи</t>
  </si>
  <si>
    <t>Мясо</t>
  </si>
  <si>
    <t>Стакан</t>
  </si>
  <si>
    <t>Крышка</t>
  </si>
  <si>
    <t>Мешалка</t>
  </si>
  <si>
    <t>Тарелка</t>
  </si>
  <si>
    <t>Пакет/материал</t>
  </si>
  <si>
    <t>картон</t>
  </si>
  <si>
    <t>пластик</t>
  </si>
  <si>
    <t>дерево</t>
  </si>
  <si>
    <t>Фасо
-вка,
гр.
/шт</t>
  </si>
  <si>
    <t>Стакан одноразовый картонный 250мл, белый</t>
  </si>
  <si>
    <t>Стакан одноразовый картонный 350мл, белый</t>
  </si>
  <si>
    <t>Стакан одноразовый картонный 450мл, белый</t>
  </si>
  <si>
    <t>Стакан одноразовый картонный 250мл, цветной</t>
  </si>
  <si>
    <t>Стакан одноразовый картонный 350мл, цветной</t>
  </si>
  <si>
    <t>Стакан одноразовый картонный 450мл, цветной</t>
  </si>
  <si>
    <t>NEW</t>
  </si>
  <si>
    <t>Тарелка одноразовая картонная</t>
  </si>
  <si>
    <t>Стакан одноразовый картонный 250мл, с логотипом</t>
  </si>
  <si>
    <t>Стакан одноразовый картонный 350мл, с логотипом</t>
  </si>
  <si>
    <t>Стакан одноразовый картонный 450мл, с логотипом</t>
  </si>
  <si>
    <t>Крышка одноразовая пластиковая для стакана 250мл, белая</t>
  </si>
  <si>
    <t>Крышка одноразовая пластиковая для стакана 350-450мл, белая</t>
  </si>
  <si>
    <t>Наклейка для одноразового стакана, с логотипом</t>
  </si>
  <si>
    <t>Резмешиватель одноразовый дерево</t>
  </si>
  <si>
    <t>Резмешиватель одноразовый дерево, в индивидуальной упаковке</t>
  </si>
  <si>
    <t>Наклейка</t>
  </si>
  <si>
    <t>Сахар в пакетике</t>
  </si>
  <si>
    <t>Соль в пакетике</t>
  </si>
  <si>
    <t>Перец в пакетике</t>
  </si>
  <si>
    <t>Приправы</t>
  </si>
  <si>
    <t>бумага</t>
  </si>
  <si>
    <t>5-Вода</t>
  </si>
  <si>
    <t>Дистиллированная вода, ПЭТ, 10л</t>
  </si>
  <si>
    <t>Арт_
икул</t>
  </si>
  <si>
    <t>COF_DF_250</t>
  </si>
  <si>
    <t>COF_DF_500</t>
  </si>
  <si>
    <t>COF_DF_1000</t>
  </si>
  <si>
    <t>COF_MN_250</t>
  </si>
  <si>
    <t>COF_MN_500</t>
  </si>
  <si>
    <t>COF_MN_1000</t>
  </si>
  <si>
    <t>COF_TP_250</t>
  </si>
  <si>
    <t>COF_TP_500</t>
  </si>
  <si>
    <t>COF_TP_1000</t>
  </si>
  <si>
    <t>NUT_GRE_1000</t>
  </si>
  <si>
    <t>NUT_ALM_1000</t>
  </si>
  <si>
    <t>NUT_HAZ_1000</t>
  </si>
  <si>
    <t>NUT_CAS_1000</t>
  </si>
  <si>
    <t>NUT_PIS_1000</t>
  </si>
  <si>
    <t>NUT_GRE_250</t>
  </si>
  <si>
    <t>NUT_GRE_100</t>
  </si>
  <si>
    <t>NUT_ALM_100</t>
  </si>
  <si>
    <t>NUT_HAZ_100</t>
  </si>
  <si>
    <t>NUT_CAS_100</t>
  </si>
  <si>
    <t>NUT_PIS_100</t>
  </si>
  <si>
    <t>NUT_GRE_50</t>
  </si>
  <si>
    <t>NUT_ALM_50</t>
  </si>
  <si>
    <t>NUT_HAZ_50</t>
  </si>
  <si>
    <t>NUT_CAS_50</t>
  </si>
  <si>
    <t>NUT_PIS_50</t>
  </si>
  <si>
    <t>RM_BEF_1000</t>
  </si>
  <si>
    <t>RM_IND_1000</t>
  </si>
  <si>
    <t>RM_PIG_1000</t>
  </si>
  <si>
    <t>RM_CHK_1000</t>
  </si>
  <si>
    <t>RM_BEF_250</t>
  </si>
  <si>
    <t>RM_IND_250</t>
  </si>
  <si>
    <t>RM_PIG_250</t>
  </si>
  <si>
    <t>RM_CHK_250</t>
  </si>
  <si>
    <t>RM_BEF_100</t>
  </si>
  <si>
    <t>RM_IND_100</t>
  </si>
  <si>
    <t>RM_PIG_100</t>
  </si>
  <si>
    <t>RM_CHK_100</t>
  </si>
  <si>
    <t>RM_BEF_50</t>
  </si>
  <si>
    <t>RM_IND_50</t>
  </si>
  <si>
    <t>RM_PIG_50</t>
  </si>
  <si>
    <t>RM_CHK_50</t>
  </si>
  <si>
    <t>CUP_2550_WHT</t>
  </si>
  <si>
    <t>CUP_3550_WHT</t>
  </si>
  <si>
    <t>CUP_4550_WHT</t>
  </si>
  <si>
    <t>CUP_2550_MIX</t>
  </si>
  <si>
    <t>CUP_3550_MIX</t>
  </si>
  <si>
    <t>CUP_4550_MIX</t>
  </si>
  <si>
    <t>CUP_2550_PRV</t>
  </si>
  <si>
    <t>CUP_3550_PRV</t>
  </si>
  <si>
    <t>CUP_4550_PRV</t>
  </si>
  <si>
    <t>STC_5000_PRV</t>
  </si>
  <si>
    <t>CAP_8050_WHT</t>
  </si>
  <si>
    <t>CAP_9050_WHT</t>
  </si>
  <si>
    <t>STR_500</t>
  </si>
  <si>
    <t>STR_500_SIN</t>
  </si>
  <si>
    <t>NUT_ALM_250</t>
  </si>
  <si>
    <t>NUT_HAZ_250</t>
  </si>
  <si>
    <t>NUT_CAS_250</t>
  </si>
  <si>
    <t>NUT_PIS_250</t>
  </si>
  <si>
    <t>Керамический шар 25мм, 1кг</t>
  </si>
  <si>
    <t>Керамический шар 12мм, 1кг</t>
  </si>
  <si>
    <t>CER12</t>
  </si>
  <si>
    <t>CER25</t>
  </si>
  <si>
    <t>WAT10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</si>
</sst>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&quot;р.&quot;_-;\-* #,##0.00&quot;р.&quot;_-;_-* \-??&quot;р.&quot;_-;_-@_-"/>
    <numFmt numFmtId="165" formatCode="0.000"/>
    <numFmt numFmtId="166" formatCode="0.0%"/>
    <numFmt numFmtId="167" formatCode="dd/mm/yy;@"/>
  </numFmts>
  <fonts count="42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i/>
      <sz val="9"/>
      <color indexed="81"/>
      <name val="Tahoma"/>
      <family val="2"/>
      <charset val="204"/>
    </font>
    <font>
      <i/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theme="3" tint="0.59999389629810485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22"/>
      <color theme="1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u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</font>
    <font>
      <u/>
      <sz val="11"/>
      <color rgb="FFFF0000"/>
      <name val="Calibri"/>
      <family val="2"/>
      <charset val="204"/>
    </font>
    <font>
      <sz val="16"/>
      <color indexed="8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theme="9" tint="-0.499984740745262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6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13"/>
        <bgColor indexed="3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34"/>
      </patternFill>
    </fill>
    <fill>
      <patternFill patternType="solid">
        <fgColor rgb="FFFFC000"/>
        <bgColor indexed="23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3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/>
      <top/>
      <bottom style="thin">
        <color rgb="FF999999"/>
      </bottom>
      <diagonal/>
    </border>
    <border>
      <left/>
      <right style="thin">
        <color indexed="64"/>
      </right>
      <top/>
      <bottom style="thin">
        <color rgb="FF99999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3" fillId="0" borderId="0" applyNumberFormat="0" applyFill="0" applyBorder="0" applyAlignment="0" applyProtection="0"/>
    <xf numFmtId="164" fontId="5" fillId="0" borderId="0" applyFill="0" applyBorder="0" applyAlignment="0" applyProtection="0"/>
    <xf numFmtId="0" fontId="8" fillId="0" borderId="0"/>
    <xf numFmtId="9" fontId="3" fillId="0" borderId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</cellStyleXfs>
  <cellXfs count="405">
    <xf numFmtId="0" fontId="0" fillId="0" borderId="0" xfId="0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2" fontId="16" fillId="0" borderId="1" xfId="0" applyNumberFormat="1" applyFont="1" applyBorder="1" applyAlignment="1">
      <alignment horizontal="right"/>
    </xf>
    <xf numFmtId="2" fontId="14" fillId="0" borderId="0" xfId="0" applyNumberFormat="1" applyFont="1" applyAlignment="1">
      <alignment horizontal="right"/>
    </xf>
    <xf numFmtId="2" fontId="14" fillId="0" borderId="1" xfId="0" applyNumberFormat="1" applyFont="1" applyBorder="1" applyAlignment="1">
      <alignment horizontal="right" vertical="center"/>
    </xf>
    <xf numFmtId="2" fontId="14" fillId="0" borderId="1" xfId="0" applyNumberFormat="1" applyFont="1" applyBorder="1" applyAlignment="1">
      <alignment horizontal="right" vertical="center" wrapText="1"/>
    </xf>
    <xf numFmtId="2" fontId="16" fillId="0" borderId="1" xfId="0" applyNumberFormat="1" applyFont="1" applyBorder="1" applyAlignment="1">
      <alignment horizontal="right" vertical="center" wrapText="1"/>
    </xf>
    <xf numFmtId="2" fontId="17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2" fontId="14" fillId="0" borderId="0" xfId="0" applyNumberFormat="1" applyFont="1" applyAlignment="1">
      <alignment horizontal="left"/>
    </xf>
    <xf numFmtId="2" fontId="14" fillId="4" borderId="0" xfId="0" applyNumberFormat="1" applyFont="1" applyFill="1" applyAlignment="1">
      <alignment horizontal="left"/>
    </xf>
    <xf numFmtId="2" fontId="16" fillId="5" borderId="1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left" vertical="top"/>
    </xf>
    <xf numFmtId="2" fontId="16" fillId="5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2" fontId="4" fillId="6" borderId="1" xfId="0" applyNumberFormat="1" applyFont="1" applyFill="1" applyBorder="1" applyAlignment="1">
      <alignment horizontal="right"/>
    </xf>
    <xf numFmtId="2" fontId="6" fillId="7" borderId="1" xfId="0" applyNumberFormat="1" applyFont="1" applyFill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0" fontId="18" fillId="0" borderId="0" xfId="0" applyFo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right"/>
    </xf>
    <xf numFmtId="2" fontId="14" fillId="8" borderId="0" xfId="0" applyNumberFormat="1" applyFont="1" applyFill="1" applyAlignment="1">
      <alignment horizontal="left"/>
    </xf>
    <xf numFmtId="2" fontId="14" fillId="9" borderId="0" xfId="0" applyNumberFormat="1" applyFont="1" applyFill="1" applyAlignment="1">
      <alignment horizontal="left"/>
    </xf>
    <xf numFmtId="165" fontId="14" fillId="0" borderId="0" xfId="0" applyNumberFormat="1" applyFont="1" applyAlignment="1">
      <alignment horizontal="left"/>
    </xf>
    <xf numFmtId="165" fontId="14" fillId="10" borderId="1" xfId="0" applyNumberFormat="1" applyFont="1" applyFill="1" applyBorder="1" applyAlignment="1">
      <alignment horizontal="right" vertical="center" wrapText="1"/>
    </xf>
    <xf numFmtId="165" fontId="14" fillId="10" borderId="1" xfId="0" applyNumberFormat="1" applyFont="1" applyFill="1" applyBorder="1" applyAlignment="1">
      <alignment horizontal="right" vertical="center"/>
    </xf>
    <xf numFmtId="165" fontId="14" fillId="0" borderId="0" xfId="0" applyNumberFormat="1" applyFont="1" applyAlignment="1">
      <alignment horizontal="right"/>
    </xf>
    <xf numFmtId="165" fontId="14" fillId="11" borderId="1" xfId="0" applyNumberFormat="1" applyFont="1" applyFill="1" applyBorder="1" applyAlignment="1" applyProtection="1">
      <alignment horizontal="right" vertical="center"/>
      <protection locked="0"/>
    </xf>
    <xf numFmtId="165" fontId="16" fillId="10" borderId="1" xfId="4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/>
    </xf>
    <xf numFmtId="2" fontId="20" fillId="12" borderId="2" xfId="0" applyNumberFormat="1" applyFont="1" applyFill="1" applyBorder="1" applyAlignment="1">
      <alignment horizontal="right" vertical="top" wrapText="1"/>
    </xf>
    <xf numFmtId="0" fontId="20" fillId="0" borderId="0" xfId="0" applyFont="1" applyAlignment="1">
      <alignment horizontal="left"/>
    </xf>
    <xf numFmtId="0" fontId="20" fillId="3" borderId="1" xfId="0" applyFont="1" applyFill="1" applyBorder="1" applyAlignment="1" applyProtection="1">
      <alignment horizontal="left"/>
      <protection locked="0"/>
    </xf>
    <xf numFmtId="14" fontId="20" fillId="3" borderId="1" xfId="0" applyNumberFormat="1" applyFont="1" applyFill="1" applyBorder="1" applyAlignment="1" applyProtection="1">
      <alignment horizontal="left"/>
      <protection locked="0"/>
    </xf>
    <xf numFmtId="14" fontId="21" fillId="2" borderId="1" xfId="0" applyNumberFormat="1" applyFont="1" applyFill="1" applyBorder="1" applyAlignment="1" applyProtection="1">
      <alignment horizontal="left"/>
      <protection locked="0"/>
    </xf>
    <xf numFmtId="14" fontId="22" fillId="0" borderId="0" xfId="1" applyNumberFormat="1" applyFont="1" applyAlignment="1" applyProtection="1">
      <alignment horizontal="right" vertical="center"/>
      <protection locked="0"/>
    </xf>
    <xf numFmtId="0" fontId="20" fillId="13" borderId="3" xfId="0" applyFont="1" applyFill="1" applyBorder="1" applyAlignment="1">
      <alignment horizontal="right" vertical="top" wrapText="1"/>
    </xf>
    <xf numFmtId="0" fontId="20" fillId="13" borderId="4" xfId="0" applyFont="1" applyFill="1" applyBorder="1" applyAlignment="1">
      <alignment horizontal="left" vertical="top" wrapText="1"/>
    </xf>
    <xf numFmtId="2" fontId="20" fillId="13" borderId="4" xfId="0" applyNumberFormat="1" applyFont="1" applyFill="1" applyBorder="1" applyAlignment="1">
      <alignment horizontal="right" vertical="top" wrapText="1"/>
    </xf>
    <xf numFmtId="2" fontId="20" fillId="13" borderId="4" xfId="2" applyNumberFormat="1" applyFont="1" applyFill="1" applyBorder="1" applyAlignment="1">
      <alignment horizontal="right" vertical="top" wrapText="1"/>
    </xf>
    <xf numFmtId="165" fontId="20" fillId="13" borderId="4" xfId="0" applyNumberFormat="1" applyFont="1" applyFill="1" applyBorder="1" applyAlignment="1">
      <alignment horizontal="right" vertical="top" wrapText="1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2" fontId="16" fillId="0" borderId="1" xfId="2" applyNumberFormat="1" applyFont="1" applyBorder="1" applyAlignment="1">
      <alignment horizontal="right"/>
    </xf>
    <xf numFmtId="2" fontId="14" fillId="0" borderId="1" xfId="2" applyNumberFormat="1" applyFont="1" applyBorder="1" applyAlignment="1">
      <alignment horizontal="right"/>
    </xf>
    <xf numFmtId="14" fontId="13" fillId="0" borderId="0" xfId="1" applyNumberFormat="1" applyAlignment="1" applyProtection="1">
      <alignment horizontal="right"/>
      <protection locked="0"/>
    </xf>
    <xf numFmtId="0" fontId="13" fillId="0" borderId="0" xfId="1" applyAlignment="1">
      <alignment horizontal="right"/>
    </xf>
    <xf numFmtId="0" fontId="13" fillId="0" borderId="1" xfId="1" applyBorder="1" applyAlignment="1">
      <alignment horizontal="left"/>
    </xf>
    <xf numFmtId="0" fontId="13" fillId="0" borderId="1" xfId="1" applyBorder="1" applyAlignment="1">
      <alignment horizontal="left" vertical="center" wrapText="1"/>
    </xf>
    <xf numFmtId="0" fontId="13" fillId="0" borderId="1" xfId="1" applyBorder="1"/>
    <xf numFmtId="14" fontId="21" fillId="2" borderId="2" xfId="0" applyNumberFormat="1" applyFont="1" applyFill="1" applyBorder="1" applyAlignment="1" applyProtection="1">
      <alignment horizontal="left"/>
      <protection locked="0"/>
    </xf>
    <xf numFmtId="0" fontId="20" fillId="13" borderId="1" xfId="0" applyFont="1" applyFill="1" applyBorder="1" applyAlignment="1">
      <alignment horizontal="left" vertical="top" wrapText="1"/>
    </xf>
    <xf numFmtId="2" fontId="16" fillId="0" borderId="1" xfId="0" quotePrefix="1" applyNumberFormat="1" applyFont="1" applyBorder="1" applyAlignment="1">
      <alignment horizontal="right"/>
    </xf>
    <xf numFmtId="2" fontId="14" fillId="0" borderId="1" xfId="0" applyNumberFormat="1" applyFont="1" applyBorder="1" applyAlignment="1">
      <alignment horizontal="right"/>
    </xf>
    <xf numFmtId="0" fontId="4" fillId="0" borderId="10" xfId="0" applyFont="1" applyBorder="1" applyAlignment="1" applyProtection="1">
      <alignment horizontal="left"/>
      <protection locked="0"/>
    </xf>
    <xf numFmtId="0" fontId="0" fillId="0" borderId="1" xfId="0" applyBorder="1"/>
    <xf numFmtId="0" fontId="4" fillId="0" borderId="21" xfId="0" applyFont="1" applyBorder="1" applyAlignment="1" applyProtection="1">
      <alignment horizontal="left"/>
      <protection locked="0"/>
    </xf>
    <xf numFmtId="0" fontId="14" fillId="9" borderId="1" xfId="0" applyFont="1" applyFill="1" applyBorder="1" applyAlignment="1">
      <alignment horizontal="left"/>
    </xf>
    <xf numFmtId="2" fontId="16" fillId="9" borderId="1" xfId="0" applyNumberFormat="1" applyFont="1" applyFill="1" applyBorder="1" applyAlignment="1">
      <alignment horizontal="right" vertical="center" wrapText="1"/>
    </xf>
    <xf numFmtId="0" fontId="13" fillId="16" borderId="1" xfId="1" applyFill="1" applyBorder="1" applyAlignment="1">
      <alignment horizontal="left" vertical="center"/>
    </xf>
    <xf numFmtId="0" fontId="13" fillId="16" borderId="1" xfId="1" applyFill="1" applyBorder="1"/>
    <xf numFmtId="0" fontId="7" fillId="0" borderId="1" xfId="1" applyFont="1" applyBorder="1" applyAlignment="1">
      <alignment horizontal="left"/>
    </xf>
    <xf numFmtId="0" fontId="20" fillId="13" borderId="1" xfId="0" applyFont="1" applyFill="1" applyBorder="1" applyAlignment="1">
      <alignment horizontal="right" vertical="top" wrapText="1"/>
    </xf>
    <xf numFmtId="2" fontId="20" fillId="13" borderId="1" xfId="0" applyNumberFormat="1" applyFont="1" applyFill="1" applyBorder="1" applyAlignment="1">
      <alignment horizontal="right" vertical="top" wrapText="1"/>
    </xf>
    <xf numFmtId="2" fontId="20" fillId="13" borderId="1" xfId="2" applyNumberFormat="1" applyFont="1" applyFill="1" applyBorder="1" applyAlignment="1">
      <alignment horizontal="right" vertical="top" wrapText="1"/>
    </xf>
    <xf numFmtId="165" fontId="20" fillId="13" borderId="1" xfId="0" applyNumberFormat="1" applyFont="1" applyFill="1" applyBorder="1" applyAlignment="1">
      <alignment horizontal="right" vertical="top" wrapText="1"/>
    </xf>
    <xf numFmtId="2" fontId="20" fillId="12" borderId="1" xfId="0" applyNumberFormat="1" applyFont="1" applyFill="1" applyBorder="1" applyAlignment="1">
      <alignment horizontal="right" vertical="top" wrapText="1"/>
    </xf>
    <xf numFmtId="0" fontId="13" fillId="9" borderId="1" xfId="1" applyFill="1" applyBorder="1" applyAlignment="1">
      <alignment horizontal="left"/>
    </xf>
    <xf numFmtId="0" fontId="19" fillId="0" borderId="0" xfId="0" applyFont="1"/>
    <xf numFmtId="0" fontId="14" fillId="17" borderId="0" xfId="0" applyFont="1" applyFill="1" applyAlignment="1">
      <alignment horizontal="left"/>
    </xf>
    <xf numFmtId="2" fontId="14" fillId="17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4" fontId="4" fillId="3" borderId="1" xfId="0" applyNumberFormat="1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14" fontId="4" fillId="18" borderId="1" xfId="0" applyNumberFormat="1" applyFont="1" applyFill="1" applyBorder="1" applyProtection="1">
      <protection locked="0"/>
    </xf>
    <xf numFmtId="0" fontId="19" fillId="15" borderId="5" xfId="0" applyFont="1" applyFill="1" applyBorder="1"/>
    <xf numFmtId="0" fontId="14" fillId="19" borderId="1" xfId="0" applyFont="1" applyFill="1" applyBorder="1" applyAlignment="1">
      <alignment horizontal="left"/>
    </xf>
    <xf numFmtId="0" fontId="14" fillId="20" borderId="1" xfId="0" applyFont="1" applyFill="1" applyBorder="1" applyAlignment="1">
      <alignment horizontal="left"/>
    </xf>
    <xf numFmtId="0" fontId="14" fillId="10" borderId="0" xfId="0" applyFont="1" applyFill="1"/>
    <xf numFmtId="2" fontId="14" fillId="5" borderId="1" xfId="0" applyNumberFormat="1" applyFont="1" applyFill="1" applyBorder="1" applyAlignment="1">
      <alignment horizontal="right"/>
    </xf>
    <xf numFmtId="2" fontId="14" fillId="17" borderId="0" xfId="0" applyNumberFormat="1" applyFont="1" applyFill="1" applyAlignment="1">
      <alignment horizontal="right"/>
    </xf>
    <xf numFmtId="2" fontId="7" fillId="5" borderId="1" xfId="1" applyNumberFormat="1" applyFont="1" applyFill="1" applyBorder="1" applyAlignment="1">
      <alignment horizontal="right"/>
    </xf>
    <xf numFmtId="2" fontId="14" fillId="9" borderId="1" xfId="0" applyNumberFormat="1" applyFont="1" applyFill="1" applyBorder="1" applyAlignment="1">
      <alignment horizontal="right"/>
    </xf>
    <xf numFmtId="2" fontId="7" fillId="0" borderId="1" xfId="1" applyNumberFormat="1" applyFont="1" applyBorder="1" applyAlignment="1">
      <alignment horizontal="right"/>
    </xf>
    <xf numFmtId="0" fontId="14" fillId="0" borderId="1" xfId="0" applyFont="1" applyBorder="1"/>
    <xf numFmtId="0" fontId="14" fillId="0" borderId="0" xfId="0" applyFont="1" applyAlignment="1">
      <alignment horizontal="left" vertical="top" wrapText="1"/>
    </xf>
    <xf numFmtId="0" fontId="14" fillId="17" borderId="0" xfId="0" applyFont="1" applyFill="1" applyAlignment="1">
      <alignment horizontal="right" vertical="top"/>
    </xf>
    <xf numFmtId="0" fontId="14" fillId="17" borderId="0" xfId="0" applyFont="1" applyFill="1" applyAlignment="1">
      <alignment horizontal="right" vertical="top" wrapText="1"/>
    </xf>
    <xf numFmtId="0" fontId="14" fillId="14" borderId="0" xfId="0" applyFont="1" applyFill="1" applyAlignment="1">
      <alignment horizontal="right" vertical="top" wrapText="1"/>
    </xf>
    <xf numFmtId="0" fontId="14" fillId="20" borderId="0" xfId="0" applyFont="1" applyFill="1"/>
    <xf numFmtId="0" fontId="14" fillId="8" borderId="0" xfId="0" applyFont="1" applyFill="1" applyAlignment="1">
      <alignment horizontal="right" vertical="top" wrapText="1"/>
    </xf>
    <xf numFmtId="0" fontId="14" fillId="9" borderId="0" xfId="0" applyFont="1" applyFill="1"/>
    <xf numFmtId="0" fontId="14" fillId="10" borderId="0" xfId="0" applyFont="1" applyFill="1" applyAlignment="1">
      <alignment horizontal="left"/>
    </xf>
    <xf numFmtId="0" fontId="14" fillId="22" borderId="0" xfId="0" applyFont="1" applyFill="1" applyAlignment="1">
      <alignment horizontal="left"/>
    </xf>
    <xf numFmtId="9" fontId="3" fillId="0" borderId="0" xfId="4"/>
    <xf numFmtId="166" fontId="3" fillId="0" borderId="0" xfId="4" applyNumberFormat="1"/>
    <xf numFmtId="2" fontId="14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17" borderId="0" xfId="0" applyFont="1" applyFill="1" applyAlignment="1">
      <alignment horizontal="center" vertical="top"/>
    </xf>
    <xf numFmtId="0" fontId="14" fillId="10" borderId="0" xfId="0" applyFont="1" applyFill="1" applyAlignment="1">
      <alignment horizontal="center"/>
    </xf>
    <xf numFmtId="0" fontId="14" fillId="9" borderId="1" xfId="0" applyFont="1" applyFill="1" applyBorder="1"/>
    <xf numFmtId="0" fontId="0" fillId="0" borderId="0" xfId="0" pivotButton="1"/>
    <xf numFmtId="14" fontId="2" fillId="0" borderId="0" xfId="5" applyNumberFormat="1" applyAlignment="1">
      <alignment horizontal="center" vertical="center"/>
    </xf>
    <xf numFmtId="0" fontId="2" fillId="0" borderId="0" xfId="5" applyAlignment="1">
      <alignment wrapText="1"/>
    </xf>
    <xf numFmtId="0" fontId="2" fillId="0" borderId="0" xfId="5"/>
    <xf numFmtId="0" fontId="20" fillId="13" borderId="24" xfId="5" applyFont="1" applyFill="1" applyBorder="1" applyAlignment="1">
      <alignment horizontal="right" vertical="top" wrapText="1"/>
    </xf>
    <xf numFmtId="0" fontId="20" fillId="13" borderId="25" xfId="5" applyFont="1" applyFill="1" applyBorder="1" applyAlignment="1">
      <alignment horizontal="left" vertical="top" wrapText="1"/>
    </xf>
    <xf numFmtId="0" fontId="20" fillId="13" borderId="25" xfId="5" applyFont="1" applyFill="1" applyBorder="1" applyAlignment="1">
      <alignment horizontal="right" vertical="top" wrapText="1"/>
    </xf>
    <xf numFmtId="2" fontId="20" fillId="13" borderId="25" xfId="6" applyNumberFormat="1" applyFont="1" applyFill="1" applyBorder="1" applyAlignment="1">
      <alignment horizontal="right" vertical="top" wrapText="1"/>
    </xf>
    <xf numFmtId="2" fontId="20" fillId="12" borderId="25" xfId="5" applyNumberFormat="1" applyFont="1" applyFill="1" applyBorder="1" applyAlignment="1">
      <alignment horizontal="right" vertical="top" wrapText="1"/>
    </xf>
    <xf numFmtId="2" fontId="20" fillId="12" borderId="26" xfId="5" applyNumberFormat="1" applyFont="1" applyFill="1" applyBorder="1" applyAlignment="1">
      <alignment horizontal="right" vertical="top" wrapText="1"/>
    </xf>
    <xf numFmtId="0" fontId="16" fillId="0" borderId="27" xfId="5" applyFont="1" applyBorder="1" applyAlignment="1">
      <alignment horizontal="left" vertical="center"/>
    </xf>
    <xf numFmtId="0" fontId="14" fillId="0" borderId="28" xfId="5" applyFont="1" applyBorder="1" applyAlignment="1">
      <alignment horizontal="left"/>
    </xf>
    <xf numFmtId="0" fontId="13" fillId="0" borderId="28" xfId="1" applyBorder="1" applyAlignment="1">
      <alignment horizontal="left"/>
    </xf>
    <xf numFmtId="2" fontId="16" fillId="0" borderId="28" xfId="5" applyNumberFormat="1" applyFont="1" applyBorder="1" applyAlignment="1">
      <alignment horizontal="right" vertical="center" wrapText="1"/>
    </xf>
    <xf numFmtId="0" fontId="14" fillId="0" borderId="28" xfId="5" applyFont="1" applyBorder="1"/>
    <xf numFmtId="0" fontId="14" fillId="0" borderId="29" xfId="5" applyFont="1" applyBorder="1"/>
    <xf numFmtId="0" fontId="14" fillId="0" borderId="30" xfId="5" applyFont="1" applyBorder="1" applyAlignment="1">
      <alignment horizontal="left" vertical="center" wrapText="1"/>
    </xf>
    <xf numFmtId="0" fontId="16" fillId="0" borderId="1" xfId="5" applyFont="1" applyBorder="1" applyAlignment="1">
      <alignment horizontal="left"/>
    </xf>
    <xf numFmtId="2" fontId="16" fillId="0" borderId="1" xfId="5" applyNumberFormat="1" applyFont="1" applyBorder="1" applyAlignment="1">
      <alignment horizontal="right" vertical="center" wrapText="1"/>
    </xf>
    <xf numFmtId="0" fontId="14" fillId="0" borderId="1" xfId="5" applyFont="1" applyBorder="1"/>
    <xf numFmtId="0" fontId="14" fillId="0" borderId="31" xfId="5" applyFont="1" applyBorder="1"/>
    <xf numFmtId="0" fontId="16" fillId="0" borderId="30" xfId="5" applyFont="1" applyBorder="1" applyAlignment="1">
      <alignment horizontal="left" vertical="center"/>
    </xf>
    <xf numFmtId="0" fontId="14" fillId="0" borderId="32" xfId="5" applyFont="1" applyBorder="1" applyAlignment="1">
      <alignment horizontal="left" vertical="center" wrapText="1"/>
    </xf>
    <xf numFmtId="0" fontId="16" fillId="0" borderId="33" xfId="5" applyFont="1" applyBorder="1" applyAlignment="1">
      <alignment horizontal="left"/>
    </xf>
    <xf numFmtId="0" fontId="13" fillId="0" borderId="33" xfId="1" applyBorder="1" applyAlignment="1">
      <alignment horizontal="left"/>
    </xf>
    <xf numFmtId="2" fontId="16" fillId="0" borderId="33" xfId="5" applyNumberFormat="1" applyFont="1" applyBorder="1" applyAlignment="1">
      <alignment horizontal="right" vertical="center" wrapText="1"/>
    </xf>
    <xf numFmtId="0" fontId="14" fillId="0" borderId="33" xfId="5" applyFont="1" applyBorder="1"/>
    <xf numFmtId="0" fontId="14" fillId="0" borderId="34" xfId="5" applyFont="1" applyBorder="1"/>
    <xf numFmtId="0" fontId="16" fillId="0" borderId="32" xfId="5" applyFont="1" applyBorder="1" applyAlignment="1">
      <alignment horizontal="left" vertical="center"/>
    </xf>
    <xf numFmtId="0" fontId="14" fillId="0" borderId="1" xfId="5" applyFont="1" applyBorder="1" applyAlignment="1">
      <alignment horizontal="left"/>
    </xf>
    <xf numFmtId="0" fontId="14" fillId="0" borderId="27" xfId="5" applyFont="1" applyBorder="1" applyAlignment="1">
      <alignment horizontal="left" vertical="center" wrapText="1"/>
    </xf>
    <xf numFmtId="0" fontId="14" fillId="0" borderId="33" xfId="5" applyFont="1" applyBorder="1" applyAlignment="1">
      <alignment horizontal="left"/>
    </xf>
    <xf numFmtId="0" fontId="14" fillId="9" borderId="28" xfId="5" applyFont="1" applyFill="1" applyBorder="1"/>
    <xf numFmtId="0" fontId="14" fillId="9" borderId="1" xfId="5" applyFont="1" applyFill="1" applyBorder="1"/>
    <xf numFmtId="0" fontId="14" fillId="9" borderId="33" xfId="5" applyFont="1" applyFill="1" applyBorder="1"/>
    <xf numFmtId="0" fontId="14" fillId="10" borderId="1" xfId="0" applyFont="1" applyFill="1" applyBorder="1"/>
    <xf numFmtId="0" fontId="16" fillId="9" borderId="1" xfId="0" applyFont="1" applyFill="1" applyBorder="1" applyAlignment="1">
      <alignment horizontal="left"/>
    </xf>
    <xf numFmtId="0" fontId="1" fillId="0" borderId="0" xfId="7"/>
    <xf numFmtId="0" fontId="13" fillId="0" borderId="36" xfId="1" applyBorder="1" applyAlignment="1">
      <alignment horizontal="left"/>
    </xf>
    <xf numFmtId="0" fontId="16" fillId="0" borderId="38" xfId="7" applyFont="1" applyBorder="1" applyAlignment="1">
      <alignment horizontal="left"/>
    </xf>
    <xf numFmtId="0" fontId="13" fillId="0" borderId="38" xfId="1" applyBorder="1" applyAlignment="1">
      <alignment horizontal="left"/>
    </xf>
    <xf numFmtId="0" fontId="13" fillId="0" borderId="39" xfId="1" applyBorder="1" applyAlignment="1">
      <alignment horizontal="left"/>
    </xf>
    <xf numFmtId="0" fontId="14" fillId="0" borderId="36" xfId="7" applyFont="1" applyBorder="1" applyAlignment="1">
      <alignment horizontal="left"/>
    </xf>
    <xf numFmtId="0" fontId="1" fillId="0" borderId="36" xfId="7" applyBorder="1"/>
    <xf numFmtId="0" fontId="13" fillId="0" borderId="38" xfId="1" applyBorder="1"/>
    <xf numFmtId="0" fontId="13" fillId="0" borderId="39" xfId="1" applyBorder="1"/>
    <xf numFmtId="0" fontId="13" fillId="0" borderId="40" xfId="1" applyBorder="1" applyAlignment="1">
      <alignment horizontal="left"/>
    </xf>
    <xf numFmtId="0" fontId="14" fillId="0" borderId="41" xfId="7" applyFont="1" applyBorder="1" applyAlignment="1">
      <alignment horizontal="center" vertical="center"/>
    </xf>
    <xf numFmtId="0" fontId="16" fillId="0" borderId="42" xfId="7" applyFont="1" applyBorder="1" applyAlignment="1">
      <alignment horizontal="left"/>
    </xf>
    <xf numFmtId="0" fontId="14" fillId="0" borderId="43" xfId="7" applyFont="1" applyBorder="1" applyAlignment="1">
      <alignment horizontal="left"/>
    </xf>
    <xf numFmtId="0" fontId="13" fillId="0" borderId="43" xfId="1" applyBorder="1" applyAlignment="1">
      <alignment horizontal="left"/>
    </xf>
    <xf numFmtId="0" fontId="13" fillId="0" borderId="44" xfId="1" applyBorder="1" applyAlignment="1">
      <alignment horizontal="left"/>
    </xf>
    <xf numFmtId="0" fontId="13" fillId="0" borderId="45" xfId="1" applyBorder="1" applyAlignment="1">
      <alignment horizontal="left"/>
    </xf>
    <xf numFmtId="0" fontId="13" fillId="0" borderId="46" xfId="1" applyBorder="1" applyAlignment="1">
      <alignment horizontal="left"/>
    </xf>
    <xf numFmtId="0" fontId="14" fillId="0" borderId="35" xfId="7" applyFont="1" applyBorder="1" applyAlignment="1">
      <alignment horizontal="center" vertical="center"/>
    </xf>
    <xf numFmtId="0" fontId="16" fillId="0" borderId="47" xfId="7" applyFont="1" applyBorder="1" applyAlignment="1">
      <alignment horizontal="left"/>
    </xf>
    <xf numFmtId="2" fontId="20" fillId="12" borderId="2" xfId="7" applyNumberFormat="1" applyFont="1" applyFill="1" applyBorder="1" applyAlignment="1">
      <alignment horizontal="right" vertical="top" wrapText="1"/>
    </xf>
    <xf numFmtId="0" fontId="20" fillId="13" borderId="4" xfId="7" applyFont="1" applyFill="1" applyBorder="1" applyAlignment="1">
      <alignment horizontal="left" vertical="top" wrapText="1"/>
    </xf>
    <xf numFmtId="0" fontId="14" fillId="22" borderId="1" xfId="0" applyFont="1" applyFill="1" applyBorder="1"/>
    <xf numFmtId="0" fontId="13" fillId="16" borderId="1" xfId="1" applyFill="1" applyBorder="1" applyAlignment="1">
      <alignment vertical="center" wrapText="1"/>
    </xf>
    <xf numFmtId="0" fontId="14" fillId="9" borderId="1" xfId="0" applyFont="1" applyFill="1" applyBorder="1" applyAlignment="1">
      <alignment horizontal="left" vertical="center"/>
    </xf>
    <xf numFmtId="2" fontId="16" fillId="9" borderId="1" xfId="0" applyNumberFormat="1" applyFont="1" applyFill="1" applyBorder="1" applyAlignment="1">
      <alignment horizontal="right"/>
    </xf>
    <xf numFmtId="2" fontId="16" fillId="9" borderId="1" xfId="2" applyNumberFormat="1" applyFont="1" applyFill="1" applyBorder="1" applyAlignment="1">
      <alignment horizontal="right"/>
    </xf>
    <xf numFmtId="2" fontId="14" fillId="9" borderId="1" xfId="0" applyNumberFormat="1" applyFont="1" applyFill="1" applyBorder="1" applyAlignment="1">
      <alignment horizontal="right" vertical="center" wrapText="1"/>
    </xf>
    <xf numFmtId="0" fontId="14" fillId="0" borderId="6" xfId="0" applyFont="1" applyBorder="1" applyAlignment="1">
      <alignment horizontal="left"/>
    </xf>
    <xf numFmtId="0" fontId="14" fillId="23" borderId="6" xfId="0" applyFont="1" applyFill="1" applyBorder="1" applyAlignment="1">
      <alignment horizontal="right" vertical="top" wrapText="1"/>
    </xf>
    <xf numFmtId="0" fontId="14" fillId="0" borderId="6" xfId="0" applyFont="1" applyBorder="1"/>
    <xf numFmtId="0" fontId="14" fillId="0" borderId="5" xfId="0" applyFont="1" applyBorder="1" applyAlignment="1">
      <alignment horizontal="left"/>
    </xf>
    <xf numFmtId="0" fontId="14" fillId="23" borderId="5" xfId="0" applyFont="1" applyFill="1" applyBorder="1" applyAlignment="1">
      <alignment horizontal="right" vertical="top" wrapText="1"/>
    </xf>
    <xf numFmtId="0" fontId="14" fillId="0" borderId="5" xfId="0" applyFont="1" applyBorder="1"/>
    <xf numFmtId="0" fontId="14" fillId="9" borderId="5" xfId="0" applyFont="1" applyFill="1" applyBorder="1"/>
    <xf numFmtId="0" fontId="14" fillId="9" borderId="6" xfId="0" applyFont="1" applyFill="1" applyBorder="1"/>
    <xf numFmtId="10" fontId="3" fillId="0" borderId="0" xfId="4" applyNumberFormat="1"/>
    <xf numFmtId="0" fontId="14" fillId="22" borderId="0" xfId="0" applyFont="1" applyFill="1"/>
    <xf numFmtId="0" fontId="14" fillId="4" borderId="5" xfId="0" applyFont="1" applyFill="1" applyBorder="1"/>
    <xf numFmtId="0" fontId="14" fillId="22" borderId="0" xfId="0" applyFont="1" applyFill="1" applyAlignment="1">
      <alignment horizontal="center"/>
    </xf>
    <xf numFmtId="0" fontId="0" fillId="0" borderId="1" xfId="0" applyBorder="1" applyAlignment="1">
      <alignment horizontal="left"/>
    </xf>
    <xf numFmtId="0" fontId="16" fillId="15" borderId="1" xfId="0" applyFont="1" applyFill="1" applyBorder="1" applyAlignment="1">
      <alignment horizontal="left"/>
    </xf>
    <xf numFmtId="0" fontId="7" fillId="16" borderId="1" xfId="1" applyFont="1" applyFill="1" applyBorder="1" applyAlignment="1">
      <alignment horizontal="left"/>
    </xf>
    <xf numFmtId="0" fontId="16" fillId="16" borderId="1" xfId="0" applyFont="1" applyFill="1" applyBorder="1" applyAlignment="1">
      <alignment horizontal="left"/>
    </xf>
    <xf numFmtId="0" fontId="14" fillId="15" borderId="1" xfId="0" applyFont="1" applyFill="1" applyBorder="1" applyAlignment="1">
      <alignment horizontal="left"/>
    </xf>
    <xf numFmtId="0" fontId="14" fillId="16" borderId="1" xfId="0" applyFont="1" applyFill="1" applyBorder="1" applyAlignment="1">
      <alignment horizontal="left"/>
    </xf>
    <xf numFmtId="0" fontId="0" fillId="15" borderId="1" xfId="0" applyFill="1" applyBorder="1"/>
    <xf numFmtId="0" fontId="0" fillId="15" borderId="1" xfId="0" applyFill="1" applyBorder="1" applyAlignment="1">
      <alignment horizontal="left"/>
    </xf>
    <xf numFmtId="0" fontId="0" fillId="17" borderId="0" xfId="0" applyFill="1" applyAlignment="1">
      <alignment horizontal="center"/>
    </xf>
    <xf numFmtId="14" fontId="0" fillId="17" borderId="0" xfId="0" applyNumberFormat="1" applyFill="1" applyAlignment="1">
      <alignment horizontal="center"/>
    </xf>
    <xf numFmtId="0" fontId="20" fillId="13" borderId="30" xfId="0" applyFont="1" applyFill="1" applyBorder="1" applyAlignment="1">
      <alignment horizontal="right" vertical="top" wrapText="1"/>
    </xf>
    <xf numFmtId="0" fontId="20" fillId="13" borderId="31" xfId="0" applyFont="1" applyFill="1" applyBorder="1" applyAlignment="1">
      <alignment horizontal="right" vertical="top" wrapText="1"/>
    </xf>
    <xf numFmtId="0" fontId="31" fillId="0" borderId="1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/>
    </xf>
    <xf numFmtId="0" fontId="34" fillId="0" borderId="30" xfId="0" applyFont="1" applyBorder="1" applyAlignment="1">
      <alignment horizontal="center" vertical="center"/>
    </xf>
    <xf numFmtId="165" fontId="14" fillId="17" borderId="0" xfId="0" applyNumberFormat="1" applyFont="1" applyFill="1" applyAlignment="1">
      <alignment horizontal="left"/>
    </xf>
    <xf numFmtId="167" fontId="14" fillId="17" borderId="0" xfId="0" applyNumberFormat="1" applyFont="1" applyFill="1" applyAlignment="1">
      <alignment horizontal="left"/>
    </xf>
    <xf numFmtId="0" fontId="13" fillId="24" borderId="0" xfId="1" applyFill="1" applyAlignment="1">
      <alignment horizontal="left" vertical="center"/>
    </xf>
    <xf numFmtId="0" fontId="0" fillId="24" borderId="0" xfId="0" applyFill="1"/>
    <xf numFmtId="0" fontId="13" fillId="0" borderId="1" xfId="1" applyFill="1" applyBorder="1"/>
    <xf numFmtId="0" fontId="13" fillId="0" borderId="1" xfId="1" applyFill="1" applyBorder="1" applyAlignment="1">
      <alignment horizontal="left" vertical="center"/>
    </xf>
    <xf numFmtId="0" fontId="0" fillId="16" borderId="1" xfId="0" applyFill="1" applyBorder="1" applyAlignment="1">
      <alignment horizontal="left"/>
    </xf>
    <xf numFmtId="0" fontId="13" fillId="0" borderId="1" xfId="1" applyFill="1" applyBorder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/>
    </xf>
    <xf numFmtId="2" fontId="14" fillId="5" borderId="1" xfId="0" applyNumberFormat="1" applyFont="1" applyFill="1" applyBorder="1" applyAlignment="1">
      <alignment horizontal="right" vertical="center" wrapText="1"/>
    </xf>
    <xf numFmtId="2" fontId="17" fillId="5" borderId="1" xfId="0" applyNumberFormat="1" applyFont="1" applyFill="1" applyBorder="1" applyAlignment="1">
      <alignment horizontal="right" vertical="center" wrapText="1"/>
    </xf>
    <xf numFmtId="0" fontId="4" fillId="0" borderId="10" xfId="0" applyNumberFormat="1" applyFont="1" applyBorder="1" applyProtection="1">
      <protection locked="0"/>
    </xf>
    <xf numFmtId="0" fontId="4" fillId="0" borderId="17" xfId="0" applyNumberFormat="1" applyFont="1" applyBorder="1" applyProtection="1">
      <protection locked="0"/>
    </xf>
    <xf numFmtId="0" fontId="4" fillId="0" borderId="11" xfId="0" applyNumberFormat="1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2" xfId="0" pivotButton="1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0" fillId="0" borderId="18" xfId="0" applyFont="1" applyBorder="1" applyProtection="1">
      <protection locked="0"/>
    </xf>
    <xf numFmtId="0" fontId="0" fillId="0" borderId="12" xfId="0" applyNumberFormat="1" applyFont="1" applyBorder="1" applyProtection="1">
      <protection locked="0"/>
    </xf>
    <xf numFmtId="0" fontId="0" fillId="0" borderId="18" xfId="0" applyNumberFormat="1" applyFont="1" applyBorder="1" applyProtection="1">
      <protection locked="0"/>
    </xf>
    <xf numFmtId="0" fontId="0" fillId="0" borderId="13" xfId="0" applyNumberFormat="1" applyFont="1" applyBorder="1" applyProtection="1">
      <protection locked="0"/>
    </xf>
    <xf numFmtId="0" fontId="0" fillId="0" borderId="20" xfId="0" applyFont="1" applyBorder="1" applyProtection="1">
      <protection locked="0"/>
    </xf>
    <xf numFmtId="0" fontId="0" fillId="0" borderId="14" xfId="0" applyNumberFormat="1" applyFont="1" applyBorder="1" applyProtection="1">
      <protection locked="0"/>
    </xf>
    <xf numFmtId="0" fontId="0" fillId="0" borderId="0" xfId="0" applyNumberFormat="1" applyFont="1" applyProtection="1">
      <protection locked="0"/>
    </xf>
    <xf numFmtId="0" fontId="0" fillId="0" borderId="15" xfId="0" applyNumberFormat="1" applyFont="1" applyBorder="1" applyProtection="1">
      <protection locked="0"/>
    </xf>
    <xf numFmtId="0" fontId="0" fillId="9" borderId="12" xfId="0" applyFont="1" applyFill="1" applyBorder="1" applyProtection="1">
      <protection locked="0"/>
    </xf>
    <xf numFmtId="0" fontId="0" fillId="9" borderId="16" xfId="0" applyFont="1" applyFill="1" applyBorder="1" applyProtection="1">
      <protection locked="0"/>
    </xf>
    <xf numFmtId="0" fontId="0" fillId="9" borderId="19" xfId="0" applyFont="1" applyFill="1" applyBorder="1" applyProtection="1"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4" xfId="0" applyFont="1" applyBorder="1" applyAlignment="1" applyProtection="1">
      <alignment horizontal="left"/>
      <protection locked="0"/>
    </xf>
    <xf numFmtId="0" fontId="0" fillId="17" borderId="18" xfId="0" applyFont="1" applyFill="1" applyBorder="1" applyProtection="1">
      <protection locked="0"/>
    </xf>
    <xf numFmtId="0" fontId="0" fillId="17" borderId="13" xfId="0" applyFont="1" applyFill="1" applyBorder="1" applyProtection="1">
      <protection locked="0"/>
    </xf>
    <xf numFmtId="0" fontId="0" fillId="4" borderId="18" xfId="0" applyFont="1" applyFill="1" applyBorder="1" applyProtection="1">
      <protection locked="0"/>
    </xf>
    <xf numFmtId="0" fontId="0" fillId="0" borderId="18" xfId="0" applyFont="1" applyFill="1" applyBorder="1" applyProtection="1">
      <protection locked="0"/>
    </xf>
    <xf numFmtId="0" fontId="0" fillId="4" borderId="12" xfId="0" applyFont="1" applyFill="1" applyBorder="1" applyProtection="1">
      <protection locked="0"/>
    </xf>
    <xf numFmtId="2" fontId="14" fillId="22" borderId="1" xfId="0" applyNumberFormat="1" applyFont="1" applyFill="1" applyBorder="1" applyAlignment="1">
      <alignment horizontal="right" vertical="center" wrapText="1"/>
    </xf>
    <xf numFmtId="2" fontId="16" fillId="22" borderId="1" xfId="0" applyNumberFormat="1" applyFont="1" applyFill="1" applyBorder="1" applyAlignment="1">
      <alignment horizontal="right"/>
    </xf>
    <xf numFmtId="2" fontId="16" fillId="22" borderId="1" xfId="0" applyNumberFormat="1" applyFont="1" applyFill="1" applyBorder="1" applyAlignment="1">
      <alignment horizontal="right" vertical="center" wrapText="1"/>
    </xf>
    <xf numFmtId="0" fontId="14" fillId="9" borderId="49" xfId="0" applyFont="1" applyFill="1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0" fontId="13" fillId="0" borderId="1" xfId="1" applyBorder="1" applyAlignment="1">
      <alignment vertical="center"/>
    </xf>
    <xf numFmtId="0" fontId="0" fillId="16" borderId="1" xfId="0" applyFill="1" applyBorder="1"/>
    <xf numFmtId="0" fontId="14" fillId="17" borderId="0" xfId="0" applyFont="1" applyFill="1" applyBorder="1"/>
    <xf numFmtId="0" fontId="14" fillId="4" borderId="0" xfId="0" applyFont="1" applyFill="1" applyBorder="1"/>
    <xf numFmtId="0" fontId="14" fillId="0" borderId="0" xfId="0" applyFont="1" applyBorder="1"/>
    <xf numFmtId="0" fontId="14" fillId="9" borderId="0" xfId="0" applyFont="1" applyFill="1" applyBorder="1"/>
    <xf numFmtId="0" fontId="14" fillId="0" borderId="49" xfId="0" applyFont="1" applyBorder="1" applyAlignment="1">
      <alignment horizontal="left" vertical="center"/>
    </xf>
    <xf numFmtId="0" fontId="14" fillId="0" borderId="1" xfId="0" applyFont="1" applyFill="1" applyBorder="1"/>
    <xf numFmtId="0" fontId="0" fillId="0" borderId="49" xfId="0" applyBorder="1"/>
    <xf numFmtId="0" fontId="0" fillId="0" borderId="38" xfId="0" applyBorder="1"/>
    <xf numFmtId="0" fontId="0" fillId="0" borderId="50" xfId="0" applyBorder="1"/>
    <xf numFmtId="0" fontId="0" fillId="0" borderId="52" xfId="0" applyBorder="1"/>
    <xf numFmtId="0" fontId="0" fillId="0" borderId="51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55" xfId="0" applyBorder="1"/>
    <xf numFmtId="0" fontId="0" fillId="0" borderId="40" xfId="0" applyBorder="1"/>
    <xf numFmtId="0" fontId="0" fillId="0" borderId="56" xfId="0" applyBorder="1"/>
    <xf numFmtId="0" fontId="0" fillId="0" borderId="2" xfId="0" applyFill="1" applyBorder="1"/>
    <xf numFmtId="0" fontId="0" fillId="0" borderId="52" xfId="0" applyFill="1" applyBorder="1"/>
    <xf numFmtId="0" fontId="0" fillId="0" borderId="51" xfId="0" applyFill="1" applyBorder="1"/>
    <xf numFmtId="0" fontId="0" fillId="0" borderId="53" xfId="0" applyFill="1" applyBorder="1"/>
    <xf numFmtId="0" fontId="0" fillId="0" borderId="43" xfId="0" applyFill="1" applyBorder="1"/>
    <xf numFmtId="0" fontId="0" fillId="0" borderId="54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55" xfId="0" applyFill="1" applyBorder="1"/>
    <xf numFmtId="0" fontId="0" fillId="0" borderId="40" xfId="0" applyFill="1" applyBorder="1"/>
    <xf numFmtId="0" fontId="0" fillId="0" borderId="56" xfId="0" applyFill="1" applyBorder="1"/>
    <xf numFmtId="0" fontId="14" fillId="25" borderId="0" xfId="0" applyFont="1" applyFill="1" applyAlignment="1">
      <alignment horizontal="right" vertical="top" wrapText="1"/>
    </xf>
    <xf numFmtId="9" fontId="3" fillId="10" borderId="1" xfId="4" applyFill="1" applyBorder="1"/>
    <xf numFmtId="9" fontId="3" fillId="0" borderId="1" xfId="4" applyFill="1" applyBorder="1"/>
    <xf numFmtId="0" fontId="14" fillId="0" borderId="49" xfId="0" applyFont="1" applyBorder="1" applyAlignment="1">
      <alignment horizontal="left"/>
    </xf>
    <xf numFmtId="2" fontId="14" fillId="0" borderId="1" xfId="0" applyNumberFormat="1" applyFont="1" applyFill="1" applyBorder="1" applyAlignment="1">
      <alignment horizontal="right"/>
    </xf>
    <xf numFmtId="0" fontId="14" fillId="0" borderId="50" xfId="0" applyFont="1" applyBorder="1" applyAlignment="1">
      <alignment horizontal="left"/>
    </xf>
    <xf numFmtId="0" fontId="14" fillId="22" borderId="0" xfId="0" applyFont="1" applyFill="1" applyBorder="1"/>
    <xf numFmtId="2" fontId="16" fillId="0" borderId="1" xfId="0" applyNumberFormat="1" applyFont="1" applyFill="1" applyBorder="1" applyAlignment="1">
      <alignment horizontal="right" vertical="center" wrapText="1"/>
    </xf>
    <xf numFmtId="0" fontId="0" fillId="21" borderId="12" xfId="0" applyFont="1" applyFill="1" applyBorder="1" applyProtection="1">
      <protection locked="0"/>
    </xf>
    <xf numFmtId="0" fontId="0" fillId="21" borderId="16" xfId="0" applyFont="1" applyFill="1" applyBorder="1" applyProtection="1">
      <protection locked="0"/>
    </xf>
    <xf numFmtId="0" fontId="7" fillId="14" borderId="1" xfId="1" applyFont="1" applyFill="1" applyBorder="1"/>
    <xf numFmtId="166" fontId="3" fillId="0" borderId="0" xfId="4" applyNumberFormat="1" applyAlignment="1">
      <alignment horizontal="left" vertical="top"/>
    </xf>
    <xf numFmtId="0" fontId="7" fillId="0" borderId="1" xfId="1" applyFont="1" applyFill="1" applyBorder="1"/>
    <xf numFmtId="0" fontId="0" fillId="0" borderId="12" xfId="0" applyFont="1" applyFill="1" applyBorder="1" applyProtection="1">
      <protection locked="0"/>
    </xf>
    <xf numFmtId="0" fontId="0" fillId="14" borderId="12" xfId="0" applyFont="1" applyFill="1" applyBorder="1" applyProtection="1">
      <protection locked="0"/>
    </xf>
    <xf numFmtId="0" fontId="0" fillId="14" borderId="16" xfId="0" applyFont="1" applyFill="1" applyBorder="1" applyProtection="1">
      <protection locked="0"/>
    </xf>
    <xf numFmtId="0" fontId="0" fillId="14" borderId="19" xfId="0" applyFont="1" applyFill="1" applyBorder="1" applyProtection="1">
      <protection locked="0"/>
    </xf>
    <xf numFmtId="0" fontId="0" fillId="0" borderId="12" xfId="0" applyFont="1" applyBorder="1" applyAlignment="1" applyProtection="1">
      <protection locked="0"/>
    </xf>
    <xf numFmtId="0" fontId="0" fillId="0" borderId="14" xfId="0" applyFont="1" applyBorder="1" applyAlignment="1" applyProtection="1">
      <protection locked="0"/>
    </xf>
    <xf numFmtId="0" fontId="14" fillId="17" borderId="1" xfId="0" applyFont="1" applyFill="1" applyBorder="1" applyAlignment="1">
      <alignment horizontal="left"/>
    </xf>
    <xf numFmtId="0" fontId="16" fillId="0" borderId="49" xfId="0" applyFont="1" applyBorder="1" applyAlignment="1">
      <alignment horizontal="left"/>
    </xf>
    <xf numFmtId="0" fontId="7" fillId="16" borderId="1" xfId="0" applyFont="1" applyFill="1" applyBorder="1"/>
    <xf numFmtId="0" fontId="13" fillId="0" borderId="49" xfId="1" applyBorder="1" applyAlignment="1">
      <alignment horizontal="left"/>
    </xf>
    <xf numFmtId="0" fontId="14" fillId="0" borderId="49" xfId="0" applyFont="1" applyFill="1" applyBorder="1" applyAlignment="1">
      <alignment horizontal="left"/>
    </xf>
    <xf numFmtId="0" fontId="16" fillId="0" borderId="50" xfId="0" applyFont="1" applyBorder="1" applyAlignment="1">
      <alignment horizontal="left"/>
    </xf>
    <xf numFmtId="0" fontId="13" fillId="0" borderId="50" xfId="1" applyBorder="1" applyAlignment="1">
      <alignment horizontal="left"/>
    </xf>
    <xf numFmtId="0" fontId="0" fillId="16" borderId="2" xfId="0" applyFill="1" applyBorder="1"/>
    <xf numFmtId="0" fontId="7" fillId="0" borderId="1" xfId="0" applyFont="1" applyFill="1" applyBorder="1"/>
    <xf numFmtId="0" fontId="14" fillId="9" borderId="49" xfId="0" applyFont="1" applyFill="1" applyBorder="1" applyAlignment="1">
      <alignment horizontal="left"/>
    </xf>
    <xf numFmtId="0" fontId="0" fillId="0" borderId="1" xfId="0" applyFill="1" applyBorder="1"/>
    <xf numFmtId="0" fontId="13" fillId="17" borderId="1" xfId="1" applyFill="1" applyBorder="1"/>
    <xf numFmtId="0" fontId="13" fillId="16" borderId="52" xfId="1" applyFill="1" applyBorder="1"/>
    <xf numFmtId="0" fontId="13" fillId="0" borderId="51" xfId="1" applyFill="1" applyBorder="1"/>
    <xf numFmtId="0" fontId="13" fillId="16" borderId="51" xfId="1" applyFill="1" applyBorder="1"/>
    <xf numFmtId="0" fontId="20" fillId="13" borderId="57" xfId="0" applyFont="1" applyFill="1" applyBorder="1" applyAlignment="1">
      <alignment horizontal="right" vertical="top" wrapText="1"/>
    </xf>
    <xf numFmtId="0" fontId="35" fillId="0" borderId="49" xfId="0" applyFont="1" applyBorder="1" applyAlignment="1">
      <alignment horizontal="left"/>
    </xf>
    <xf numFmtId="0" fontId="16" fillId="9" borderId="49" xfId="0" applyFont="1" applyFill="1" applyBorder="1" applyAlignment="1">
      <alignment horizontal="left"/>
    </xf>
    <xf numFmtId="0" fontId="35" fillId="9" borderId="49" xfId="0" applyFont="1" applyFill="1" applyBorder="1" applyAlignment="1">
      <alignment horizontal="left"/>
    </xf>
    <xf numFmtId="0" fontId="14" fillId="0" borderId="50" xfId="0" applyFont="1" applyBorder="1" applyAlignment="1">
      <alignment horizontal="left" vertical="center" wrapText="1"/>
    </xf>
    <xf numFmtId="0" fontId="13" fillId="0" borderId="50" xfId="1" applyBorder="1"/>
    <xf numFmtId="0" fontId="23" fillId="0" borderId="50" xfId="0" applyFont="1" applyBorder="1" applyAlignment="1">
      <alignment horizontal="left"/>
    </xf>
    <xf numFmtId="0" fontId="14" fillId="10" borderId="50" xfId="0" applyFont="1" applyFill="1" applyBorder="1" applyAlignment="1">
      <alignment horizontal="left"/>
    </xf>
    <xf numFmtId="0" fontId="16" fillId="10" borderId="50" xfId="0" applyFont="1" applyFill="1" applyBorder="1" applyAlignment="1">
      <alignment horizontal="left"/>
    </xf>
    <xf numFmtId="0" fontId="0" fillId="9" borderId="50" xfId="0" applyFill="1" applyBorder="1"/>
    <xf numFmtId="0" fontId="14" fillId="9" borderId="50" xfId="0" applyFont="1" applyFill="1" applyBorder="1" applyAlignment="1">
      <alignment horizontal="left"/>
    </xf>
    <xf numFmtId="2" fontId="3" fillId="0" borderId="0" xfId="4" applyNumberFormat="1" applyAlignment="1">
      <alignment horizontal="left" vertical="top"/>
    </xf>
    <xf numFmtId="0" fontId="14" fillId="9" borderId="51" xfId="0" applyFont="1" applyFill="1" applyBorder="1" applyAlignment="1">
      <alignment horizontal="left"/>
    </xf>
    <xf numFmtId="0" fontId="14" fillId="0" borderId="51" xfId="0" applyFont="1" applyBorder="1" applyAlignment="1">
      <alignment horizontal="left"/>
    </xf>
    <xf numFmtId="0" fontId="7" fillId="0" borderId="51" xfId="1" applyFont="1" applyFill="1" applyBorder="1"/>
    <xf numFmtId="0" fontId="16" fillId="0" borderId="51" xfId="0" applyFont="1" applyBorder="1" applyAlignment="1">
      <alignment horizontal="left"/>
    </xf>
    <xf numFmtId="2" fontId="16" fillId="0" borderId="51" xfId="0" applyNumberFormat="1" applyFont="1" applyBorder="1" applyAlignment="1">
      <alignment horizontal="right" vertical="center" wrapText="1"/>
    </xf>
    <xf numFmtId="2" fontId="16" fillId="0" borderId="51" xfId="0" applyNumberFormat="1" applyFont="1" applyFill="1" applyBorder="1" applyAlignment="1">
      <alignment horizontal="right" vertical="center" wrapText="1"/>
    </xf>
    <xf numFmtId="165" fontId="14" fillId="11" borderId="51" xfId="0" applyNumberFormat="1" applyFont="1" applyFill="1" applyBorder="1" applyAlignment="1" applyProtection="1">
      <alignment horizontal="right" vertical="center"/>
      <protection locked="0"/>
    </xf>
    <xf numFmtId="2" fontId="14" fillId="0" borderId="51" xfId="0" applyNumberFormat="1" applyFont="1" applyBorder="1" applyAlignment="1">
      <alignment horizontal="right" vertical="center" wrapText="1"/>
    </xf>
    <xf numFmtId="2" fontId="14" fillId="0" borderId="51" xfId="0" applyNumberFormat="1" applyFont="1" applyBorder="1" applyAlignment="1">
      <alignment horizontal="right" vertical="center"/>
    </xf>
    <xf numFmtId="165" fontId="14" fillId="10" borderId="51" xfId="0" applyNumberFormat="1" applyFont="1" applyFill="1" applyBorder="1" applyAlignment="1">
      <alignment horizontal="right" vertical="center" wrapText="1"/>
    </xf>
    <xf numFmtId="0" fontId="14" fillId="9" borderId="33" xfId="0" applyFont="1" applyFill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7" fillId="14" borderId="33" xfId="1" applyFont="1" applyFill="1" applyBorder="1"/>
    <xf numFmtId="0" fontId="16" fillId="0" borderId="33" xfId="0" applyFont="1" applyBorder="1" applyAlignment="1">
      <alignment horizontal="left"/>
    </xf>
    <xf numFmtId="2" fontId="16" fillId="0" borderId="33" xfId="0" applyNumberFormat="1" applyFont="1" applyBorder="1" applyAlignment="1">
      <alignment horizontal="right" vertical="center" wrapText="1"/>
    </xf>
    <xf numFmtId="2" fontId="16" fillId="0" borderId="33" xfId="0" applyNumberFormat="1" applyFont="1" applyFill="1" applyBorder="1" applyAlignment="1">
      <alignment horizontal="right" vertical="center" wrapText="1"/>
    </xf>
    <xf numFmtId="165" fontId="14" fillId="11" borderId="33" xfId="0" applyNumberFormat="1" applyFont="1" applyFill="1" applyBorder="1" applyAlignment="1" applyProtection="1">
      <alignment horizontal="right" vertical="center"/>
      <protection locked="0"/>
    </xf>
    <xf numFmtId="2" fontId="14" fillId="0" borderId="33" xfId="0" applyNumberFormat="1" applyFont="1" applyBorder="1" applyAlignment="1">
      <alignment horizontal="right" vertical="center" wrapText="1"/>
    </xf>
    <xf numFmtId="2" fontId="14" fillId="0" borderId="33" xfId="0" applyNumberFormat="1" applyFont="1" applyBorder="1" applyAlignment="1">
      <alignment horizontal="right" vertical="center"/>
    </xf>
    <xf numFmtId="165" fontId="14" fillId="10" borderId="33" xfId="0" applyNumberFormat="1" applyFont="1" applyFill="1" applyBorder="1" applyAlignment="1">
      <alignment horizontal="right" vertical="center" wrapText="1"/>
    </xf>
    <xf numFmtId="0" fontId="14" fillId="0" borderId="47" xfId="0" applyFont="1" applyBorder="1" applyAlignment="1">
      <alignment horizontal="left" vertical="top"/>
    </xf>
    <xf numFmtId="2" fontId="3" fillId="0" borderId="47" xfId="4" applyNumberFormat="1" applyBorder="1" applyAlignment="1">
      <alignment horizontal="left" vertical="top"/>
    </xf>
    <xf numFmtId="166" fontId="3" fillId="0" borderId="47" xfId="4" applyNumberFormat="1" applyBorder="1" applyAlignment="1">
      <alignment horizontal="left" vertical="top"/>
    </xf>
    <xf numFmtId="0" fontId="0" fillId="0" borderId="33" xfId="0" applyFill="1" applyBorder="1"/>
    <xf numFmtId="0" fontId="13" fillId="0" borderId="33" xfId="1" applyFill="1" applyBorder="1"/>
    <xf numFmtId="2" fontId="16" fillId="9" borderId="33" xfId="0" applyNumberFormat="1" applyFont="1" applyFill="1" applyBorder="1" applyAlignment="1">
      <alignment horizontal="right" vertical="center" wrapText="1"/>
    </xf>
    <xf numFmtId="0" fontId="7" fillId="14" borderId="51" xfId="1" applyFont="1" applyFill="1" applyBorder="1"/>
    <xf numFmtId="0" fontId="7" fillId="0" borderId="33" xfId="1" applyFont="1" applyFill="1" applyBorder="1"/>
    <xf numFmtId="1" fontId="14" fillId="0" borderId="0" xfId="0" applyNumberFormat="1" applyFont="1" applyAlignment="1">
      <alignment horizontal="left" vertical="top"/>
    </xf>
    <xf numFmtId="0" fontId="14" fillId="9" borderId="58" xfId="0" applyFont="1" applyFill="1" applyBorder="1" applyAlignment="1">
      <alignment horizontal="left"/>
    </xf>
    <xf numFmtId="0" fontId="14" fillId="0" borderId="58" xfId="0" applyFont="1" applyBorder="1" applyAlignment="1">
      <alignment horizontal="left"/>
    </xf>
    <xf numFmtId="0" fontId="7" fillId="14" borderId="58" xfId="1" applyFont="1" applyFill="1" applyBorder="1"/>
    <xf numFmtId="0" fontId="16" fillId="0" borderId="58" xfId="0" applyFont="1" applyBorder="1" applyAlignment="1">
      <alignment horizontal="left"/>
    </xf>
    <xf numFmtId="2" fontId="16" fillId="0" borderId="58" xfId="0" applyNumberFormat="1" applyFont="1" applyBorder="1" applyAlignment="1">
      <alignment horizontal="right" vertical="center" wrapText="1"/>
    </xf>
    <xf numFmtId="2" fontId="16" fillId="0" borderId="58" xfId="0" applyNumberFormat="1" applyFont="1" applyFill="1" applyBorder="1" applyAlignment="1">
      <alignment horizontal="right" vertical="center" wrapText="1"/>
    </xf>
    <xf numFmtId="165" fontId="14" fillId="11" borderId="58" xfId="0" applyNumberFormat="1" applyFont="1" applyFill="1" applyBorder="1" applyAlignment="1" applyProtection="1">
      <alignment horizontal="right" vertical="center"/>
      <protection locked="0"/>
    </xf>
    <xf numFmtId="2" fontId="14" fillId="0" borderId="58" xfId="0" applyNumberFormat="1" applyFont="1" applyBorder="1" applyAlignment="1">
      <alignment horizontal="right" vertical="center" wrapText="1"/>
    </xf>
    <xf numFmtId="2" fontId="14" fillId="0" borderId="58" xfId="0" applyNumberFormat="1" applyFont="1" applyBorder="1" applyAlignment="1">
      <alignment horizontal="right" vertical="center"/>
    </xf>
    <xf numFmtId="165" fontId="14" fillId="10" borderId="58" xfId="0" applyNumberFormat="1" applyFont="1" applyFill="1" applyBorder="1" applyAlignment="1">
      <alignment horizontal="right" vertical="center" wrapText="1"/>
    </xf>
    <xf numFmtId="0" fontId="14" fillId="0" borderId="42" xfId="0" applyFont="1" applyBorder="1" applyAlignment="1">
      <alignment horizontal="left" vertical="top"/>
    </xf>
    <xf numFmtId="2" fontId="3" fillId="0" borderId="42" xfId="4" applyNumberFormat="1" applyBorder="1" applyAlignment="1">
      <alignment horizontal="left" vertical="top"/>
    </xf>
    <xf numFmtId="166" fontId="3" fillId="0" borderId="42" xfId="4" applyNumberFormat="1" applyBorder="1" applyAlignment="1">
      <alignment horizontal="left" vertical="top"/>
    </xf>
    <xf numFmtId="0" fontId="14" fillId="9" borderId="59" xfId="0" applyFont="1" applyFill="1" applyBorder="1" applyAlignment="1">
      <alignment horizontal="left"/>
    </xf>
    <xf numFmtId="0" fontId="14" fillId="0" borderId="47" xfId="0" applyFont="1" applyBorder="1"/>
    <xf numFmtId="0" fontId="14" fillId="0" borderId="42" xfId="0" applyFont="1" applyBorder="1"/>
    <xf numFmtId="0" fontId="13" fillId="0" borderId="0" xfId="1" applyFill="1"/>
    <xf numFmtId="0" fontId="13" fillId="0" borderId="58" xfId="1" applyFill="1" applyBorder="1"/>
    <xf numFmtId="0" fontId="0" fillId="0" borderId="49" xfId="0" applyFill="1" applyBorder="1"/>
    <xf numFmtId="0" fontId="0" fillId="9" borderId="49" xfId="0" applyFill="1" applyBorder="1"/>
    <xf numFmtId="0" fontId="13" fillId="9" borderId="49" xfId="1" applyFill="1" applyBorder="1" applyAlignment="1">
      <alignment horizontal="left" vertical="center"/>
    </xf>
    <xf numFmtId="0" fontId="13" fillId="0" borderId="52" xfId="1" applyFill="1" applyBorder="1"/>
    <xf numFmtId="0" fontId="7" fillId="0" borderId="52" xfId="0" applyFont="1" applyFill="1" applyBorder="1"/>
    <xf numFmtId="0" fontId="13" fillId="0" borderId="2" xfId="1" applyBorder="1" applyAlignment="1">
      <alignment vertical="center"/>
    </xf>
    <xf numFmtId="0" fontId="13" fillId="16" borderId="52" xfId="1" applyFill="1" applyBorder="1" applyAlignment="1">
      <alignment horizontal="left" vertical="center"/>
    </xf>
    <xf numFmtId="0" fontId="7" fillId="0" borderId="51" xfId="0" applyFont="1" applyFill="1" applyBorder="1"/>
    <xf numFmtId="0" fontId="13" fillId="0" borderId="2" xfId="1" applyFill="1" applyBorder="1"/>
    <xf numFmtId="0" fontId="13" fillId="16" borderId="2" xfId="1" applyFill="1" applyBorder="1" applyAlignment="1">
      <alignment vertical="center" wrapText="1"/>
    </xf>
    <xf numFmtId="0" fontId="13" fillId="0" borderId="52" xfId="1" applyBorder="1" applyAlignment="1">
      <alignment vertical="center"/>
    </xf>
    <xf numFmtId="0" fontId="13" fillId="16" borderId="51" xfId="1" applyFill="1" applyBorder="1" applyAlignment="1">
      <alignment vertical="center"/>
    </xf>
    <xf numFmtId="0" fontId="13" fillId="16" borderId="51" xfId="1" applyFill="1" applyBorder="1" applyAlignment="1">
      <alignment horizontal="left" vertical="center"/>
    </xf>
    <xf numFmtId="0" fontId="7" fillId="0" borderId="2" xfId="0" applyFont="1" applyFill="1" applyBorder="1"/>
    <xf numFmtId="0" fontId="13" fillId="0" borderId="52" xfId="1" applyFill="1" applyBorder="1" applyAlignment="1">
      <alignment horizontal="left" vertical="center"/>
    </xf>
    <xf numFmtId="0" fontId="13" fillId="0" borderId="51" xfId="1" applyFill="1" applyBorder="1" applyAlignment="1">
      <alignment horizontal="left" vertical="center"/>
    </xf>
    <xf numFmtId="0" fontId="4" fillId="0" borderId="22" xfId="0" applyFont="1" applyBorder="1"/>
    <xf numFmtId="0" fontId="4" fillId="0" borderId="23" xfId="0" applyFont="1" applyBorder="1"/>
    <xf numFmtId="0" fontId="4" fillId="3" borderId="1" xfId="0" applyFont="1" applyFill="1" applyBorder="1" applyAlignment="1" applyProtection="1">
      <alignment horizontal="left"/>
      <protection locked="0"/>
    </xf>
    <xf numFmtId="0" fontId="4" fillId="0" borderId="5" xfId="0" applyFont="1" applyBorder="1"/>
    <xf numFmtId="0" fontId="4" fillId="0" borderId="6" xfId="0" applyFont="1" applyBorder="1"/>
    <xf numFmtId="0" fontId="13" fillId="0" borderId="0" xfId="1"/>
    <xf numFmtId="14" fontId="13" fillId="0" borderId="0" xfId="1" applyNumberFormat="1" applyProtection="1">
      <protection locked="0"/>
    </xf>
    <xf numFmtId="0" fontId="20" fillId="0" borderId="0" xfId="0" applyFont="1" applyAlignment="1">
      <alignment horizontal="left"/>
    </xf>
    <xf numFmtId="0" fontId="20" fillId="0" borderId="7" xfId="0" applyFont="1" applyBorder="1" applyAlignment="1">
      <alignment horizontal="left"/>
    </xf>
    <xf numFmtId="0" fontId="20" fillId="0" borderId="8" xfId="0" applyFont="1" applyBorder="1" applyAlignment="1">
      <alignment horizontal="left"/>
    </xf>
    <xf numFmtId="0" fontId="29" fillId="0" borderId="46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20" fillId="0" borderId="9" xfId="0" applyFont="1" applyBorder="1" applyAlignment="1">
      <alignment horizontal="left"/>
    </xf>
    <xf numFmtId="0" fontId="26" fillId="10" borderId="0" xfId="5" applyFont="1" applyFill="1" applyAlignment="1">
      <alignment horizontal="center" wrapText="1"/>
    </xf>
    <xf numFmtId="0" fontId="14" fillId="0" borderId="26" xfId="7" applyFont="1" applyBorder="1" applyAlignment="1">
      <alignment horizontal="center" vertical="center"/>
    </xf>
    <xf numFmtId="0" fontId="14" fillId="0" borderId="37" xfId="7" applyFont="1" applyBorder="1" applyAlignment="1">
      <alignment horizontal="center" vertical="center"/>
    </xf>
    <xf numFmtId="0" fontId="14" fillId="0" borderId="35" xfId="7" applyFont="1" applyBorder="1" applyAlignment="1">
      <alignment horizontal="center" vertical="center"/>
    </xf>
  </cellXfs>
  <cellStyles count="8">
    <cellStyle name="Гиперссылка" xfId="1" builtinId="8"/>
    <cellStyle name="Денежный" xfId="2" builtinId="4"/>
    <cellStyle name="Денежный 2" xfId="6" xr:uid="{00000000-0005-0000-0000-000002000000}"/>
    <cellStyle name="Обычный" xfId="0" builtinId="0"/>
    <cellStyle name="Обычный 2" xfId="3" xr:uid="{00000000-0005-0000-0000-000004000000}"/>
    <cellStyle name="Обычный 3" xfId="5" xr:uid="{00000000-0005-0000-0000-000005000000}"/>
    <cellStyle name="Обычный 4" xfId="7" xr:uid="{00000000-0005-0000-0000-000006000000}"/>
    <cellStyle name="Процентный" xfId="4" builtinId="5"/>
  </cellStyles>
  <dxfs count="161">
    <dxf>
      <font>
        <b/>
      </font>
    </dxf>
    <dxf>
      <alignment vertical="top" readingOrder="0"/>
    </dxf>
    <dxf>
      <alignment horizontal="right" readingOrder="0"/>
    </dxf>
    <dxf>
      <protection locked="0"/>
    </dxf>
    <dxf>
      <protection locked="0"/>
    </dxf>
    <dxf>
      <protection locked="0"/>
    </dxf>
    <dxf>
      <alignment horizontal="right" readingOrder="0"/>
    </dxf>
    <dxf>
      <font>
        <sz val="2"/>
      </font>
    </dxf>
    <dxf>
      <fill>
        <patternFill patternType="none">
          <bgColor indexed="65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border>
        <left/>
      </border>
    </dxf>
    <dxf>
      <fill>
        <patternFill patternType="solid">
          <bgColor rgb="FF92D050"/>
        </patternFill>
      </fill>
    </dxf>
    <dxf>
      <font>
        <b/>
      </font>
    </dxf>
    <dxf>
      <alignment vertical="top" readingOrder="0"/>
    </dxf>
    <dxf>
      <alignment horizontal="right" readingOrder="0"/>
    </dxf>
    <dxf>
      <protection locked="0"/>
    </dxf>
    <dxf>
      <protection locked="0"/>
    </dxf>
    <dxf>
      <protection locked="0"/>
    </dxf>
    <dxf>
      <alignment horizontal="right" readingOrder="0"/>
    </dxf>
    <dxf>
      <font>
        <sz val="2"/>
      </font>
    </dxf>
    <dxf>
      <fill>
        <patternFill patternType="none">
          <bgColor indexed="65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solid">
          <bgColor rgb="FFC00000"/>
        </patternFill>
      </fill>
    </dxf>
    <dxf>
      <fill>
        <patternFill patternType="none">
          <bgColor auto="1"/>
        </patternFill>
      </fill>
    </dxf>
    <dxf>
      <alignment horizontal="general" readingOrder="0"/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>
          <bgColor auto="1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</dxf>
    <dxf>
      <font>
        <color theme="9" tint="-0.24994659260841701"/>
      </font>
    </dxf>
    <dxf>
      <font>
        <color rgb="FFC00000"/>
      </font>
    </dxf>
    <dxf>
      <font>
        <color theme="9" tint="-0.24994659260841701"/>
      </font>
    </dxf>
    <dxf>
      <font>
        <color rgb="FFC00000"/>
      </font>
    </dxf>
    <dxf>
      <font>
        <color theme="9" tint="-0.24994659260841701"/>
      </font>
    </dxf>
    <dxf>
      <font>
        <color rgb="FFC00000"/>
      </font>
    </dxf>
    <dxf>
      <font>
        <color theme="9" tint="-0.24994659260841701"/>
      </font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 patternType="solid">
          <bgColor rgb="FF92D050"/>
        </patternFill>
      </fill>
    </dxf>
    <dxf>
      <border>
        <left/>
      </border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alignment horizontal="left" readingOrder="0"/>
    </dxf>
    <dxf>
      <alignment horizontal="left" readingOrder="0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ill>
        <patternFill patternType="none">
          <bgColor indexed="65"/>
        </patternFill>
      </fill>
    </dxf>
    <dxf>
      <font>
        <sz val="2"/>
      </font>
    </dxf>
    <dxf>
      <alignment horizontal="right" readingOrder="0"/>
    </dxf>
    <dxf>
      <protection locked="0"/>
    </dxf>
    <dxf>
      <protection locked="0"/>
    </dxf>
    <dxf>
      <protection locked="0"/>
    </dxf>
    <dxf>
      <font>
        <b/>
      </font>
    </dxf>
    <dxf>
      <fill>
        <patternFill patternType="solid">
          <bgColor rgb="FF92D050"/>
        </patternFill>
      </fill>
    </dxf>
    <dxf>
      <border>
        <left/>
      </border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ill>
        <patternFill patternType="none">
          <bgColor indexed="65"/>
        </patternFill>
      </fill>
    </dxf>
    <dxf>
      <font>
        <sz val="2"/>
      </font>
    </dxf>
    <dxf>
      <alignment horizontal="right" readingOrder="0"/>
    </dxf>
    <dxf>
      <protection locked="0"/>
    </dxf>
    <dxf>
      <protection locked="0"/>
    </dxf>
    <dxf>
      <protection locked="0"/>
    </dxf>
    <dxf>
      <alignment horizontal="right" readingOrder="0"/>
    </dxf>
    <dxf>
      <alignment vertical="top" readingOrder="0"/>
    </dxf>
    <dxf>
      <font>
        <b/>
      </font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alignment horizontal="general" readingOrder="0"/>
    </dxf>
    <dxf>
      <fill>
        <patternFill patternType="none">
          <bgColor auto="1"/>
        </patternFill>
      </fill>
    </dxf>
    <dxf>
      <fill>
        <patternFill patternType="solid">
          <bgColor rgb="FFC00000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ill>
        <patternFill patternType="none">
          <bgColor indexed="65"/>
        </patternFill>
      </fill>
    </dxf>
    <dxf>
      <font>
        <sz val="2"/>
      </font>
    </dxf>
    <dxf>
      <alignment horizontal="right" readingOrder="0"/>
    </dxf>
    <dxf>
      <protection locked="0"/>
    </dxf>
    <dxf>
      <protection locked="0"/>
    </dxf>
    <dxf>
      <protection locked="0"/>
    </dxf>
    <dxf>
      <alignment horizontal="right" readingOrder="0"/>
    </dxf>
    <dxf>
      <alignment vertical="top" readingOrder="0"/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448237</xdr:colOff>
      <xdr:row>0</xdr:row>
      <xdr:rowOff>0</xdr:rowOff>
    </xdr:from>
    <xdr:to>
      <xdr:col>9</xdr:col>
      <xdr:colOff>876300</xdr:colOff>
      <xdr:row>5</xdr:row>
      <xdr:rowOff>179294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929194" y="0"/>
          <a:ext cx="1761563" cy="11317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31750</xdr:colOff>
      <xdr:row>0</xdr:row>
      <xdr:rowOff>0</xdr:rowOff>
    </xdr:from>
    <xdr:to>
      <xdr:col>4</xdr:col>
      <xdr:colOff>762001</xdr:colOff>
      <xdr:row>4</xdr:row>
      <xdr:rowOff>353156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51667" y="0"/>
          <a:ext cx="1735667" cy="1115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33618</xdr:colOff>
      <xdr:row>0</xdr:row>
      <xdr:rowOff>0</xdr:rowOff>
    </xdr:from>
    <xdr:to>
      <xdr:col>5</xdr:col>
      <xdr:colOff>895227</xdr:colOff>
      <xdr:row>4</xdr:row>
      <xdr:rowOff>341950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924736" y="0"/>
          <a:ext cx="1735667" cy="11151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33618</xdr:colOff>
      <xdr:row>0</xdr:row>
      <xdr:rowOff>0</xdr:rowOff>
    </xdr:from>
    <xdr:to>
      <xdr:col>6</xdr:col>
      <xdr:colOff>771961</xdr:colOff>
      <xdr:row>4</xdr:row>
      <xdr:rowOff>353156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731559" y="0"/>
          <a:ext cx="1735667" cy="111515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3M4N" refreshedDate="43138.152850925922" createdVersion="6" refreshedVersion="6" minRefreshableVersion="3" recordCount="54" xr:uid="{00000000-000A-0000-FFFF-FFFF13000000}">
  <cacheSource type="worksheet">
    <worksheetSource ref="A6:AC73" sheet="Шоколад"/>
  </cacheSource>
  <cacheFields count="23">
    <cacheField name="Группа" numFmtId="0">
      <sharedItems count="1">
        <s v="1-Конфеты"/>
      </sharedItems>
    </cacheField>
    <cacheField name="Категория" numFmtId="0">
      <sharedItems count="7">
        <s v="1-Открытая"/>
        <s v="2-Закрытая D"/>
        <s v="3-Закрытая M"/>
        <s v="4-Закрытая W"/>
        <s v="5-Пралине"/>
        <s v="6-Трюфель"/>
        <s v="7-Погружные"/>
      </sharedItems>
    </cacheField>
    <cacheField name="Виды_x000a_шоко-_x000a_лада" numFmtId="0">
      <sharedItems/>
    </cacheField>
    <cacheField name="Артикул - _x000a_ПРИМЕЧАНИЕ" numFmtId="0">
      <sharedItems/>
    </cacheField>
    <cacheField name="Наименование - ПРИМЕЧАНИЕ" numFmtId="0">
      <sharedItems/>
    </cacheField>
    <cacheField name="Ед._x000a_изм." numFmtId="0">
      <sharedItems/>
    </cacheField>
    <cacheField name="ОПТОВ_x000a_отпускн_x000a_цена" numFmtId="2">
      <sharedItems containsSemiMixedTypes="0" containsString="0" containsNumber="1" containsInteger="1" minValue="1829" maxValue="2404"/>
    </cacheField>
    <cacheField name="ФРАНЧ_x000a_отпускн_x000a_цена" numFmtId="2">
      <sharedItems containsSemiMixedTypes="0" containsString="0" containsNumber="1" containsInteger="1" minValue="1590" maxValue="2090"/>
    </cacheField>
    <cacheField name="Реком._x000a_розничн._x000a_цена " numFmtId="2">
      <sharedItems containsSemiMixedTypes="0" containsString="0" containsNumber="1" containsInteger="1" minValue="2890" maxValue="3390"/>
    </cacheField>
    <cacheField name="Заказ" numFmtId="165">
      <sharedItems containsNonDate="0" containsString="0" containsBlank="1"/>
    </cacheField>
    <cacheField name="Сумма_x000a_заказа в_x000a_ОПТОВ_x000a_ценах" numFmtId="2">
      <sharedItems containsSemiMixedTypes="0" containsString="0" containsNumber="1" containsInteger="1" minValue="0" maxValue="0"/>
    </cacheField>
    <cacheField name="Сумма_x000a_заказа в_x000a_ФРАНЧ_x000a_ценах" numFmtId="2">
      <sharedItems containsSemiMixedTypes="0" containsString="0" containsNumber="1" containsInteger="1" minValue="0" maxValue="0"/>
    </cacheField>
    <cacheField name="Сумма_x000a_заказа в_x000a_розничн_x000a_ценах" numFmtId="2">
      <sharedItems containsSemiMixedTypes="0" containsString="0" containsNumber="1" containsInteger="1" minValue="0" maxValue="0"/>
    </cacheField>
    <cacheField name="Отгружено_x000a_факт" numFmtId="165">
      <sharedItems containsNonDate="0" containsString="0" containsBlank="1"/>
    </cacheField>
    <cacheField name="Сумма_x000a_фактическ_x000a_отгрузки в_x000a_ОПТОВ_x000a_ценах" numFmtId="2">
      <sharedItems containsSemiMixedTypes="0" containsString="0" containsNumber="1" containsInteger="1" minValue="0" maxValue="0"/>
    </cacheField>
    <cacheField name="Сумма_x000a_фактическ_x000a_отгрузки в_x000a_ФРАНЧ_x000a_ценах" numFmtId="2">
      <sharedItems containsSemiMixedTypes="0" containsString="0" containsNumber="1" containsInteger="1" minValue="0" maxValue="0"/>
    </cacheField>
    <cacheField name="Сумма_x000a_фактическ_x000a_отгрузки в_x000a_розн.цен" numFmtId="2">
      <sharedItems containsSemiMixedTypes="0" containsString="0" containsNumber="1" containsInteger="1" minValue="0" maxValue="0"/>
    </cacheField>
    <cacheField name="Уре-_x000a_зан-_x000a_ный_x000a_спрос" numFmtId="2">
      <sharedItems containsSemiMixedTypes="0" containsString="0" containsNumber="1" containsInteger="1" minValue="0" maxValue="0"/>
    </cacheField>
    <cacheField name="Габа-_x000a_риты_x000a_одной_x000a_штуки" numFmtId="0">
      <sharedItems containsNonDate="0" containsString="0" containsBlank="1"/>
    </cacheField>
    <cacheField name="Вид_x000a_формы_x000a_и наг-_x000a_рузка" numFmtId="0">
      <sharedItems containsNonDate="0" containsString="0" containsBlank="1"/>
    </cacheField>
    <cacheField name="Вес_x000a_одной_x000a_конф." numFmtId="0">
      <sharedItems containsSemiMixedTypes="0" containsString="0" containsNumber="1" containsInteger="1" minValue="9" maxValue="18"/>
    </cacheField>
    <cacheField name="Кор-_x000a_рек-_x000a_тиро-_x000a_вка" numFmtId="0">
      <sharedItems containsString="0" containsBlank="1" containsNumber="1" containsInteger="1" minValue="-5" maxValue="5"/>
    </cacheField>
    <cacheField name="Цена_x000a_одной_x000a_конф." numFmtId="0">
      <sharedItems containsSemiMixedTypes="0" containsString="0" containsNumber="1" containsInteger="1" minValue="30" maxValue="60" count="7">
        <n v="60"/>
        <n v="45"/>
        <n v="55"/>
        <n v="35"/>
        <n v="50"/>
        <n v="40" u="1"/>
        <n v="3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UNGEON" refreshedDate="43788.990036921299" createdVersion="6" refreshedVersion="6" minRefreshableVersion="3" recordCount="67" xr:uid="{0A6043FD-68A0-4C00-A629-1DB42593CB9C}">
  <cacheSource type="worksheet">
    <worksheetSource ref="A6:W73" sheet="Шоколад"/>
  </cacheSource>
  <cacheFields count="23">
    <cacheField name="Группа" numFmtId="0">
      <sharedItems count="2">
        <s v="0-Мармелад"/>
        <s v="1-Конфеты"/>
      </sharedItems>
    </cacheField>
    <cacheField name="Категория" numFmtId="0">
      <sharedItems count="8">
        <s v="0-Мармелад"/>
        <s v="1-Открытая"/>
        <s v="2-Закрытая D"/>
        <s v="3-Закрытая M"/>
        <s v="4-Закрытая W"/>
        <s v="5-Пралине"/>
        <s v="6-Трюфель"/>
        <s v="7-Погружные"/>
      </sharedItems>
    </cacheField>
    <cacheField name="Виды_x000a_шоко-_x000a_лада" numFmtId="0">
      <sharedItems containsBlank="1"/>
    </cacheField>
    <cacheField name="Артикул - _x000a_ПРИМЕЧАНИЕ" numFmtId="0">
      <sharedItems/>
    </cacheField>
    <cacheField name="Наименование - ПРИМЕЧАНИЕ" numFmtId="0">
      <sharedItems/>
    </cacheField>
    <cacheField name="Ед._x000a_изм." numFmtId="0">
      <sharedItems/>
    </cacheField>
    <cacheField name="ОПТОВ_x000a_отпускн_x000a_цена" numFmtId="2">
      <sharedItems containsSemiMixedTypes="0" containsString="0" containsNumber="1" containsInteger="1" minValue="621" maxValue="2404"/>
    </cacheField>
    <cacheField name="ФРАНЧ_x000a_отпускн_x000a_цена" numFmtId="2">
      <sharedItems containsSemiMixedTypes="0" containsString="0" containsNumber="1" containsInteger="1" minValue="540" maxValue="2090"/>
    </cacheField>
    <cacheField name="Реком._x000a_розничн._x000a_цена " numFmtId="2">
      <sharedItems containsSemiMixedTypes="0" containsString="0" containsNumber="1" containsInteger="1" minValue="1900" maxValue="3390"/>
    </cacheField>
    <cacheField name="Заказ" numFmtId="165">
      <sharedItems containsNonDate="0" containsString="0" containsBlank="1"/>
    </cacheField>
    <cacheField name="Сумма_x000a_заказа в_x000a_ОПТОВ_x000a_ценах" numFmtId="2">
      <sharedItems containsSemiMixedTypes="0" containsString="0" containsNumber="1" containsInteger="1" minValue="0" maxValue="0"/>
    </cacheField>
    <cacheField name="Сумма_x000a_заказа в_x000a_ФРАНЧ_x000a_ценах" numFmtId="2">
      <sharedItems containsSemiMixedTypes="0" containsString="0" containsNumber="1" containsInteger="1" minValue="0" maxValue="0"/>
    </cacheField>
    <cacheField name="Сумма_x000a_заказа в_x000a_розничн_x000a_ценах" numFmtId="2">
      <sharedItems containsSemiMixedTypes="0" containsString="0" containsNumber="1" containsInteger="1" minValue="0" maxValue="0"/>
    </cacheField>
    <cacheField name="Отгружено_x000a_факт" numFmtId="165">
      <sharedItems containsNonDate="0" containsString="0" containsBlank="1"/>
    </cacheField>
    <cacheField name="Сумма_x000a_факт.отгр._x000a_ОПТОВ_x000a_ценах" numFmtId="2">
      <sharedItems containsSemiMixedTypes="0" containsString="0" containsNumber="1" containsInteger="1" minValue="0" maxValue="0"/>
    </cacheField>
    <cacheField name="Сумма_x000a_факт.отгр._x000a_ФРАНЧ_x000a_ценах" numFmtId="2">
      <sharedItems containsSemiMixedTypes="0" containsString="0" containsNumber="1" containsInteger="1" minValue="0" maxValue="0"/>
    </cacheField>
    <cacheField name="Сумма_x000a_факт.отгр._x000a_розн.цен" numFmtId="2">
      <sharedItems containsSemiMixedTypes="0" containsString="0" containsNumber="1" containsInteger="1" minValue="0" maxValue="0"/>
    </cacheField>
    <cacheField name="Уре-_x000a_зан-_x000a_ный_x000a_спрос" numFmtId="2">
      <sharedItems containsSemiMixedTypes="0" containsString="0" containsNumber="1" containsInteger="1" minValue="0" maxValue="0"/>
    </cacheField>
    <cacheField name="Габа-_x000a_риты_x000a_одной_x000a_штуки" numFmtId="0">
      <sharedItems containsNonDate="0" containsString="0" containsBlank="1"/>
    </cacheField>
    <cacheField name="Вид_x000a_формы_x000a_и наг-_x000a_рузка" numFmtId="0">
      <sharedItems containsNonDate="0" containsString="0" containsBlank="1"/>
    </cacheField>
    <cacheField name="Вес_x000a_одной_x000a_штуки" numFmtId="0">
      <sharedItems containsString="0" containsBlank="1" containsNumber="1" containsInteger="1" minValue="9" maxValue="18" count="10">
        <n v="13"/>
        <n v="18"/>
        <n v="14"/>
        <n v="16"/>
        <n v="15"/>
        <n v="12"/>
        <n v="10"/>
        <n v="11"/>
        <n v="9"/>
        <m/>
      </sharedItems>
    </cacheField>
    <cacheField name="Кор-_x000a_рек-_x000a_тиро-_x000a_вка" numFmtId="0">
      <sharedItems containsString="0" containsBlank="1" containsNumber="1" containsInteger="1" minValue="-5" maxValue="5"/>
    </cacheField>
    <cacheField name="Цена_x000a_одной_x000a_штуки" numFmtId="0">
      <sharedItems containsString="0" containsBlank="1" containsNumber="1" containsInteger="1" minValue="25" maxValue="60" count="7">
        <n v="25"/>
        <n v="60"/>
        <n v="45"/>
        <n v="55"/>
        <n v="35"/>
        <m/>
        <n v="5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UNGEON" refreshedDate="43970.973642245372" createdVersion="6" refreshedVersion="6" minRefreshableVersion="3" recordCount="64" xr:uid="{00000000-000A-0000-FFFF-FFFF14000000}">
  <cacheSource type="worksheet">
    <worksheetSource ref="A6:T1147" sheet="New"/>
  </cacheSource>
  <cacheFields count="20">
    <cacheField name="Группа" numFmtId="0">
      <sharedItems containsBlank="1" count="8">
        <s v="0-Кофе"/>
        <s v="1-Орехи"/>
        <s v="2-Сублимация"/>
        <s v="3-Посуда"/>
        <m/>
        <s v="2-Регулярный чай" u="1"/>
        <s v="1-Авторский чай" u="1"/>
        <s v="0-Орехи" u="1"/>
      </sharedItems>
    </cacheField>
    <cacheField name="Категория" numFmtId="0">
      <sharedItems containsBlank="1" count="14">
        <s v="Кофе"/>
        <s v="Орехи"/>
        <s v="Мясо"/>
        <s v="Стакан"/>
        <s v="Крышка"/>
        <s v="Мешалка"/>
        <s v="Тарелка"/>
        <m/>
        <s v="3-Травы" u="1"/>
        <s v="1-Зелёный" u="1"/>
        <s v="2-Чёрный" u="1"/>
        <s v="0-Кофе" u="1"/>
        <s v="1-Авторский" u="1"/>
        <s v="0-Орехи" u="1"/>
      </sharedItems>
    </cacheField>
    <cacheField name="Сортировка" numFmtId="0">
      <sharedItems containsNonDate="0" containsString="0" containsBlank="1"/>
    </cacheField>
    <cacheField name="Пакет/материал" numFmtId="0">
      <sharedItems containsBlank="1"/>
    </cacheField>
    <cacheField name="Вид/тема" numFmtId="0">
      <sharedItems containsNonDate="0" containsString="0" containsBlank="1"/>
    </cacheField>
    <cacheField name="Арт-_x000a_икул" numFmtId="0">
      <sharedItems containsBlank="1"/>
    </cacheField>
    <cacheField name="Наименование - ПРОЧИТАЙТЕ ПРИМЕЧАНИЕ К ЭТОЙ ЯЧЕЙКЕ" numFmtId="0">
      <sharedItems containsBlank="1"/>
    </cacheField>
    <cacheField name="Фасо_x000a_-вка,_x000a_гр._x000a_/шт" numFmtId="0">
      <sharedItems containsString="0" containsBlank="1" containsNumber="1" containsInteger="1" minValue="50" maxValue="10000"/>
    </cacheField>
    <cacheField name="ОПТОВ_x000a_отпускн_x000a_цена" numFmtId="0">
      <sharedItems containsString="0" containsBlank="1" containsNumber="1" containsInteger="1" minValue="0" maxValue="2760"/>
    </cacheField>
    <cacheField name="ФРАНЧ_x000a_отпускн_x000a_цена" numFmtId="2">
      <sharedItems containsString="0" containsBlank="1" containsNumber="1" minValue="60" maxValue="2400"/>
    </cacheField>
    <cacheField name="Реком._x000a_розничн._x000a_цена " numFmtId="2">
      <sharedItems containsString="0" containsBlank="1" containsNumber="1" containsInteger="1" minValue="90" maxValue="3000"/>
    </cacheField>
    <cacheField name="Заказ" numFmtId="165">
      <sharedItems containsNonDate="0" containsString="0" containsBlank="1"/>
    </cacheField>
    <cacheField name="Сумма_x000a_заказа в_x000a_ОПТОВ_x000a_ценах" numFmtId="2">
      <sharedItems containsString="0" containsBlank="1" containsNumber="1" containsInteger="1" minValue="0" maxValue="0"/>
    </cacheField>
    <cacheField name="Сумма_x000a_заказа в_x000a_ФРАНЧ_x000a_ценах" numFmtId="2">
      <sharedItems containsString="0" containsBlank="1" containsNumber="1" containsInteger="1" minValue="0" maxValue="0"/>
    </cacheField>
    <cacheField name="Сумма_x000a_заказа в_x000a_розничн_x000a_ценах" numFmtId="2">
      <sharedItems containsString="0" containsBlank="1" containsNumber="1" containsInteger="1" minValue="0" maxValue="0"/>
    </cacheField>
    <cacheField name="Отгружено_x000a_факт" numFmtId="165">
      <sharedItems containsNonDate="0" containsString="0" containsBlank="1"/>
    </cacheField>
    <cacheField name="Сумма_x000a_фактическ_x000a_отгрузки в_x000a_ОПТОВ_x000a_ценах" numFmtId="2">
      <sharedItems containsString="0" containsBlank="1" containsNumber="1" containsInteger="1" minValue="0" maxValue="0"/>
    </cacheField>
    <cacheField name="Сумма_x000a_фактическ_x000a_отгрузки в_x000a_ФРАНЧ_x000a_ценах" numFmtId="2">
      <sharedItems containsString="0" containsBlank="1" containsNumber="1" containsInteger="1" minValue="0" maxValue="0"/>
    </cacheField>
    <cacheField name="Сумма_x000a_фактическ_x000a_отгрузки в_x000a_розн.цен" numFmtId="2">
      <sharedItems containsString="0" containsBlank="1" containsNumber="1" containsInteger="1" minValue="0" maxValue="0"/>
    </cacheField>
    <cacheField name="Уре-_x000a_зан-_x000a_ный_x000a_спрос" numFmtId="2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UNGEON" refreshedDate="43971.08834988426" createdVersion="6" refreshedVersion="6" minRefreshableVersion="3" recordCount="1210" xr:uid="{00000000-000A-0000-FFFF-FFFF15000000}">
  <cacheSource type="worksheet">
    <worksheetSource ref="A6:R1216" sheet="Шоколад"/>
  </cacheSource>
  <cacheFields count="18">
    <cacheField name="Группа" numFmtId="0">
      <sharedItems containsBlank="1" count="8">
        <s v="1-Конфеты"/>
        <s v="2-Шоколад"/>
        <s v="4-Лолипопсы"/>
        <s v="5-Галеты"/>
        <m u="1"/>
        <s v="0-Мармелад" u="1"/>
        <s v="2-Фигуры" u="1"/>
        <s v="3-Плиточный" u="1"/>
      </sharedItems>
    </cacheField>
    <cacheField name="Категория" numFmtId="0">
      <sharedItems containsBlank="1" count="48">
        <s v="1-Открытая"/>
        <s v="2-Закрытая D"/>
        <s v="3-Закрытая M"/>
        <s v="4-Закрытая W"/>
        <s v="5-Пралине"/>
        <s v="6-Трюфель"/>
        <s v="7-Погружные"/>
        <s v="01-Звери"/>
        <s v="01-собаки"/>
        <s v="02-Сказки"/>
        <s v="03-События"/>
        <s v="04-Бокалы"/>
        <s v="05-Бюсты"/>
        <s v="06-Ангелы"/>
        <s v="07-Новый год"/>
        <s v="08-осень"/>
        <s v="09-Серия 18+"/>
        <s v="10-плитки"/>
        <s v="11-Игры"/>
        <s v="12-Музыка"/>
        <s v="13-деньги"/>
        <s v="20-плиточки"/>
        <s v="30-фигурные"/>
        <s v="31-Мужчине"/>
        <s v="32-Даме"/>
        <s v="33-Влюблённым"/>
        <s v="34-медицина"/>
        <s v="35-Спорт"/>
        <s v="37-Пасха"/>
        <s v="40-открытки"/>
        <s v="50-Технический"/>
        <s v="60-автоэмблемы"/>
        <s v="71-медали"/>
        <s v="72-География"/>
        <s v="80-Палитра"/>
        <s v="90-Азбука"/>
        <s v="Лолипопс"/>
        <s v="Галеты"/>
        <m u="1"/>
        <s v="4-Бокалы" u="1"/>
        <s v="6-Ангелы" u="1"/>
        <s v="0-Мармелад" u="1"/>
        <s v="9-Серия 18+" u="1"/>
        <s v="7-Новый год" u="1"/>
        <s v="2-Сказки" u="1"/>
        <s v="1-Звери" u="1"/>
        <s v="5-Бюсты" u="1"/>
        <s v="3-События" u="1"/>
      </sharedItems>
    </cacheField>
    <cacheField name="Виды_x000a_шоко-_x000a_лада" numFmtId="0">
      <sharedItems/>
    </cacheField>
    <cacheField name="Артикул - _x000a_ПРИМЕЧАНИЕ" numFmtId="0">
      <sharedItems/>
    </cacheField>
    <cacheField name="Наименование - ПРИМЕЧАНИЕ" numFmtId="0">
      <sharedItems/>
    </cacheField>
    <cacheField name="Ед._x000a_изм." numFmtId="0">
      <sharedItems containsBlank="1" count="29">
        <s v="кг"/>
        <s v="шт"/>
        <s v="уп (5 шт)"/>
        <s v="уп (3 шт)"/>
        <s v="уп (6 шт)"/>
        <s v="уп (4 шт)"/>
        <s v="уп (1 шт)"/>
        <s v="уп (2 шт)"/>
        <s v="уп (8 шт)"/>
        <s v="уп (6 к-та)"/>
        <s v="уп (4 к-та)"/>
        <s v="уп (32 шт)"/>
        <s v="уп (24 шт)"/>
        <s v="уп (7 шт)"/>
        <s v="уп (10 шт)"/>
        <s v="уп (48 шт)"/>
        <s v="уп (12 шт)"/>
        <s v="уп (2 к-та)"/>
        <s v="уп (9 шт)"/>
        <s v="уп (16 шт)"/>
        <s v="уп (20 шт)"/>
        <s v="уп (3*2 шт)"/>
        <s v="уп (63 шт)"/>
        <s v="уп (18 шт)"/>
        <s v="уп (21 шт)"/>
        <s v="уп (126 шт)"/>
        <s v="уп (72 шт)"/>
        <s v="уп (40 шт)"/>
        <m u="1"/>
      </sharedItems>
    </cacheField>
    <cacheField name="ОПТОВ_x000a_отпускн_x000a_цена" numFmtId="2">
      <sharedItems containsSemiMixedTypes="0" containsString="0" containsNumber="1" containsInteger="1" minValue="12" maxValue="2415"/>
    </cacheField>
    <cacheField name="ФРАНЧ_x000a_отпускн_x000a_цена" numFmtId="2">
      <sharedItems containsSemiMixedTypes="0" containsString="0" containsNumber="1" containsInteger="1" minValue="10" maxValue="2100"/>
    </cacheField>
    <cacheField name="Реком._x000a_розничн._x000a_цена " numFmtId="2">
      <sharedItems containsSemiMixedTypes="0" containsString="0" containsNumber="1" containsInteger="1" minValue="20" maxValue="4200"/>
    </cacheField>
    <cacheField name="Заказ" numFmtId="165">
      <sharedItems containsNonDate="0" containsString="0" containsBlank="1"/>
    </cacheField>
    <cacheField name="Сумма_x000a_заказа в_x000a_ОПТОВ_x000a_ценах" numFmtId="2">
      <sharedItems containsString="0" containsBlank="1" containsNumber="1" containsInteger="1" minValue="0" maxValue="0"/>
    </cacheField>
    <cacheField name="Сумма_x000a_заказа в_x000a_ФРАНЧ_x000a_ценах" numFmtId="2">
      <sharedItems containsSemiMixedTypes="0" containsString="0" containsNumber="1" containsInteger="1" minValue="0" maxValue="0"/>
    </cacheField>
    <cacheField name="Сумма_x000a_заказа в_x000a_розничн_x000a_ценах" numFmtId="2">
      <sharedItems containsSemiMixedTypes="0" containsString="0" containsNumber="1" containsInteger="1" minValue="0" maxValue="0"/>
    </cacheField>
    <cacheField name="Отгружено_x000a_факт" numFmtId="165">
      <sharedItems containsNonDate="0" containsString="0" containsBlank="1"/>
    </cacheField>
    <cacheField name="Сумма_x000a_факт.отгр._x000a_ОПТОВ_x000a_ценах" numFmtId="2">
      <sharedItems containsSemiMixedTypes="0" containsString="0" containsNumber="1" containsInteger="1" minValue="0" maxValue="0"/>
    </cacheField>
    <cacheField name="Сумма_x000a_факт.отгр._x000a_ФРАНЧ_x000a_ценах" numFmtId="2">
      <sharedItems containsSemiMixedTypes="0" containsString="0" containsNumber="1" containsInteger="1" minValue="0" maxValue="0"/>
    </cacheField>
    <cacheField name="Сумма_x000a_факт.отгр._x000a_розн.цен" numFmtId="2">
      <sharedItems containsSemiMixedTypes="0" containsString="0" containsNumber="1" containsInteger="1" minValue="0" maxValue="0"/>
    </cacheField>
    <cacheField name="Уре-_x000a_зан-_x000a_ный_x000a_спрос" numFmtId="2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UNGEON" refreshedDate="43971.088369097219" createdVersion="6" refreshedVersion="6" minRefreshableVersion="3" recordCount="202" xr:uid="{00000000-000A-0000-FFFF-FFFF16000000}">
  <cacheSource type="worksheet">
    <worksheetSource ref="A6:T208" sheet="Упаковка"/>
  </cacheSource>
  <cacheFields count="20">
    <cacheField name="Группа" numFmtId="0">
      <sharedItems containsBlank="1" count="5">
        <s v="0-Другое"/>
        <s v="0-ФрадеАрт"/>
        <s v="1-Расходные"/>
        <s v="2-Упаковка"/>
        <m u="1"/>
      </sharedItems>
    </cacheField>
    <cacheField name="Категория" numFmtId="0">
      <sharedItems containsBlank="1" count="38">
        <s v="0-Другое"/>
        <s v="05-Фолиант"/>
        <s v="10-Пенал"/>
        <s v="01-МГК"/>
        <s v="02-Бечевка"/>
        <s v="03-Калька"/>
        <s v="03-Пергамент"/>
        <s v="03-Подложка"/>
        <s v="04-Розетки"/>
        <s v="05-Термобокс"/>
        <s v="05-Ценники"/>
        <s v="06-Пакет"/>
        <s v="07-Наклейка"/>
        <s v="08-Бирка"/>
        <s v="09-Другое"/>
        <s v="01-ДУ"/>
        <s v="02-Футляр"/>
        <s v="03-Кассоне"/>
        <s v="03-Шкатулка"/>
        <s v="04-Восьмигранник"/>
        <s v="07-Круглая"/>
        <s v="07-Ларец"/>
        <s v="08-Квадраты"/>
        <s v="09-Книга"/>
        <s v="10-Крышка_дно"/>
        <s v="11-МГК"/>
        <s v="12-Комплимент"/>
        <s v="13-Для плиток"/>
        <s v="14-Для фигур"/>
        <s v="15-Сундучок"/>
        <s v="16-Туба"/>
        <m u="1"/>
        <s v="08-Грани" u="1"/>
        <s v="10-Крышка-дно" u="1"/>
        <s v="06-Шестиугольник" u="1"/>
        <s v="04-Праздник" u="1"/>
        <s v="06-Шестигранник" u="1"/>
        <s v="06-Сердце" u="1"/>
      </sharedItems>
    </cacheField>
    <cacheField name="Сортировка" numFmtId="0">
      <sharedItems containsBlank="1"/>
    </cacheField>
    <cacheField name="Цвет" numFmtId="0">
      <sharedItems containsBlank="1" containsMixedTypes="1" containsNumber="1" containsInteger="1" minValue="0" maxValue="0"/>
    </cacheField>
    <cacheField name="Вид/тема" numFmtId="0">
      <sharedItems containsMixedTypes="1" containsNumber="1" containsInteger="1" minValue="0" maxValue="0"/>
    </cacheField>
    <cacheField name="Арт-_x000a_икул" numFmtId="0">
      <sharedItems containsBlank="1"/>
    </cacheField>
    <cacheField name="Наименование-ПРИМЕЧАНИЕ" numFmtId="0">
      <sharedItems/>
    </cacheField>
    <cacheField name="Ед._x000a_изм." numFmtId="0">
      <sharedItems containsBlank="1" count="13">
        <s v="к-т"/>
        <s v="шт"/>
        <s v="уп(50)"/>
        <s v="уп(20)"/>
        <s v="кг"/>
        <s v="уп(2000)"/>
        <s v="уп(56)"/>
        <s v="уп(100)"/>
        <s v="лист(32)"/>
        <s v="уп(40)"/>
        <s v="уп(30)"/>
        <s v="уп(5)"/>
        <m u="1"/>
      </sharedItems>
    </cacheField>
    <cacheField name="ОПТОВ_x000a_отпускн_x000a_цена" numFmtId="2">
      <sharedItems containsSemiMixedTypes="0" containsString="0" containsNumber="1" containsInteger="1" minValue="2" maxValue="3278"/>
    </cacheField>
    <cacheField name="ФРАНЧ_x000a_отп._x000a_цена" numFmtId="2">
      <sharedItems containsSemiMixedTypes="0" containsString="0" containsNumber="1" containsInteger="1" minValue="1" maxValue="2850"/>
    </cacheField>
    <cacheField name="Реком._x000a_розн._x000a_цена " numFmtId="2">
      <sharedItems containsBlank="1" containsMixedTypes="1" containsNumber="1" containsInteger="1" minValue="2" maxValue="3300"/>
    </cacheField>
    <cacheField name="Заказ" numFmtId="165">
      <sharedItems containsNonDate="0" containsString="0" containsBlank="1"/>
    </cacheField>
    <cacheField name="Сумма_x000a_заказа в_x000a_ОПТОВ_x000a_ценах" numFmtId="2">
      <sharedItems containsSemiMixedTypes="0" containsString="0" containsNumber="1" containsInteger="1" minValue="0" maxValue="0"/>
    </cacheField>
    <cacheField name="Сумма_x000a_заказа_x000a_в ФРАНЧ_x000a_ценах" numFmtId="2">
      <sharedItems containsSemiMixedTypes="0" containsString="0" containsNumber="1" containsInteger="1" minValue="0" maxValue="0"/>
    </cacheField>
    <cacheField name="Сумма_x000a_заказа_x000a_в_x000a_розничн_x000a_ценах" numFmtId="2">
      <sharedItems containsString="0" containsBlank="1" containsNumber="1" containsInteger="1" minValue="0" maxValue="0"/>
    </cacheField>
    <cacheField name="Отгружено_x000a_факт" numFmtId="165">
      <sharedItems containsNonDate="0" containsString="0" containsBlank="1"/>
    </cacheField>
    <cacheField name="Сумма_x000a_фактическ_x000a_отгрузки в_x000a_ОПТОВ_x000a_ценах" numFmtId="2">
      <sharedItems containsSemiMixedTypes="0" containsString="0" containsNumber="1" containsInteger="1" minValue="0" maxValue="0"/>
    </cacheField>
    <cacheField name="Сумма_x000a_фактическ_x000a_отгрузки в_x000a_ФРАНЧ_x000a_ценах" numFmtId="2">
      <sharedItems containsSemiMixedTypes="0" containsString="0" containsNumber="1" containsInteger="1" minValue="0" maxValue="0"/>
    </cacheField>
    <cacheField name="Сумма_x000a_фактическ_x000a_отгрузки в_x000a_розн.цен" numFmtId="2">
      <sharedItems containsString="0" containsBlank="1" containsNumber="1" containsInteger="1" minValue="0" maxValue="0"/>
    </cacheField>
    <cacheField name="Уре-_x000a_зан-_x000a_ный_x000a_спрос" numFmtId="2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x v="0"/>
    <x v="0"/>
    <s v="1-D&amp;M"/>
    <s v="CHO-OP-701"/>
    <s v="Ореховая корзинка"/>
    <s v="кг"/>
    <n v="2059"/>
    <n v="1790"/>
    <n v="3190"/>
    <m/>
    <n v="0"/>
    <n v="0"/>
    <n v="0"/>
    <m/>
    <n v="0"/>
    <n v="0"/>
    <n v="0"/>
    <n v="0"/>
    <m/>
    <m/>
    <n v="18"/>
    <m/>
    <x v="0"/>
  </r>
  <r>
    <x v="0"/>
    <x v="0"/>
    <s v="1-D&amp;M"/>
    <s v="CHO-OP-101"/>
    <s v="Мателот"/>
    <s v="кг"/>
    <n v="2059"/>
    <n v="1790"/>
    <n v="3190"/>
    <m/>
    <n v="0"/>
    <n v="0"/>
    <n v="0"/>
    <m/>
    <n v="0"/>
    <n v="0"/>
    <n v="0"/>
    <n v="0"/>
    <m/>
    <m/>
    <n v="14"/>
    <m/>
    <x v="1"/>
  </r>
  <r>
    <x v="0"/>
    <x v="0"/>
    <s v="1-D&amp;M"/>
    <s v="CHO-OP-102"/>
    <s v="Арабелла"/>
    <s v="кг"/>
    <n v="2059"/>
    <n v="1790"/>
    <n v="3190"/>
    <m/>
    <n v="0"/>
    <n v="0"/>
    <n v="0"/>
    <m/>
    <n v="0"/>
    <n v="0"/>
    <n v="0"/>
    <n v="0"/>
    <m/>
    <m/>
    <n v="16"/>
    <m/>
    <x v="2"/>
  </r>
  <r>
    <x v="0"/>
    <x v="0"/>
    <s v="1-D&amp;M"/>
    <s v="CHO-OP-103"/>
    <s v="Мараньян"/>
    <s v="кг"/>
    <n v="2059"/>
    <n v="1790"/>
    <n v="3190"/>
    <m/>
    <n v="0"/>
    <n v="0"/>
    <n v="0"/>
    <m/>
    <n v="0"/>
    <n v="0"/>
    <n v="0"/>
    <n v="0"/>
    <m/>
    <m/>
    <n v="15"/>
    <n v="5"/>
    <x v="2"/>
  </r>
  <r>
    <x v="0"/>
    <x v="0"/>
    <s v="1-D&amp;M"/>
    <s v="CHO-OP-104"/>
    <s v="День "/>
    <s v="кг"/>
    <n v="2059"/>
    <n v="1790"/>
    <n v="3190"/>
    <m/>
    <n v="0"/>
    <n v="0"/>
    <n v="0"/>
    <m/>
    <n v="0"/>
    <n v="0"/>
    <n v="0"/>
    <n v="0"/>
    <m/>
    <m/>
    <n v="14"/>
    <m/>
    <x v="1"/>
  </r>
  <r>
    <x v="0"/>
    <x v="0"/>
    <s v="1-D&amp;M"/>
    <s v="CHO-OP-105"/>
    <s v="Канелла"/>
    <s v="кг"/>
    <n v="2059"/>
    <n v="1790"/>
    <n v="3190"/>
    <m/>
    <n v="0"/>
    <n v="0"/>
    <n v="0"/>
    <m/>
    <n v="0"/>
    <n v="0"/>
    <n v="0"/>
    <n v="0"/>
    <m/>
    <m/>
    <n v="12"/>
    <n v="5"/>
    <x v="1"/>
  </r>
  <r>
    <x v="0"/>
    <x v="0"/>
    <s v="1-D&amp;M"/>
    <s v="CHO-OP-106"/>
    <s v="Эфиопика"/>
    <s v="кг"/>
    <n v="2059"/>
    <n v="1790"/>
    <n v="3190"/>
    <m/>
    <n v="0"/>
    <n v="0"/>
    <n v="0"/>
    <m/>
    <n v="0"/>
    <n v="0"/>
    <n v="0"/>
    <n v="0"/>
    <m/>
    <m/>
    <n v="13"/>
    <m/>
    <x v="1"/>
  </r>
  <r>
    <x v="0"/>
    <x v="0"/>
    <s v="1-D&amp;M"/>
    <s v="CHO-OP-107"/>
    <s v="Грис"/>
    <s v="кг"/>
    <n v="2059"/>
    <n v="1790"/>
    <n v="3190"/>
    <m/>
    <n v="0"/>
    <n v="0"/>
    <n v="0"/>
    <m/>
    <n v="0"/>
    <n v="0"/>
    <n v="0"/>
    <n v="0"/>
    <m/>
    <m/>
    <n v="18"/>
    <m/>
    <x v="0"/>
  </r>
  <r>
    <x v="0"/>
    <x v="1"/>
    <s v="1-D&amp;M"/>
    <s v="CHO-ZD-201"/>
    <s v="Тейде"/>
    <s v="кг"/>
    <n v="1829"/>
    <n v="1590"/>
    <n v="2890"/>
    <m/>
    <n v="0"/>
    <n v="0"/>
    <n v="0"/>
    <m/>
    <n v="0"/>
    <n v="0"/>
    <n v="0"/>
    <n v="0"/>
    <m/>
    <m/>
    <n v="15"/>
    <m/>
    <x v="1"/>
  </r>
  <r>
    <x v="0"/>
    <x v="1"/>
    <s v="1-D&amp;M"/>
    <s v="CHO-ZD-202"/>
    <s v="Калипсо"/>
    <s v="кг"/>
    <n v="1829"/>
    <n v="1590"/>
    <n v="2890"/>
    <m/>
    <n v="0"/>
    <n v="0"/>
    <n v="0"/>
    <m/>
    <n v="0"/>
    <n v="0"/>
    <n v="0"/>
    <n v="0"/>
    <m/>
    <m/>
    <n v="15"/>
    <m/>
    <x v="1"/>
  </r>
  <r>
    <x v="0"/>
    <x v="1"/>
    <s v="1-D&amp;M"/>
    <s v="CHO-ZD-203"/>
    <s v="Амория DARK"/>
    <s v="кг"/>
    <n v="1829"/>
    <n v="1590"/>
    <n v="2890"/>
    <m/>
    <n v="0"/>
    <n v="0"/>
    <n v="0"/>
    <m/>
    <n v="0"/>
    <n v="0"/>
    <n v="0"/>
    <n v="0"/>
    <m/>
    <m/>
    <n v="12"/>
    <m/>
    <x v="3"/>
  </r>
  <r>
    <x v="0"/>
    <x v="1"/>
    <s v="1-D&amp;M"/>
    <s v="CHO-ZD-204"/>
    <s v="Флердоранж"/>
    <s v="кг"/>
    <n v="1829"/>
    <n v="1590"/>
    <n v="2890"/>
    <m/>
    <n v="0"/>
    <n v="0"/>
    <n v="0"/>
    <m/>
    <n v="0"/>
    <n v="0"/>
    <n v="0"/>
    <n v="0"/>
    <m/>
    <m/>
    <n v="14"/>
    <m/>
    <x v="1"/>
  </r>
  <r>
    <x v="0"/>
    <x v="1"/>
    <s v="1-D&amp;M"/>
    <s v="CHO-ZD-205"/>
    <s v="Вишневый закат "/>
    <s v="кг"/>
    <n v="1829"/>
    <n v="1590"/>
    <n v="2890"/>
    <m/>
    <n v="0"/>
    <n v="0"/>
    <n v="0"/>
    <m/>
    <n v="0"/>
    <n v="0"/>
    <n v="0"/>
    <n v="0"/>
    <m/>
    <m/>
    <n v="12"/>
    <m/>
    <x v="3"/>
  </r>
  <r>
    <x v="0"/>
    <x v="1"/>
    <s v="1-D&amp;M"/>
    <s v="CHO-ZD-210"/>
    <s v="Бонманше"/>
    <s v="кг"/>
    <n v="1829"/>
    <n v="1590"/>
    <n v="2890"/>
    <m/>
    <n v="0"/>
    <n v="0"/>
    <n v="0"/>
    <m/>
    <n v="0"/>
    <n v="0"/>
    <n v="0"/>
    <n v="0"/>
    <m/>
    <m/>
    <n v="10"/>
    <n v="5"/>
    <x v="3"/>
  </r>
  <r>
    <x v="0"/>
    <x v="1"/>
    <s v="1-D&amp;M"/>
    <s v="CHO-ZD-211"/>
    <s v="Лосанж"/>
    <s v="кг"/>
    <n v="1829"/>
    <n v="1590"/>
    <n v="2890"/>
    <m/>
    <n v="0"/>
    <n v="0"/>
    <n v="0"/>
    <m/>
    <n v="0"/>
    <n v="0"/>
    <n v="0"/>
    <n v="0"/>
    <m/>
    <m/>
    <n v="10"/>
    <n v="5"/>
    <x v="3"/>
  </r>
  <r>
    <x v="0"/>
    <x v="1"/>
    <s v="1-D&amp;M"/>
    <s v="CHO-ZD-212"/>
    <s v="Моза"/>
    <s v="кг"/>
    <n v="1829"/>
    <n v="1590"/>
    <n v="2890"/>
    <m/>
    <n v="0"/>
    <n v="0"/>
    <n v="0"/>
    <m/>
    <n v="0"/>
    <n v="0"/>
    <n v="0"/>
    <n v="0"/>
    <m/>
    <m/>
    <n v="15"/>
    <m/>
    <x v="1"/>
  </r>
  <r>
    <x v="0"/>
    <x v="1"/>
    <s v="1-D&amp;M"/>
    <s v="CHO-ZD-213"/>
    <s v="Моментум"/>
    <s v="кг"/>
    <n v="1829"/>
    <n v="1590"/>
    <n v="2890"/>
    <m/>
    <n v="0"/>
    <n v="0"/>
    <n v="0"/>
    <m/>
    <n v="0"/>
    <n v="0"/>
    <n v="0"/>
    <n v="0"/>
    <m/>
    <m/>
    <n v="11"/>
    <m/>
    <x v="3"/>
  </r>
  <r>
    <x v="0"/>
    <x v="1"/>
    <s v="1-D&amp;M"/>
    <s v="CHO-ZD-216"/>
    <s v="Фэй"/>
    <s v="кг"/>
    <n v="1829"/>
    <n v="1590"/>
    <n v="2890"/>
    <m/>
    <n v="0"/>
    <n v="0"/>
    <n v="0"/>
    <m/>
    <n v="0"/>
    <n v="0"/>
    <n v="0"/>
    <n v="0"/>
    <m/>
    <m/>
    <n v="9"/>
    <n v="5"/>
    <x v="3"/>
  </r>
  <r>
    <x v="0"/>
    <x v="2"/>
    <s v="1-D&amp;M"/>
    <s v="CHO-ZM-301"/>
    <s v="Амория MILK"/>
    <s v="кг"/>
    <n v="1829"/>
    <n v="1590"/>
    <n v="2890"/>
    <m/>
    <n v="0"/>
    <n v="0"/>
    <n v="0"/>
    <m/>
    <n v="0"/>
    <n v="0"/>
    <n v="0"/>
    <n v="0"/>
    <m/>
    <m/>
    <n v="12"/>
    <m/>
    <x v="3"/>
  </r>
  <r>
    <x v="0"/>
    <x v="2"/>
    <s v="1-D&amp;M"/>
    <s v="CHO-ZM-302"/>
    <s v="Тедди"/>
    <s v="кг"/>
    <n v="1829"/>
    <n v="1590"/>
    <n v="2890"/>
    <m/>
    <n v="0"/>
    <n v="0"/>
    <n v="0"/>
    <m/>
    <n v="0"/>
    <n v="0"/>
    <n v="0"/>
    <n v="0"/>
    <m/>
    <m/>
    <n v="14"/>
    <m/>
    <x v="1"/>
  </r>
  <r>
    <x v="0"/>
    <x v="2"/>
    <s v="1-D&amp;M"/>
    <s v="CHO-ZM-303"/>
    <s v="Грюнвальд"/>
    <s v="кг"/>
    <n v="1829"/>
    <n v="1590"/>
    <n v="2890"/>
    <m/>
    <n v="0"/>
    <n v="0"/>
    <n v="0"/>
    <m/>
    <n v="0"/>
    <n v="0"/>
    <n v="0"/>
    <n v="0"/>
    <m/>
    <m/>
    <n v="16"/>
    <m/>
    <x v="4"/>
  </r>
  <r>
    <x v="0"/>
    <x v="2"/>
    <s v="1-D&amp;M"/>
    <s v="CHO-ZM-304"/>
    <s v="Баррел"/>
    <s v="кг"/>
    <n v="1829"/>
    <n v="1590"/>
    <n v="2890"/>
    <m/>
    <n v="0"/>
    <n v="0"/>
    <n v="0"/>
    <m/>
    <n v="0"/>
    <n v="0"/>
    <n v="0"/>
    <n v="0"/>
    <m/>
    <m/>
    <n v="18"/>
    <n v="-5"/>
    <x v="4"/>
  </r>
  <r>
    <x v="0"/>
    <x v="2"/>
    <s v="1-D&amp;M"/>
    <s v="CHO-ZM-306"/>
    <s v="Тринити MILK"/>
    <s v="кг"/>
    <n v="1829"/>
    <n v="1590"/>
    <n v="2890"/>
    <m/>
    <n v="0"/>
    <n v="0"/>
    <n v="0"/>
    <m/>
    <n v="0"/>
    <n v="0"/>
    <n v="0"/>
    <n v="0"/>
    <m/>
    <m/>
    <n v="14"/>
    <m/>
    <x v="1"/>
  </r>
  <r>
    <x v="0"/>
    <x v="2"/>
    <s v="1-D&amp;M"/>
    <s v="CHO-ZM-307"/>
    <s v="Мельница"/>
    <s v="кг"/>
    <n v="1829"/>
    <n v="1590"/>
    <n v="2890"/>
    <m/>
    <n v="0"/>
    <n v="0"/>
    <n v="0"/>
    <m/>
    <n v="0"/>
    <n v="0"/>
    <n v="0"/>
    <n v="0"/>
    <m/>
    <m/>
    <n v="14"/>
    <m/>
    <x v="1"/>
  </r>
  <r>
    <x v="0"/>
    <x v="2"/>
    <s v="1-D&amp;M"/>
    <s v="CHO-ZM-309"/>
    <s v="Холидей"/>
    <s v="кг"/>
    <n v="1829"/>
    <n v="1590"/>
    <n v="2890"/>
    <m/>
    <n v="0"/>
    <n v="0"/>
    <n v="0"/>
    <m/>
    <n v="0"/>
    <n v="0"/>
    <n v="0"/>
    <n v="0"/>
    <m/>
    <m/>
    <n v="13"/>
    <n v="-5"/>
    <x v="3"/>
  </r>
  <r>
    <x v="0"/>
    <x v="3"/>
    <s v="2-White"/>
    <s v="CHO-ZW-401"/>
    <s v="Атлантис"/>
    <s v="кг"/>
    <n v="1829"/>
    <n v="1590"/>
    <n v="2890"/>
    <m/>
    <n v="0"/>
    <n v="0"/>
    <n v="0"/>
    <m/>
    <n v="0"/>
    <n v="0"/>
    <n v="0"/>
    <n v="0"/>
    <m/>
    <m/>
    <n v="15"/>
    <m/>
    <x v="1"/>
  </r>
  <r>
    <x v="0"/>
    <x v="3"/>
    <s v="2-White"/>
    <s v="CHO-ZW-402"/>
    <s v="Жерминаль"/>
    <s v="кг"/>
    <n v="1829"/>
    <n v="1590"/>
    <n v="2890"/>
    <m/>
    <n v="0"/>
    <n v="0"/>
    <n v="0"/>
    <m/>
    <n v="0"/>
    <n v="0"/>
    <n v="0"/>
    <n v="0"/>
    <m/>
    <m/>
    <n v="12"/>
    <m/>
    <x v="3"/>
  </r>
  <r>
    <x v="0"/>
    <x v="3"/>
    <s v="2-White"/>
    <s v="CHO-ZW-403"/>
    <s v="Латте"/>
    <s v="кг"/>
    <n v="1829"/>
    <n v="1590"/>
    <n v="2890"/>
    <m/>
    <n v="0"/>
    <n v="0"/>
    <n v="0"/>
    <m/>
    <n v="0"/>
    <n v="0"/>
    <n v="0"/>
    <n v="0"/>
    <m/>
    <m/>
    <n v="14"/>
    <m/>
    <x v="1"/>
  </r>
  <r>
    <x v="0"/>
    <x v="3"/>
    <s v="2-White"/>
    <s v="CHO-ZW-405"/>
    <s v="Эверест"/>
    <s v="кг"/>
    <n v="1829"/>
    <n v="1590"/>
    <n v="2890"/>
    <m/>
    <n v="0"/>
    <n v="0"/>
    <n v="0"/>
    <m/>
    <n v="0"/>
    <n v="0"/>
    <n v="0"/>
    <n v="0"/>
    <m/>
    <m/>
    <n v="15"/>
    <m/>
    <x v="1"/>
  </r>
  <r>
    <x v="0"/>
    <x v="3"/>
    <s v="2-White"/>
    <s v="CHO-ZW-406"/>
    <s v="Тринити белый"/>
    <s v="кг"/>
    <n v="1829"/>
    <n v="1590"/>
    <n v="2890"/>
    <m/>
    <n v="0"/>
    <n v="0"/>
    <n v="0"/>
    <m/>
    <n v="0"/>
    <n v="0"/>
    <n v="0"/>
    <n v="0"/>
    <m/>
    <m/>
    <n v="14"/>
    <m/>
    <x v="1"/>
  </r>
  <r>
    <x v="0"/>
    <x v="3"/>
    <s v="2-White"/>
    <s v="CHO-ZW-407"/>
    <s v="Вишневый рассвет"/>
    <s v="кг"/>
    <n v="1829"/>
    <n v="1590"/>
    <n v="2890"/>
    <m/>
    <n v="0"/>
    <n v="0"/>
    <n v="0"/>
    <m/>
    <n v="0"/>
    <n v="0"/>
    <n v="0"/>
    <n v="0"/>
    <m/>
    <m/>
    <n v="12"/>
    <m/>
    <x v="3"/>
  </r>
  <r>
    <x v="0"/>
    <x v="3"/>
    <s v="2-White"/>
    <s v="CHO-ZW-408"/>
    <s v="Амория WHITE"/>
    <s v="кг"/>
    <n v="1829"/>
    <n v="1590"/>
    <n v="2890"/>
    <m/>
    <n v="0"/>
    <n v="0"/>
    <n v="0"/>
    <m/>
    <n v="0"/>
    <n v="0"/>
    <n v="0"/>
    <n v="0"/>
    <m/>
    <m/>
    <n v="12"/>
    <m/>
    <x v="3"/>
  </r>
  <r>
    <x v="0"/>
    <x v="4"/>
    <s v="1-D&amp;M"/>
    <s v="CHO-PR-501"/>
    <s v="Лангеберг"/>
    <s v="кг"/>
    <n v="2059"/>
    <n v="1790"/>
    <n v="3190"/>
    <m/>
    <n v="0"/>
    <n v="0"/>
    <n v="0"/>
    <m/>
    <n v="0"/>
    <n v="0"/>
    <n v="0"/>
    <n v="0"/>
    <m/>
    <m/>
    <n v="18"/>
    <m/>
    <x v="0"/>
  </r>
  <r>
    <x v="0"/>
    <x v="4"/>
    <s v="1-D&amp;M"/>
    <s v="CHO-PR-502"/>
    <s v="Африка"/>
    <s v="кг"/>
    <n v="2059"/>
    <n v="1790"/>
    <n v="3190"/>
    <m/>
    <n v="0"/>
    <n v="0"/>
    <n v="0"/>
    <m/>
    <n v="0"/>
    <n v="0"/>
    <n v="0"/>
    <n v="0"/>
    <m/>
    <m/>
    <n v="18"/>
    <m/>
    <x v="0"/>
  </r>
  <r>
    <x v="0"/>
    <x v="4"/>
    <s v="1-D&amp;M"/>
    <s v="CHO-PR-503"/>
    <s v="Мадагаскар"/>
    <s v="кг"/>
    <n v="2059"/>
    <n v="1790"/>
    <n v="3190"/>
    <m/>
    <n v="0"/>
    <n v="0"/>
    <n v="0"/>
    <m/>
    <n v="0"/>
    <n v="0"/>
    <n v="0"/>
    <n v="0"/>
    <m/>
    <m/>
    <n v="18"/>
    <m/>
    <x v="0"/>
  </r>
  <r>
    <x v="0"/>
    <x v="5"/>
    <s v="1-D&amp;M"/>
    <s v="CHO-TR-601"/>
    <s v="Монро"/>
    <s v="кг"/>
    <n v="2059"/>
    <n v="1790"/>
    <n v="3190"/>
    <m/>
    <n v="0"/>
    <n v="0"/>
    <n v="0"/>
    <m/>
    <n v="0"/>
    <n v="0"/>
    <n v="0"/>
    <n v="0"/>
    <m/>
    <m/>
    <n v="15"/>
    <m/>
    <x v="4"/>
  </r>
  <r>
    <x v="0"/>
    <x v="5"/>
    <s v="1-D&amp;M"/>
    <s v="CHO-TR-602"/>
    <s v="Вишневая ночь"/>
    <s v="кг"/>
    <n v="2059"/>
    <n v="1790"/>
    <n v="3190"/>
    <m/>
    <n v="0"/>
    <n v="0"/>
    <n v="0"/>
    <m/>
    <n v="0"/>
    <n v="0"/>
    <n v="0"/>
    <n v="0"/>
    <m/>
    <m/>
    <n v="14"/>
    <m/>
    <x v="1"/>
  </r>
  <r>
    <x v="0"/>
    <x v="5"/>
    <s v="1-D&amp;M"/>
    <s v="CHO-TR-604"/>
    <s v="Консул"/>
    <s v="кг"/>
    <n v="2059"/>
    <n v="1790"/>
    <n v="3190"/>
    <m/>
    <n v="0"/>
    <n v="0"/>
    <n v="0"/>
    <m/>
    <n v="0"/>
    <n v="0"/>
    <n v="0"/>
    <n v="0"/>
    <m/>
    <m/>
    <n v="10"/>
    <m/>
    <x v="3"/>
  </r>
  <r>
    <x v="0"/>
    <x v="5"/>
    <s v="1-D&amp;M"/>
    <s v="CHO-TR-606"/>
    <s v="Малибу"/>
    <s v="кг"/>
    <n v="2059"/>
    <n v="1790"/>
    <n v="3190"/>
    <m/>
    <n v="0"/>
    <n v="0"/>
    <n v="0"/>
    <m/>
    <n v="0"/>
    <n v="0"/>
    <n v="0"/>
    <n v="0"/>
    <m/>
    <m/>
    <n v="10"/>
    <m/>
    <x v="3"/>
  </r>
  <r>
    <x v="0"/>
    <x v="5"/>
    <s v="1-D&amp;M"/>
    <s v="CHO-TR-607"/>
    <s v="Шато"/>
    <s v="кг"/>
    <n v="2059"/>
    <n v="1790"/>
    <n v="3190"/>
    <m/>
    <n v="0"/>
    <n v="0"/>
    <n v="0"/>
    <m/>
    <n v="0"/>
    <n v="0"/>
    <n v="0"/>
    <n v="0"/>
    <m/>
    <m/>
    <n v="14"/>
    <m/>
    <x v="1"/>
  </r>
  <r>
    <x v="0"/>
    <x v="5"/>
    <s v="1-D&amp;M"/>
    <s v="CHO-TR-608"/>
    <s v="Микс"/>
    <s v="кг"/>
    <n v="2059"/>
    <n v="1790"/>
    <n v="3190"/>
    <m/>
    <n v="0"/>
    <n v="0"/>
    <n v="0"/>
    <m/>
    <n v="0"/>
    <n v="0"/>
    <n v="0"/>
    <n v="0"/>
    <m/>
    <m/>
    <n v="14"/>
    <m/>
    <x v="1"/>
  </r>
  <r>
    <x v="0"/>
    <x v="5"/>
    <s v="1-D&amp;M"/>
    <s v="CHO-TR-609"/>
    <s v="Лео"/>
    <s v="кг"/>
    <n v="2059"/>
    <n v="1790"/>
    <n v="3190"/>
    <m/>
    <n v="0"/>
    <n v="0"/>
    <n v="0"/>
    <m/>
    <n v="0"/>
    <n v="0"/>
    <n v="0"/>
    <n v="0"/>
    <m/>
    <m/>
    <n v="14"/>
    <m/>
    <x v="1"/>
  </r>
  <r>
    <x v="0"/>
    <x v="5"/>
    <s v="1-D&amp;M"/>
    <s v="CHO-TR-610"/>
    <s v="Портофино"/>
    <s v="кг"/>
    <n v="2059"/>
    <n v="1790"/>
    <n v="3190"/>
    <m/>
    <n v="0"/>
    <n v="0"/>
    <n v="0"/>
    <m/>
    <n v="0"/>
    <n v="0"/>
    <n v="0"/>
    <n v="0"/>
    <m/>
    <m/>
    <n v="14"/>
    <m/>
    <x v="1"/>
  </r>
  <r>
    <x v="0"/>
    <x v="5"/>
    <s v="1-D&amp;M"/>
    <s v="CHO-TR-614"/>
    <s v="Сезам"/>
    <s v="кг"/>
    <n v="2059"/>
    <n v="1790"/>
    <n v="3190"/>
    <m/>
    <n v="0"/>
    <n v="0"/>
    <n v="0"/>
    <m/>
    <n v="0"/>
    <n v="0"/>
    <n v="0"/>
    <n v="0"/>
    <m/>
    <m/>
    <n v="14"/>
    <m/>
    <x v="1"/>
  </r>
  <r>
    <x v="0"/>
    <x v="5"/>
    <s v="1-D&amp;M"/>
    <s v="CHO-TR-616"/>
    <s v="Медовый закат "/>
    <s v="кг"/>
    <n v="2059"/>
    <n v="1790"/>
    <n v="3190"/>
    <m/>
    <n v="0"/>
    <n v="0"/>
    <n v="0"/>
    <m/>
    <n v="0"/>
    <n v="0"/>
    <n v="0"/>
    <n v="0"/>
    <m/>
    <m/>
    <n v="14"/>
    <m/>
    <x v="1"/>
  </r>
  <r>
    <x v="0"/>
    <x v="5"/>
    <s v="1-D&amp;M"/>
    <s v="CHO-TR-617"/>
    <s v="Бригентау"/>
    <s v="кг"/>
    <n v="2059"/>
    <n v="1790"/>
    <n v="3190"/>
    <m/>
    <n v="0"/>
    <n v="0"/>
    <n v="0"/>
    <m/>
    <n v="0"/>
    <n v="0"/>
    <n v="0"/>
    <n v="0"/>
    <m/>
    <m/>
    <n v="10"/>
    <m/>
    <x v="3"/>
  </r>
  <r>
    <x v="0"/>
    <x v="5"/>
    <s v="1-D&amp;M"/>
    <s v="CHO-TR-620"/>
    <s v="Млечный путь "/>
    <s v="кг"/>
    <n v="2059"/>
    <n v="1790"/>
    <n v="3190"/>
    <m/>
    <n v="0"/>
    <n v="0"/>
    <n v="0"/>
    <m/>
    <n v="0"/>
    <n v="0"/>
    <n v="0"/>
    <n v="0"/>
    <m/>
    <m/>
    <n v="14"/>
    <m/>
    <x v="1"/>
  </r>
  <r>
    <x v="0"/>
    <x v="5"/>
    <s v="1-D&amp;M"/>
    <s v="CHO-TR-621"/>
    <s v="Северное сияние"/>
    <s v="кг"/>
    <n v="2059"/>
    <n v="1790"/>
    <n v="3190"/>
    <m/>
    <n v="0"/>
    <n v="0"/>
    <n v="0"/>
    <m/>
    <n v="0"/>
    <n v="0"/>
    <n v="0"/>
    <n v="0"/>
    <m/>
    <m/>
    <n v="15"/>
    <m/>
    <x v="4"/>
  </r>
  <r>
    <x v="0"/>
    <x v="5"/>
    <s v="1-D&amp;M"/>
    <s v="CHO-TR-622"/>
    <s v="Люмина"/>
    <s v="кг"/>
    <n v="2059"/>
    <n v="1790"/>
    <n v="3190"/>
    <m/>
    <n v="0"/>
    <n v="0"/>
    <n v="0"/>
    <m/>
    <n v="0"/>
    <n v="0"/>
    <n v="0"/>
    <n v="0"/>
    <m/>
    <m/>
    <n v="14"/>
    <m/>
    <x v="1"/>
  </r>
  <r>
    <x v="0"/>
    <x v="5"/>
    <s v="1-D&amp;M"/>
    <s v="CHO-TR-623"/>
    <s v="Бирма"/>
    <s v="кг"/>
    <n v="2059"/>
    <n v="1790"/>
    <n v="3190"/>
    <m/>
    <n v="0"/>
    <n v="0"/>
    <n v="0"/>
    <m/>
    <n v="0"/>
    <n v="0"/>
    <n v="0"/>
    <n v="0"/>
    <m/>
    <m/>
    <n v="15"/>
    <m/>
    <x v="4"/>
  </r>
  <r>
    <x v="0"/>
    <x v="5"/>
    <s v="1-D&amp;M"/>
    <s v="CHO-TR-624"/>
    <s v="Кеора"/>
    <s v="кг"/>
    <n v="2059"/>
    <n v="1790"/>
    <n v="3190"/>
    <m/>
    <n v="0"/>
    <n v="0"/>
    <n v="0"/>
    <m/>
    <n v="0"/>
    <n v="0"/>
    <n v="0"/>
    <n v="0"/>
    <m/>
    <m/>
    <n v="13"/>
    <m/>
    <x v="1"/>
  </r>
  <r>
    <x v="0"/>
    <x v="6"/>
    <s v="1-D&amp;M"/>
    <s v="CHO-PO-704-D"/>
    <s v="Черри DARK"/>
    <s v="кг"/>
    <n v="2404"/>
    <n v="2090"/>
    <n v="3390"/>
    <m/>
    <n v="0"/>
    <n v="0"/>
    <n v="0"/>
    <m/>
    <n v="0"/>
    <n v="0"/>
    <n v="0"/>
    <n v="0"/>
    <m/>
    <m/>
    <n v="15"/>
    <m/>
    <x v="2"/>
  </r>
  <r>
    <x v="0"/>
    <x v="6"/>
    <s v="1-D&amp;M"/>
    <s v="CHO-PO-704-M"/>
    <s v="Черри MILK"/>
    <s v="кг"/>
    <n v="2404"/>
    <n v="2090"/>
    <n v="3390"/>
    <m/>
    <n v="0"/>
    <n v="0"/>
    <n v="0"/>
    <m/>
    <n v="0"/>
    <n v="0"/>
    <n v="0"/>
    <n v="0"/>
    <m/>
    <m/>
    <n v="15"/>
    <m/>
    <x v="2"/>
  </r>
  <r>
    <x v="0"/>
    <x v="6"/>
    <s v="2-White"/>
    <s v="CHO-PO-704-W"/>
    <s v="Черри WHITE"/>
    <s v="кг"/>
    <n v="2404"/>
    <n v="2090"/>
    <n v="3390"/>
    <m/>
    <n v="0"/>
    <n v="0"/>
    <n v="0"/>
    <m/>
    <n v="0"/>
    <n v="0"/>
    <n v="0"/>
    <n v="0"/>
    <m/>
    <m/>
    <n v="15"/>
    <m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">
  <r>
    <x v="0"/>
    <x v="0"/>
    <m/>
    <s v="MAR-KIW"/>
    <s v="Мармеладные конфеты - Киви"/>
    <s v="кг"/>
    <n v="621"/>
    <n v="540"/>
    <n v="1900"/>
    <m/>
    <n v="0"/>
    <n v="0"/>
    <n v="0"/>
    <m/>
    <n v="0"/>
    <n v="0"/>
    <n v="0"/>
    <n v="0"/>
    <m/>
    <m/>
    <x v="0"/>
    <m/>
    <x v="0"/>
  </r>
  <r>
    <x v="0"/>
    <x v="0"/>
    <m/>
    <s v="MAR-STR"/>
    <s v="Мармеладные конфеты - Клубника"/>
    <s v="кг"/>
    <n v="621"/>
    <n v="540"/>
    <n v="1900"/>
    <m/>
    <n v="0"/>
    <n v="0"/>
    <n v="0"/>
    <m/>
    <n v="0"/>
    <n v="0"/>
    <n v="0"/>
    <n v="0"/>
    <m/>
    <m/>
    <x v="0"/>
    <m/>
    <x v="0"/>
  </r>
  <r>
    <x v="0"/>
    <x v="0"/>
    <m/>
    <s v="MAR-MAN"/>
    <s v="Мармеладные конфеты - Манго"/>
    <s v="кг"/>
    <n v="621"/>
    <n v="540"/>
    <n v="1900"/>
    <m/>
    <n v="0"/>
    <n v="0"/>
    <n v="0"/>
    <m/>
    <n v="0"/>
    <n v="0"/>
    <n v="0"/>
    <n v="0"/>
    <m/>
    <m/>
    <x v="0"/>
    <m/>
    <x v="0"/>
  </r>
  <r>
    <x v="0"/>
    <x v="0"/>
    <m/>
    <s v="MAR-ORA"/>
    <s v="Мармеладные конфеты - Апельсин"/>
    <s v="кг"/>
    <n v="621"/>
    <n v="540"/>
    <n v="1900"/>
    <m/>
    <n v="0"/>
    <n v="0"/>
    <n v="0"/>
    <m/>
    <n v="0"/>
    <n v="0"/>
    <n v="0"/>
    <n v="0"/>
    <m/>
    <m/>
    <x v="0"/>
    <m/>
    <x v="0"/>
  </r>
  <r>
    <x v="1"/>
    <x v="1"/>
    <s v="1-D&amp;M"/>
    <s v="CHO-OP-701"/>
    <s v="Ореховая корзинка"/>
    <s v="кг"/>
    <n v="2059"/>
    <n v="1790"/>
    <n v="3190"/>
    <m/>
    <n v="0"/>
    <n v="0"/>
    <n v="0"/>
    <m/>
    <n v="0"/>
    <n v="0"/>
    <n v="0"/>
    <n v="0"/>
    <m/>
    <m/>
    <x v="1"/>
    <m/>
    <x v="1"/>
  </r>
  <r>
    <x v="1"/>
    <x v="1"/>
    <s v="1-D&amp;M"/>
    <s v="CHO-OP-101"/>
    <s v="Мателот"/>
    <s v="кг"/>
    <n v="2059"/>
    <n v="1790"/>
    <n v="3190"/>
    <m/>
    <n v="0"/>
    <n v="0"/>
    <n v="0"/>
    <m/>
    <n v="0"/>
    <n v="0"/>
    <n v="0"/>
    <n v="0"/>
    <m/>
    <m/>
    <x v="2"/>
    <m/>
    <x v="2"/>
  </r>
  <r>
    <x v="1"/>
    <x v="1"/>
    <s v="1-D&amp;M"/>
    <s v="CHO-OP-102"/>
    <s v="Арабелла"/>
    <s v="кг"/>
    <n v="2059"/>
    <n v="1790"/>
    <n v="3190"/>
    <m/>
    <n v="0"/>
    <n v="0"/>
    <n v="0"/>
    <m/>
    <n v="0"/>
    <n v="0"/>
    <n v="0"/>
    <n v="0"/>
    <m/>
    <m/>
    <x v="3"/>
    <m/>
    <x v="3"/>
  </r>
  <r>
    <x v="1"/>
    <x v="1"/>
    <s v="1-D&amp;M"/>
    <s v="CHO-OP-103"/>
    <s v="Мараньян"/>
    <s v="кг"/>
    <n v="2059"/>
    <n v="1790"/>
    <n v="3190"/>
    <m/>
    <n v="0"/>
    <n v="0"/>
    <n v="0"/>
    <m/>
    <n v="0"/>
    <n v="0"/>
    <n v="0"/>
    <n v="0"/>
    <m/>
    <m/>
    <x v="4"/>
    <n v="5"/>
    <x v="3"/>
  </r>
  <r>
    <x v="1"/>
    <x v="1"/>
    <s v="1-D&amp;M"/>
    <s v="CHO-OP-104"/>
    <s v="День "/>
    <s v="кг"/>
    <n v="2059"/>
    <n v="1790"/>
    <n v="3190"/>
    <m/>
    <n v="0"/>
    <n v="0"/>
    <n v="0"/>
    <m/>
    <n v="0"/>
    <n v="0"/>
    <n v="0"/>
    <n v="0"/>
    <m/>
    <m/>
    <x v="2"/>
    <m/>
    <x v="2"/>
  </r>
  <r>
    <x v="1"/>
    <x v="1"/>
    <s v="1-D&amp;M"/>
    <s v="CHO-OP-105"/>
    <s v="Канелла"/>
    <s v="кг"/>
    <n v="2059"/>
    <n v="1790"/>
    <n v="3190"/>
    <m/>
    <n v="0"/>
    <n v="0"/>
    <n v="0"/>
    <m/>
    <n v="0"/>
    <n v="0"/>
    <n v="0"/>
    <n v="0"/>
    <m/>
    <m/>
    <x v="5"/>
    <n v="5"/>
    <x v="2"/>
  </r>
  <r>
    <x v="1"/>
    <x v="1"/>
    <s v="1-D&amp;M"/>
    <s v="CHO-OP-106"/>
    <s v="Эфиопика"/>
    <s v="кг"/>
    <n v="2059"/>
    <n v="1790"/>
    <n v="3190"/>
    <m/>
    <n v="0"/>
    <n v="0"/>
    <n v="0"/>
    <m/>
    <n v="0"/>
    <n v="0"/>
    <n v="0"/>
    <n v="0"/>
    <m/>
    <m/>
    <x v="0"/>
    <m/>
    <x v="2"/>
  </r>
  <r>
    <x v="1"/>
    <x v="1"/>
    <s v="1-D&amp;M"/>
    <s v="CHO-OP-107"/>
    <s v="Грис"/>
    <s v="кг"/>
    <n v="2059"/>
    <n v="1790"/>
    <n v="3190"/>
    <m/>
    <n v="0"/>
    <n v="0"/>
    <n v="0"/>
    <m/>
    <n v="0"/>
    <n v="0"/>
    <n v="0"/>
    <n v="0"/>
    <m/>
    <m/>
    <x v="1"/>
    <m/>
    <x v="1"/>
  </r>
  <r>
    <x v="1"/>
    <x v="1"/>
    <s v="1-D&amp;M"/>
    <s v="CHO-OP-108"/>
    <s v="Альменас"/>
    <s v="кг"/>
    <n v="2059"/>
    <n v="1790"/>
    <n v="3190"/>
    <m/>
    <n v="0"/>
    <n v="0"/>
    <n v="0"/>
    <m/>
    <n v="0"/>
    <n v="0"/>
    <n v="0"/>
    <n v="0"/>
    <m/>
    <m/>
    <x v="5"/>
    <n v="5"/>
    <x v="2"/>
  </r>
  <r>
    <x v="1"/>
    <x v="1"/>
    <s v="1-D&amp;M"/>
    <s v="CHO-OP-109"/>
    <s v="Дэзнудо"/>
    <s v="кг"/>
    <n v="2059"/>
    <n v="1790"/>
    <n v="3190"/>
    <m/>
    <n v="0"/>
    <n v="0"/>
    <n v="0"/>
    <m/>
    <n v="0"/>
    <n v="0"/>
    <n v="0"/>
    <n v="0"/>
    <m/>
    <m/>
    <x v="2"/>
    <m/>
    <x v="2"/>
  </r>
  <r>
    <x v="1"/>
    <x v="1"/>
    <s v="1-D&amp;M"/>
    <s v="CHO-OP-110"/>
    <s v="Прадес"/>
    <s v="кг"/>
    <n v="2059"/>
    <n v="1790"/>
    <n v="3190"/>
    <m/>
    <n v="0"/>
    <n v="0"/>
    <n v="0"/>
    <m/>
    <n v="0"/>
    <n v="0"/>
    <n v="0"/>
    <n v="0"/>
    <m/>
    <m/>
    <x v="0"/>
    <m/>
    <x v="2"/>
  </r>
  <r>
    <x v="1"/>
    <x v="2"/>
    <s v="1-D&amp;M"/>
    <s v="CHO-ZD-201"/>
    <s v="Тейде"/>
    <s v="кг"/>
    <n v="1829"/>
    <n v="1590"/>
    <n v="2890"/>
    <m/>
    <n v="0"/>
    <n v="0"/>
    <n v="0"/>
    <m/>
    <n v="0"/>
    <n v="0"/>
    <n v="0"/>
    <n v="0"/>
    <m/>
    <m/>
    <x v="4"/>
    <m/>
    <x v="2"/>
  </r>
  <r>
    <x v="1"/>
    <x v="2"/>
    <s v="1-D&amp;M"/>
    <s v="CHO-ZD-202"/>
    <s v="Калипсо"/>
    <s v="кг"/>
    <n v="1829"/>
    <n v="1590"/>
    <n v="2890"/>
    <m/>
    <n v="0"/>
    <n v="0"/>
    <n v="0"/>
    <m/>
    <n v="0"/>
    <n v="0"/>
    <n v="0"/>
    <n v="0"/>
    <m/>
    <m/>
    <x v="4"/>
    <m/>
    <x v="2"/>
  </r>
  <r>
    <x v="1"/>
    <x v="2"/>
    <s v="1-D&amp;M"/>
    <s v="CHO-ZD-203"/>
    <s v="Амория DARK"/>
    <s v="кг"/>
    <n v="1829"/>
    <n v="1590"/>
    <n v="2890"/>
    <m/>
    <n v="0"/>
    <n v="0"/>
    <n v="0"/>
    <m/>
    <n v="0"/>
    <n v="0"/>
    <n v="0"/>
    <n v="0"/>
    <m/>
    <m/>
    <x v="5"/>
    <m/>
    <x v="4"/>
  </r>
  <r>
    <x v="1"/>
    <x v="2"/>
    <s v="1-D&amp;M"/>
    <s v="CHO-ZD-204"/>
    <s v="Флердоранж"/>
    <s v="кг"/>
    <n v="1829"/>
    <n v="1590"/>
    <n v="2890"/>
    <m/>
    <n v="0"/>
    <n v="0"/>
    <n v="0"/>
    <m/>
    <n v="0"/>
    <n v="0"/>
    <n v="0"/>
    <n v="0"/>
    <m/>
    <m/>
    <x v="2"/>
    <m/>
    <x v="2"/>
  </r>
  <r>
    <x v="1"/>
    <x v="2"/>
    <s v="1-D&amp;M"/>
    <s v="CHO-ZD-205"/>
    <s v="Вишневый закат "/>
    <s v="кг"/>
    <n v="1829"/>
    <n v="1590"/>
    <n v="2890"/>
    <m/>
    <n v="0"/>
    <n v="0"/>
    <n v="0"/>
    <m/>
    <n v="0"/>
    <n v="0"/>
    <n v="0"/>
    <n v="0"/>
    <m/>
    <m/>
    <x v="5"/>
    <m/>
    <x v="4"/>
  </r>
  <r>
    <x v="1"/>
    <x v="2"/>
    <s v="1-D&amp;M"/>
    <s v="CHO-ZD-210"/>
    <s v="Бонманше"/>
    <s v="кг"/>
    <n v="1829"/>
    <n v="1590"/>
    <n v="2890"/>
    <m/>
    <n v="0"/>
    <n v="0"/>
    <n v="0"/>
    <m/>
    <n v="0"/>
    <n v="0"/>
    <n v="0"/>
    <n v="0"/>
    <m/>
    <m/>
    <x v="6"/>
    <n v="5"/>
    <x v="4"/>
  </r>
  <r>
    <x v="1"/>
    <x v="2"/>
    <s v="1-D&amp;M"/>
    <s v="CHO-ZD-211"/>
    <s v="Лосанж"/>
    <s v="кг"/>
    <n v="1829"/>
    <n v="1590"/>
    <n v="2890"/>
    <m/>
    <n v="0"/>
    <n v="0"/>
    <n v="0"/>
    <m/>
    <n v="0"/>
    <n v="0"/>
    <n v="0"/>
    <n v="0"/>
    <m/>
    <m/>
    <x v="6"/>
    <n v="5"/>
    <x v="4"/>
  </r>
  <r>
    <x v="1"/>
    <x v="2"/>
    <s v="1-D&amp;M"/>
    <s v="CHO-ZD-212"/>
    <s v="Моза"/>
    <s v="кг"/>
    <n v="1829"/>
    <n v="1590"/>
    <n v="2890"/>
    <m/>
    <n v="0"/>
    <n v="0"/>
    <n v="0"/>
    <m/>
    <n v="0"/>
    <n v="0"/>
    <n v="0"/>
    <n v="0"/>
    <m/>
    <m/>
    <x v="4"/>
    <m/>
    <x v="2"/>
  </r>
  <r>
    <x v="1"/>
    <x v="2"/>
    <s v="1-D&amp;M"/>
    <s v="CHO-ZD-213"/>
    <s v="Моментум"/>
    <s v="кг"/>
    <n v="1829"/>
    <n v="1590"/>
    <n v="2890"/>
    <m/>
    <n v="0"/>
    <n v="0"/>
    <n v="0"/>
    <m/>
    <n v="0"/>
    <n v="0"/>
    <n v="0"/>
    <n v="0"/>
    <m/>
    <m/>
    <x v="7"/>
    <m/>
    <x v="4"/>
  </r>
  <r>
    <x v="1"/>
    <x v="2"/>
    <s v="1-D&amp;M"/>
    <s v="CHO-ZD-216"/>
    <s v="Фэй"/>
    <s v="кг"/>
    <n v="1829"/>
    <n v="1590"/>
    <n v="2890"/>
    <m/>
    <n v="0"/>
    <n v="0"/>
    <n v="0"/>
    <m/>
    <n v="0"/>
    <n v="0"/>
    <n v="0"/>
    <n v="0"/>
    <m/>
    <m/>
    <x v="8"/>
    <n v="5"/>
    <x v="4"/>
  </r>
  <r>
    <x v="1"/>
    <x v="2"/>
    <s v="1-D&amp;M"/>
    <s v="CHO-ZD-217"/>
    <s v="Смайл DARK"/>
    <s v="кг"/>
    <n v="1829"/>
    <n v="1590"/>
    <n v="2890"/>
    <m/>
    <n v="0"/>
    <n v="0"/>
    <n v="0"/>
    <m/>
    <n v="0"/>
    <n v="0"/>
    <n v="0"/>
    <n v="0"/>
    <m/>
    <m/>
    <x v="9"/>
    <m/>
    <x v="5"/>
  </r>
  <r>
    <x v="1"/>
    <x v="2"/>
    <s v="1-D&amp;M"/>
    <s v="CHO-ZD-218"/>
    <s v="Шарло DARK"/>
    <s v="кг"/>
    <n v="1829"/>
    <n v="1590"/>
    <n v="2890"/>
    <m/>
    <n v="0"/>
    <n v="0"/>
    <n v="0"/>
    <m/>
    <n v="0"/>
    <n v="0"/>
    <n v="0"/>
    <n v="0"/>
    <m/>
    <m/>
    <x v="5"/>
    <m/>
    <x v="4"/>
  </r>
  <r>
    <x v="1"/>
    <x v="3"/>
    <s v="1-D&amp;M"/>
    <s v="CHO-ZM-301"/>
    <s v="Амория MILK"/>
    <s v="кг"/>
    <n v="1829"/>
    <n v="1590"/>
    <n v="2890"/>
    <m/>
    <n v="0"/>
    <n v="0"/>
    <n v="0"/>
    <m/>
    <n v="0"/>
    <n v="0"/>
    <n v="0"/>
    <n v="0"/>
    <m/>
    <m/>
    <x v="5"/>
    <m/>
    <x v="4"/>
  </r>
  <r>
    <x v="1"/>
    <x v="3"/>
    <s v="1-D&amp;M"/>
    <s v="CHO-ZM-302"/>
    <s v="Тедди"/>
    <s v="кг"/>
    <n v="1829"/>
    <n v="1590"/>
    <n v="2890"/>
    <m/>
    <n v="0"/>
    <n v="0"/>
    <n v="0"/>
    <m/>
    <n v="0"/>
    <n v="0"/>
    <n v="0"/>
    <n v="0"/>
    <m/>
    <m/>
    <x v="2"/>
    <m/>
    <x v="2"/>
  </r>
  <r>
    <x v="1"/>
    <x v="3"/>
    <s v="1-D&amp;M"/>
    <s v="CHO-ZM-303"/>
    <s v="Грюнвальд"/>
    <s v="кг"/>
    <n v="1829"/>
    <n v="1590"/>
    <n v="2890"/>
    <m/>
    <n v="0"/>
    <n v="0"/>
    <n v="0"/>
    <m/>
    <n v="0"/>
    <n v="0"/>
    <n v="0"/>
    <n v="0"/>
    <m/>
    <m/>
    <x v="3"/>
    <m/>
    <x v="6"/>
  </r>
  <r>
    <x v="1"/>
    <x v="3"/>
    <s v="1-D&amp;M"/>
    <s v="CHO-ZM-304"/>
    <s v="Баррел"/>
    <s v="кг"/>
    <n v="1829"/>
    <n v="1590"/>
    <n v="2890"/>
    <m/>
    <n v="0"/>
    <n v="0"/>
    <n v="0"/>
    <m/>
    <n v="0"/>
    <n v="0"/>
    <n v="0"/>
    <n v="0"/>
    <m/>
    <m/>
    <x v="1"/>
    <n v="-5"/>
    <x v="6"/>
  </r>
  <r>
    <x v="1"/>
    <x v="3"/>
    <s v="1-D&amp;M"/>
    <s v="CHO-ZM-306"/>
    <s v="Тринити MILK"/>
    <s v="кг"/>
    <n v="1829"/>
    <n v="1590"/>
    <n v="2890"/>
    <m/>
    <n v="0"/>
    <n v="0"/>
    <n v="0"/>
    <m/>
    <n v="0"/>
    <n v="0"/>
    <n v="0"/>
    <n v="0"/>
    <m/>
    <m/>
    <x v="2"/>
    <m/>
    <x v="2"/>
  </r>
  <r>
    <x v="1"/>
    <x v="3"/>
    <s v="1-D&amp;M"/>
    <s v="CHO-ZM-307"/>
    <s v="Мельница"/>
    <s v="кг"/>
    <n v="1829"/>
    <n v="1590"/>
    <n v="2890"/>
    <m/>
    <n v="0"/>
    <n v="0"/>
    <n v="0"/>
    <m/>
    <n v="0"/>
    <n v="0"/>
    <n v="0"/>
    <n v="0"/>
    <m/>
    <m/>
    <x v="2"/>
    <m/>
    <x v="2"/>
  </r>
  <r>
    <x v="1"/>
    <x v="3"/>
    <s v="1-D&amp;M"/>
    <s v="CHO-ZM-309"/>
    <s v="Холидей"/>
    <s v="кг"/>
    <n v="1829"/>
    <n v="1590"/>
    <n v="2890"/>
    <m/>
    <n v="0"/>
    <n v="0"/>
    <n v="0"/>
    <m/>
    <n v="0"/>
    <n v="0"/>
    <n v="0"/>
    <n v="0"/>
    <m/>
    <m/>
    <x v="0"/>
    <n v="-5"/>
    <x v="4"/>
  </r>
  <r>
    <x v="1"/>
    <x v="3"/>
    <s v="1-D&amp;M"/>
    <s v="CHO-ZM-310"/>
    <s v="Смайл MILK"/>
    <s v="кг"/>
    <n v="1829"/>
    <n v="1590"/>
    <n v="2890"/>
    <m/>
    <n v="0"/>
    <n v="0"/>
    <n v="0"/>
    <m/>
    <n v="0"/>
    <n v="0"/>
    <n v="0"/>
    <n v="0"/>
    <m/>
    <m/>
    <x v="9"/>
    <m/>
    <x v="5"/>
  </r>
  <r>
    <x v="1"/>
    <x v="4"/>
    <s v="2-White"/>
    <s v="CHO-ZW-401"/>
    <s v="Атлантис"/>
    <s v="кг"/>
    <n v="1829"/>
    <n v="1590"/>
    <n v="2890"/>
    <m/>
    <n v="0"/>
    <n v="0"/>
    <n v="0"/>
    <m/>
    <n v="0"/>
    <n v="0"/>
    <n v="0"/>
    <n v="0"/>
    <m/>
    <m/>
    <x v="4"/>
    <m/>
    <x v="2"/>
  </r>
  <r>
    <x v="1"/>
    <x v="4"/>
    <s v="2-White"/>
    <s v="CHO-ZW-402"/>
    <s v="Жерминаль"/>
    <s v="кг"/>
    <n v="1829"/>
    <n v="1590"/>
    <n v="2890"/>
    <m/>
    <n v="0"/>
    <n v="0"/>
    <n v="0"/>
    <m/>
    <n v="0"/>
    <n v="0"/>
    <n v="0"/>
    <n v="0"/>
    <m/>
    <m/>
    <x v="5"/>
    <m/>
    <x v="4"/>
  </r>
  <r>
    <x v="1"/>
    <x v="4"/>
    <s v="2-White"/>
    <s v="CHO-ZW-403"/>
    <s v="Латте"/>
    <s v="кг"/>
    <n v="1829"/>
    <n v="1590"/>
    <n v="2890"/>
    <m/>
    <n v="0"/>
    <n v="0"/>
    <n v="0"/>
    <m/>
    <n v="0"/>
    <n v="0"/>
    <n v="0"/>
    <n v="0"/>
    <m/>
    <m/>
    <x v="2"/>
    <m/>
    <x v="2"/>
  </r>
  <r>
    <x v="1"/>
    <x v="4"/>
    <s v="2-White"/>
    <s v="CHO-ZW-405"/>
    <s v="Эверест"/>
    <s v="кг"/>
    <n v="1829"/>
    <n v="1590"/>
    <n v="2890"/>
    <m/>
    <n v="0"/>
    <n v="0"/>
    <n v="0"/>
    <m/>
    <n v="0"/>
    <n v="0"/>
    <n v="0"/>
    <n v="0"/>
    <m/>
    <m/>
    <x v="4"/>
    <m/>
    <x v="2"/>
  </r>
  <r>
    <x v="1"/>
    <x v="4"/>
    <s v="2-White"/>
    <s v="CHO-ZW-406"/>
    <s v="Тринити белый"/>
    <s v="кг"/>
    <n v="1829"/>
    <n v="1590"/>
    <n v="2890"/>
    <m/>
    <n v="0"/>
    <n v="0"/>
    <n v="0"/>
    <m/>
    <n v="0"/>
    <n v="0"/>
    <n v="0"/>
    <n v="0"/>
    <m/>
    <m/>
    <x v="2"/>
    <m/>
    <x v="2"/>
  </r>
  <r>
    <x v="1"/>
    <x v="4"/>
    <s v="2-White"/>
    <s v="CHO-ZW-407"/>
    <s v="Вишневый рассвет"/>
    <s v="кг"/>
    <n v="1829"/>
    <n v="1590"/>
    <n v="2890"/>
    <m/>
    <n v="0"/>
    <n v="0"/>
    <n v="0"/>
    <m/>
    <n v="0"/>
    <n v="0"/>
    <n v="0"/>
    <n v="0"/>
    <m/>
    <m/>
    <x v="5"/>
    <m/>
    <x v="4"/>
  </r>
  <r>
    <x v="1"/>
    <x v="4"/>
    <s v="2-White"/>
    <s v="CHO-ZW-408"/>
    <s v="Амория WHITE"/>
    <s v="кг"/>
    <n v="1829"/>
    <n v="1590"/>
    <n v="2890"/>
    <m/>
    <n v="0"/>
    <n v="0"/>
    <n v="0"/>
    <m/>
    <n v="0"/>
    <n v="0"/>
    <n v="0"/>
    <n v="0"/>
    <m/>
    <m/>
    <x v="5"/>
    <m/>
    <x v="4"/>
  </r>
  <r>
    <x v="1"/>
    <x v="4"/>
    <s v="2-White"/>
    <s v="CHO-ZW-409"/>
    <s v="Шарло WHITE"/>
    <s v="кг"/>
    <n v="1829"/>
    <n v="1590"/>
    <n v="2890"/>
    <m/>
    <n v="0"/>
    <n v="0"/>
    <n v="0"/>
    <m/>
    <n v="0"/>
    <n v="0"/>
    <n v="0"/>
    <n v="0"/>
    <m/>
    <m/>
    <x v="5"/>
    <m/>
    <x v="4"/>
  </r>
  <r>
    <x v="1"/>
    <x v="5"/>
    <s v="1-D&amp;M"/>
    <s v="CHO-PR-501"/>
    <s v="Лангеберг"/>
    <s v="кг"/>
    <n v="2059"/>
    <n v="1790"/>
    <n v="3190"/>
    <m/>
    <n v="0"/>
    <n v="0"/>
    <n v="0"/>
    <m/>
    <n v="0"/>
    <n v="0"/>
    <n v="0"/>
    <n v="0"/>
    <m/>
    <m/>
    <x v="1"/>
    <m/>
    <x v="1"/>
  </r>
  <r>
    <x v="1"/>
    <x v="5"/>
    <s v="1-D&amp;M"/>
    <s v="CHO-PR-502"/>
    <s v="Африка"/>
    <s v="кг"/>
    <n v="2059"/>
    <n v="1790"/>
    <n v="3190"/>
    <m/>
    <n v="0"/>
    <n v="0"/>
    <n v="0"/>
    <m/>
    <n v="0"/>
    <n v="0"/>
    <n v="0"/>
    <n v="0"/>
    <m/>
    <m/>
    <x v="1"/>
    <m/>
    <x v="1"/>
  </r>
  <r>
    <x v="1"/>
    <x v="5"/>
    <s v="1-D&amp;M"/>
    <s v="CHO-PR-503"/>
    <s v="Мадагаскар"/>
    <s v="кг"/>
    <n v="2059"/>
    <n v="1790"/>
    <n v="3190"/>
    <m/>
    <n v="0"/>
    <n v="0"/>
    <n v="0"/>
    <m/>
    <n v="0"/>
    <n v="0"/>
    <n v="0"/>
    <n v="0"/>
    <m/>
    <m/>
    <x v="1"/>
    <m/>
    <x v="1"/>
  </r>
  <r>
    <x v="1"/>
    <x v="6"/>
    <s v="1-D&amp;M"/>
    <s v="CHO-TR-601"/>
    <s v="Монро"/>
    <s v="кг"/>
    <n v="2059"/>
    <n v="1790"/>
    <n v="3190"/>
    <m/>
    <n v="0"/>
    <n v="0"/>
    <n v="0"/>
    <m/>
    <n v="0"/>
    <n v="0"/>
    <n v="0"/>
    <n v="0"/>
    <m/>
    <m/>
    <x v="4"/>
    <m/>
    <x v="6"/>
  </r>
  <r>
    <x v="1"/>
    <x v="6"/>
    <s v="1-D&amp;M"/>
    <s v="CHO-TR-602"/>
    <s v="Вишневая ночь"/>
    <s v="кг"/>
    <n v="2059"/>
    <n v="1790"/>
    <n v="3190"/>
    <m/>
    <n v="0"/>
    <n v="0"/>
    <n v="0"/>
    <m/>
    <n v="0"/>
    <n v="0"/>
    <n v="0"/>
    <n v="0"/>
    <m/>
    <m/>
    <x v="2"/>
    <m/>
    <x v="2"/>
  </r>
  <r>
    <x v="1"/>
    <x v="6"/>
    <s v="1-D&amp;M"/>
    <s v="CHO-TR-604"/>
    <s v="Консул"/>
    <s v="кг"/>
    <n v="2059"/>
    <n v="1790"/>
    <n v="3190"/>
    <m/>
    <n v="0"/>
    <n v="0"/>
    <n v="0"/>
    <m/>
    <n v="0"/>
    <n v="0"/>
    <n v="0"/>
    <n v="0"/>
    <m/>
    <m/>
    <x v="6"/>
    <m/>
    <x v="4"/>
  </r>
  <r>
    <x v="1"/>
    <x v="6"/>
    <s v="1-D&amp;M"/>
    <s v="CHO-TR-606"/>
    <s v="Малибу"/>
    <s v="кг"/>
    <n v="2059"/>
    <n v="1790"/>
    <n v="3190"/>
    <m/>
    <n v="0"/>
    <n v="0"/>
    <n v="0"/>
    <m/>
    <n v="0"/>
    <n v="0"/>
    <n v="0"/>
    <n v="0"/>
    <m/>
    <m/>
    <x v="6"/>
    <m/>
    <x v="4"/>
  </r>
  <r>
    <x v="1"/>
    <x v="6"/>
    <s v="1-D&amp;M"/>
    <s v="CHO-TR-607"/>
    <s v="Шато"/>
    <s v="кг"/>
    <n v="2059"/>
    <n v="1790"/>
    <n v="3190"/>
    <m/>
    <n v="0"/>
    <n v="0"/>
    <n v="0"/>
    <m/>
    <n v="0"/>
    <n v="0"/>
    <n v="0"/>
    <n v="0"/>
    <m/>
    <m/>
    <x v="2"/>
    <m/>
    <x v="2"/>
  </r>
  <r>
    <x v="1"/>
    <x v="6"/>
    <s v="1-D&amp;M"/>
    <s v="CHO-TR-608"/>
    <s v="Микс"/>
    <s v="кг"/>
    <n v="2059"/>
    <n v="1790"/>
    <n v="3190"/>
    <m/>
    <n v="0"/>
    <n v="0"/>
    <n v="0"/>
    <m/>
    <n v="0"/>
    <n v="0"/>
    <n v="0"/>
    <n v="0"/>
    <m/>
    <m/>
    <x v="2"/>
    <m/>
    <x v="2"/>
  </r>
  <r>
    <x v="1"/>
    <x v="6"/>
    <s v="1-D&amp;M"/>
    <s v="CHO-TR-609"/>
    <s v="Лео"/>
    <s v="кг"/>
    <n v="2059"/>
    <n v="1790"/>
    <n v="3190"/>
    <m/>
    <n v="0"/>
    <n v="0"/>
    <n v="0"/>
    <m/>
    <n v="0"/>
    <n v="0"/>
    <n v="0"/>
    <n v="0"/>
    <m/>
    <m/>
    <x v="2"/>
    <m/>
    <x v="2"/>
  </r>
  <r>
    <x v="1"/>
    <x v="6"/>
    <s v="1-D&amp;M"/>
    <s v="CHO-TR-610"/>
    <s v="Портофино"/>
    <s v="кг"/>
    <n v="2059"/>
    <n v="1790"/>
    <n v="3190"/>
    <m/>
    <n v="0"/>
    <n v="0"/>
    <n v="0"/>
    <m/>
    <n v="0"/>
    <n v="0"/>
    <n v="0"/>
    <n v="0"/>
    <m/>
    <m/>
    <x v="2"/>
    <m/>
    <x v="2"/>
  </r>
  <r>
    <x v="1"/>
    <x v="6"/>
    <s v="1-D&amp;M"/>
    <s v="CHO-TR-614"/>
    <s v="Сезам"/>
    <s v="кг"/>
    <n v="2059"/>
    <n v="1790"/>
    <n v="3190"/>
    <m/>
    <n v="0"/>
    <n v="0"/>
    <n v="0"/>
    <m/>
    <n v="0"/>
    <n v="0"/>
    <n v="0"/>
    <n v="0"/>
    <m/>
    <m/>
    <x v="2"/>
    <m/>
    <x v="2"/>
  </r>
  <r>
    <x v="1"/>
    <x v="6"/>
    <s v="1-D&amp;M"/>
    <s v="CHO-TR-616"/>
    <s v="Медовый закат "/>
    <s v="кг"/>
    <n v="2059"/>
    <n v="1790"/>
    <n v="3190"/>
    <m/>
    <n v="0"/>
    <n v="0"/>
    <n v="0"/>
    <m/>
    <n v="0"/>
    <n v="0"/>
    <n v="0"/>
    <n v="0"/>
    <m/>
    <m/>
    <x v="2"/>
    <m/>
    <x v="2"/>
  </r>
  <r>
    <x v="1"/>
    <x v="6"/>
    <s v="1-D&amp;M"/>
    <s v="CHO-TR-617"/>
    <s v="Бригентау"/>
    <s v="кг"/>
    <n v="2059"/>
    <n v="1790"/>
    <n v="3190"/>
    <m/>
    <n v="0"/>
    <n v="0"/>
    <n v="0"/>
    <m/>
    <n v="0"/>
    <n v="0"/>
    <n v="0"/>
    <n v="0"/>
    <m/>
    <m/>
    <x v="6"/>
    <m/>
    <x v="4"/>
  </r>
  <r>
    <x v="1"/>
    <x v="6"/>
    <s v="1-D&amp;M"/>
    <s v="CHO-TR-620"/>
    <s v="Млечный путь "/>
    <s v="кг"/>
    <n v="2059"/>
    <n v="1790"/>
    <n v="3190"/>
    <m/>
    <n v="0"/>
    <n v="0"/>
    <n v="0"/>
    <m/>
    <n v="0"/>
    <n v="0"/>
    <n v="0"/>
    <n v="0"/>
    <m/>
    <m/>
    <x v="2"/>
    <m/>
    <x v="2"/>
  </r>
  <r>
    <x v="1"/>
    <x v="6"/>
    <s v="1-D&amp;M"/>
    <s v="CHO-TR-621"/>
    <s v="Северное сияние"/>
    <s v="кг"/>
    <n v="2059"/>
    <n v="1790"/>
    <n v="3190"/>
    <m/>
    <n v="0"/>
    <n v="0"/>
    <n v="0"/>
    <m/>
    <n v="0"/>
    <n v="0"/>
    <n v="0"/>
    <n v="0"/>
    <m/>
    <m/>
    <x v="4"/>
    <m/>
    <x v="6"/>
  </r>
  <r>
    <x v="1"/>
    <x v="6"/>
    <s v="1-D&amp;M"/>
    <s v="CHO-TR-622"/>
    <s v="Люмина"/>
    <s v="кг"/>
    <n v="2059"/>
    <n v="1790"/>
    <n v="3190"/>
    <m/>
    <n v="0"/>
    <n v="0"/>
    <n v="0"/>
    <m/>
    <n v="0"/>
    <n v="0"/>
    <n v="0"/>
    <n v="0"/>
    <m/>
    <m/>
    <x v="2"/>
    <m/>
    <x v="2"/>
  </r>
  <r>
    <x v="1"/>
    <x v="6"/>
    <s v="1-D&amp;M"/>
    <s v="CHO-TR-623"/>
    <s v="Бирма"/>
    <s v="кг"/>
    <n v="2059"/>
    <n v="1790"/>
    <n v="3190"/>
    <m/>
    <n v="0"/>
    <n v="0"/>
    <n v="0"/>
    <m/>
    <n v="0"/>
    <n v="0"/>
    <n v="0"/>
    <n v="0"/>
    <m/>
    <m/>
    <x v="4"/>
    <m/>
    <x v="6"/>
  </r>
  <r>
    <x v="1"/>
    <x v="6"/>
    <s v="1-D&amp;M"/>
    <s v="CHO-TR-624"/>
    <s v="Кеора"/>
    <s v="кг"/>
    <n v="2059"/>
    <n v="1790"/>
    <n v="3190"/>
    <m/>
    <n v="0"/>
    <n v="0"/>
    <n v="0"/>
    <m/>
    <n v="0"/>
    <n v="0"/>
    <n v="0"/>
    <n v="0"/>
    <m/>
    <m/>
    <x v="0"/>
    <m/>
    <x v="2"/>
  </r>
  <r>
    <x v="1"/>
    <x v="6"/>
    <s v="1-D&amp;M"/>
    <s v="CHO-TR-625"/>
    <s v="Санти"/>
    <s v="кг"/>
    <n v="2059"/>
    <n v="1790"/>
    <n v="3190"/>
    <m/>
    <n v="0"/>
    <n v="0"/>
    <n v="0"/>
    <m/>
    <n v="0"/>
    <n v="0"/>
    <n v="0"/>
    <n v="0"/>
    <m/>
    <m/>
    <x v="5"/>
    <n v="5"/>
    <x v="2"/>
  </r>
  <r>
    <x v="1"/>
    <x v="6"/>
    <s v="1-D&amp;M"/>
    <s v="CHO-TR-626"/>
    <s v="Тексана"/>
    <s v="кг"/>
    <n v="2059"/>
    <n v="1790"/>
    <n v="3190"/>
    <m/>
    <n v="0"/>
    <n v="0"/>
    <n v="0"/>
    <m/>
    <n v="0"/>
    <n v="0"/>
    <n v="0"/>
    <n v="0"/>
    <m/>
    <m/>
    <x v="5"/>
    <n v="5"/>
    <x v="2"/>
  </r>
  <r>
    <x v="1"/>
    <x v="7"/>
    <s v="1-D&amp;M"/>
    <s v="CHO-PO-704-D"/>
    <s v="Черри DARK"/>
    <s v="кг"/>
    <n v="2404"/>
    <n v="2090"/>
    <n v="3390"/>
    <m/>
    <n v="0"/>
    <n v="0"/>
    <n v="0"/>
    <m/>
    <n v="0"/>
    <n v="0"/>
    <n v="0"/>
    <n v="0"/>
    <m/>
    <m/>
    <x v="4"/>
    <m/>
    <x v="3"/>
  </r>
  <r>
    <x v="1"/>
    <x v="7"/>
    <s v="1-D&amp;M"/>
    <s v="CHO-PO-704-M"/>
    <s v="Черри MILK"/>
    <s v="кг"/>
    <n v="2404"/>
    <n v="2090"/>
    <n v="3390"/>
    <m/>
    <n v="0"/>
    <n v="0"/>
    <n v="0"/>
    <m/>
    <n v="0"/>
    <n v="0"/>
    <n v="0"/>
    <n v="0"/>
    <m/>
    <m/>
    <x v="4"/>
    <m/>
    <x v="3"/>
  </r>
  <r>
    <x v="1"/>
    <x v="7"/>
    <s v="2-White"/>
    <s v="CHO-PO-704-W"/>
    <s v="Черри WHITE"/>
    <s v="кг"/>
    <n v="2404"/>
    <n v="2090"/>
    <n v="3390"/>
    <m/>
    <n v="0"/>
    <n v="0"/>
    <n v="0"/>
    <m/>
    <n v="0"/>
    <n v="0"/>
    <n v="0"/>
    <n v="0"/>
    <m/>
    <m/>
    <x v="4"/>
    <m/>
    <x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">
  <r>
    <x v="0"/>
    <x v="0"/>
    <m/>
    <s v="Белый фольгированный"/>
    <m/>
    <s v="COF-DF-250"/>
    <s v="Damn Fine Coffee / Чертовски хороший кофе (Арабика 100%) (250гр)"/>
    <n v="250"/>
    <n v="288"/>
    <n v="250"/>
    <n v="500"/>
    <m/>
    <n v="0"/>
    <n v="0"/>
    <n v="0"/>
    <m/>
    <n v="0"/>
    <n v="0"/>
    <n v="0"/>
    <n v="0"/>
  </r>
  <r>
    <x v="0"/>
    <x v="0"/>
    <m/>
    <s v="Белый фольгированный"/>
    <m/>
    <s v="COF-DF-500"/>
    <s v="Damn Fine Coffee / Чертовски хороший кофе (Арабика 100%) (500гр)"/>
    <n v="500"/>
    <n v="518"/>
    <n v="450"/>
    <n v="900"/>
    <m/>
    <n v="0"/>
    <n v="0"/>
    <n v="0"/>
    <m/>
    <n v="0"/>
    <n v="0"/>
    <n v="0"/>
    <n v="0"/>
  </r>
  <r>
    <x v="0"/>
    <x v="0"/>
    <m/>
    <s v="Золотой фольгированный"/>
    <m/>
    <s v="COF-DF-1000"/>
    <s v="Damn Fine Coffee / Чертовски хороший кофе (Арабика 100%) (1000гр)"/>
    <n v="1000"/>
    <n v="920"/>
    <n v="800"/>
    <n v="1600"/>
    <m/>
    <n v="0"/>
    <n v="0"/>
    <n v="0"/>
    <m/>
    <n v="0"/>
    <n v="0"/>
    <n v="0"/>
    <n v="0"/>
  </r>
  <r>
    <x v="0"/>
    <x v="0"/>
    <m/>
    <s v="Белый фольгированный"/>
    <m/>
    <s v="COF-MN-250"/>
    <s v="Moonless Night / Безлунная ночь (Арабика 100%) (250гр)"/>
    <n v="250"/>
    <n v="288"/>
    <n v="250"/>
    <n v="500"/>
    <m/>
    <n v="0"/>
    <n v="0"/>
    <n v="0"/>
    <m/>
    <n v="0"/>
    <n v="0"/>
    <n v="0"/>
    <n v="0"/>
  </r>
  <r>
    <x v="0"/>
    <x v="0"/>
    <m/>
    <s v="Белый фольгированный"/>
    <m/>
    <s v="COF-MN-500"/>
    <s v="Moonless Night / Безлунная ночь (Арабика 100%) (500гр)"/>
    <n v="500"/>
    <n v="518"/>
    <n v="450"/>
    <n v="900"/>
    <m/>
    <n v="0"/>
    <n v="0"/>
    <n v="0"/>
    <m/>
    <n v="0"/>
    <n v="0"/>
    <n v="0"/>
    <n v="0"/>
  </r>
  <r>
    <x v="0"/>
    <x v="0"/>
    <m/>
    <s v="Золотой фольгированный"/>
    <m/>
    <s v="COF-MN-1000"/>
    <s v="Moonless Night / Безлунная ночь (Арабика 100%) (1000гр)"/>
    <n v="1000"/>
    <n v="920"/>
    <n v="800"/>
    <n v="1600"/>
    <m/>
    <n v="0"/>
    <n v="0"/>
    <n v="0"/>
    <m/>
    <n v="0"/>
    <n v="0"/>
    <n v="0"/>
    <n v="0"/>
  </r>
  <r>
    <x v="0"/>
    <x v="0"/>
    <m/>
    <s v="Белый фольгированный"/>
    <m/>
    <s v="COF-TP-250"/>
    <s v="Two Peaks / Две вершины (Арабика 100%) (250гр)"/>
    <n v="250"/>
    <n v="288"/>
    <n v="250"/>
    <n v="500"/>
    <m/>
    <n v="0"/>
    <n v="0"/>
    <n v="0"/>
    <m/>
    <n v="0"/>
    <n v="0"/>
    <n v="0"/>
    <n v="0"/>
  </r>
  <r>
    <x v="0"/>
    <x v="0"/>
    <m/>
    <s v="Белый фольгированный"/>
    <m/>
    <s v="COF-TP-500"/>
    <s v="Two Peaks / Две вершины (Арабика 100%) (500гр)"/>
    <n v="500"/>
    <n v="518"/>
    <n v="450"/>
    <n v="900"/>
    <m/>
    <n v="0"/>
    <n v="0"/>
    <n v="0"/>
    <m/>
    <n v="0"/>
    <n v="0"/>
    <n v="0"/>
    <n v="0"/>
  </r>
  <r>
    <x v="0"/>
    <x v="0"/>
    <m/>
    <s v="Золотой фольгированный"/>
    <m/>
    <s v="COF-TP-1000"/>
    <s v="Two Peaks / Две вершины (Арабика 100%) (1000гр)"/>
    <n v="1000"/>
    <n v="920"/>
    <n v="800"/>
    <n v="1600"/>
    <m/>
    <n v="0"/>
    <n v="0"/>
    <n v="0"/>
    <m/>
    <n v="0"/>
    <n v="0"/>
    <n v="0"/>
    <n v="0"/>
  </r>
  <r>
    <x v="1"/>
    <x v="1"/>
    <m/>
    <m/>
    <m/>
    <s v="NUT-GRE-1000"/>
    <s v="Грецкий жареный"/>
    <n v="1000"/>
    <n v="1150"/>
    <n v="1000"/>
    <n v="1500"/>
    <m/>
    <n v="0"/>
    <n v="0"/>
    <n v="0"/>
    <m/>
    <n v="0"/>
    <n v="0"/>
    <n v="0"/>
    <n v="0"/>
  </r>
  <r>
    <x v="1"/>
    <x v="1"/>
    <m/>
    <m/>
    <m/>
    <s v="NUT-ALM-1000"/>
    <s v="Миндаль жареный"/>
    <n v="1000"/>
    <n v="1150"/>
    <n v="1000"/>
    <n v="1500"/>
    <m/>
    <n v="0"/>
    <n v="0"/>
    <n v="0"/>
    <m/>
    <n v="0"/>
    <n v="0"/>
    <n v="0"/>
    <n v="0"/>
  </r>
  <r>
    <x v="1"/>
    <x v="1"/>
    <m/>
    <m/>
    <m/>
    <s v="NUT-HAZ-1000"/>
    <s v="Фундук жареный"/>
    <n v="1000"/>
    <n v="1150"/>
    <n v="1000"/>
    <n v="1500"/>
    <m/>
    <n v="0"/>
    <n v="0"/>
    <n v="0"/>
    <m/>
    <n v="0"/>
    <n v="0"/>
    <n v="0"/>
    <n v="0"/>
  </r>
  <r>
    <x v="1"/>
    <x v="1"/>
    <m/>
    <m/>
    <m/>
    <s v="NUT-CAS-1000"/>
    <s v="Кешью сушеный"/>
    <n v="1000"/>
    <n v="1380"/>
    <n v="1200"/>
    <n v="1700"/>
    <m/>
    <n v="0"/>
    <n v="0"/>
    <n v="0"/>
    <m/>
    <n v="0"/>
    <n v="0"/>
    <n v="0"/>
    <n v="0"/>
  </r>
  <r>
    <x v="1"/>
    <x v="1"/>
    <m/>
    <m/>
    <m/>
    <s v="NUT-PIS-1000"/>
    <s v="Фисташка жареная"/>
    <n v="1000"/>
    <n v="2760"/>
    <n v="2400"/>
    <n v="3000"/>
    <m/>
    <n v="0"/>
    <n v="0"/>
    <n v="0"/>
    <m/>
    <n v="0"/>
    <n v="0"/>
    <n v="0"/>
    <n v="0"/>
  </r>
  <r>
    <x v="1"/>
    <x v="1"/>
    <m/>
    <s v="прозрачный вакуум"/>
    <m/>
    <s v="NUT-GRE-250"/>
    <s v="Грецкий жареный, в вакуумном пакете, (250гр) &quot;Nuts by Frade&quot;"/>
    <n v="250"/>
    <n v="311"/>
    <n v="270"/>
    <n v="400"/>
    <m/>
    <n v="0"/>
    <n v="0"/>
    <n v="0"/>
    <m/>
    <n v="0"/>
    <n v="0"/>
    <n v="0"/>
    <n v="0"/>
  </r>
  <r>
    <x v="1"/>
    <x v="1"/>
    <m/>
    <s v="прозрачный вакуум"/>
    <m/>
    <s v="NUT-GRE-250"/>
    <s v="Миндаль жареный, в вакуумном пакете, (250гр) &quot;Nuts by Frade&quot;"/>
    <n v="250"/>
    <n v="311"/>
    <n v="270"/>
    <n v="400"/>
    <m/>
    <n v="0"/>
    <n v="0"/>
    <n v="0"/>
    <m/>
    <n v="0"/>
    <n v="0"/>
    <n v="0"/>
    <n v="0"/>
  </r>
  <r>
    <x v="1"/>
    <x v="1"/>
    <m/>
    <s v="прозрачный вакуум"/>
    <m/>
    <s v="NUT-GRE-250"/>
    <s v="Фундук жареный, в вакуумном пакете, (250гр) &quot;Nuts by Frade&quot;"/>
    <n v="250"/>
    <n v="311"/>
    <n v="270"/>
    <n v="400"/>
    <m/>
    <n v="0"/>
    <n v="0"/>
    <n v="0"/>
    <m/>
    <n v="0"/>
    <n v="0"/>
    <n v="0"/>
    <n v="0"/>
  </r>
  <r>
    <x v="1"/>
    <x v="1"/>
    <m/>
    <s v="прозрачный вакуум"/>
    <m/>
    <s v="NUT-GRE-250"/>
    <s v="Кешью сушеный, в вакуумном пакете, (250гр) &quot;Nuts by Frade&quot;"/>
    <n v="250"/>
    <n v="368"/>
    <n v="320"/>
    <n v="450"/>
    <m/>
    <n v="0"/>
    <n v="0"/>
    <n v="0"/>
    <m/>
    <n v="0"/>
    <n v="0"/>
    <n v="0"/>
    <n v="0"/>
  </r>
  <r>
    <x v="1"/>
    <x v="1"/>
    <m/>
    <s v="прозрачный вакуум"/>
    <m/>
    <s v="NUT-GRE-250"/>
    <s v="Фисташка жареная, в вакуумном пакете, (250гр) &quot;Nuts by Frade&quot;"/>
    <n v="250"/>
    <n v="713"/>
    <n v="620"/>
    <n v="770"/>
    <m/>
    <n v="0"/>
    <n v="0"/>
    <n v="0"/>
    <m/>
    <n v="0"/>
    <n v="0"/>
    <n v="0"/>
    <n v="0"/>
  </r>
  <r>
    <x v="1"/>
    <x v="1"/>
    <m/>
    <s v="прозрачный вакуум"/>
    <m/>
    <s v="NUT-GRE-100"/>
    <s v="Грецкий жареный, в вакуумном пакете, (100гр) &quot;Nuts by Frade&quot;"/>
    <n v="100"/>
    <n v="133"/>
    <n v="115"/>
    <n v="170"/>
    <m/>
    <n v="0"/>
    <n v="0"/>
    <n v="0"/>
    <m/>
    <n v="0"/>
    <n v="0"/>
    <n v="0"/>
    <n v="0"/>
  </r>
  <r>
    <x v="1"/>
    <x v="1"/>
    <m/>
    <s v="прозрачный вакуум"/>
    <m/>
    <s v="NUT-ALM-100"/>
    <s v="Миндаль жареный, в вакуумном пакете, (100гр) &quot;Nuts by Frade&quot;"/>
    <n v="100"/>
    <n v="133"/>
    <n v="115"/>
    <n v="170"/>
    <m/>
    <n v="0"/>
    <n v="0"/>
    <n v="0"/>
    <m/>
    <n v="0"/>
    <n v="0"/>
    <n v="0"/>
    <n v="0"/>
  </r>
  <r>
    <x v="1"/>
    <x v="1"/>
    <m/>
    <s v="прозрачный вакуум"/>
    <m/>
    <s v="NUT-HAZ-100"/>
    <s v="Фундук жареный, в вакуумном пакете, (100гр) &quot;Nuts by Frade&quot;"/>
    <n v="100"/>
    <n v="133"/>
    <n v="115"/>
    <n v="170"/>
    <m/>
    <n v="0"/>
    <n v="0"/>
    <n v="0"/>
    <m/>
    <n v="0"/>
    <n v="0"/>
    <n v="0"/>
    <n v="0"/>
  </r>
  <r>
    <x v="1"/>
    <x v="1"/>
    <m/>
    <s v="прозрачный вакуум"/>
    <m/>
    <s v="NUT-CAS-100"/>
    <s v="Кешью сушеный, в вакуумном пакете, (100гр) &quot;Nuts by Frade&quot;"/>
    <n v="100"/>
    <n v="156"/>
    <n v="135"/>
    <n v="190"/>
    <m/>
    <n v="0"/>
    <n v="0"/>
    <n v="0"/>
    <m/>
    <n v="0"/>
    <n v="0"/>
    <n v="0"/>
    <n v="0"/>
  </r>
  <r>
    <x v="1"/>
    <x v="1"/>
    <m/>
    <s v="прозрачный вакуум"/>
    <m/>
    <s v="NUT-PIS-100"/>
    <s v="Фисташка жареная, в вакуумном пакете, (100гр) &quot;Nuts by Frade&quot;"/>
    <n v="100"/>
    <n v="294"/>
    <n v="255"/>
    <n v="320"/>
    <m/>
    <n v="0"/>
    <n v="0"/>
    <n v="0"/>
    <m/>
    <n v="0"/>
    <n v="0"/>
    <n v="0"/>
    <n v="0"/>
  </r>
  <r>
    <x v="1"/>
    <x v="1"/>
    <m/>
    <s v="прозрачный вакуум"/>
    <m/>
    <s v="NUT-GRE-50"/>
    <s v="Грецкий жареный, в вакуумном пакете, (50гр) &quot;Nuts by Frade&quot;"/>
    <n v="50"/>
    <n v="69"/>
    <n v="60"/>
    <n v="90"/>
    <m/>
    <n v="0"/>
    <n v="0"/>
    <n v="0"/>
    <m/>
    <n v="0"/>
    <n v="0"/>
    <n v="0"/>
    <n v="0"/>
  </r>
  <r>
    <x v="1"/>
    <x v="1"/>
    <m/>
    <s v="прозрачный вакуум"/>
    <m/>
    <s v="NUT-ALM-50"/>
    <s v="Миндаль жареный, в вакуумном пакете, (50гр) &quot;Nuts by Frade&quot;"/>
    <n v="50"/>
    <n v="69"/>
    <n v="60"/>
    <n v="90"/>
    <m/>
    <n v="0"/>
    <n v="0"/>
    <n v="0"/>
    <m/>
    <n v="0"/>
    <n v="0"/>
    <n v="0"/>
    <n v="0"/>
  </r>
  <r>
    <x v="1"/>
    <x v="1"/>
    <m/>
    <s v="прозрачный вакуум"/>
    <m/>
    <s v="NUT-HAZ-50"/>
    <s v="Фундук жареный, в вакуумном пакете, (50гр) &quot;Nuts by Frade&quot;"/>
    <n v="50"/>
    <n v="69"/>
    <n v="60"/>
    <n v="90"/>
    <m/>
    <n v="0"/>
    <n v="0"/>
    <n v="0"/>
    <m/>
    <n v="0"/>
    <n v="0"/>
    <n v="0"/>
    <n v="0"/>
  </r>
  <r>
    <x v="1"/>
    <x v="1"/>
    <m/>
    <s v="прозрачный вакуум"/>
    <m/>
    <s v="NUT-CAS-50"/>
    <s v="Кешью сушеный, в вакуумном пакете, (50гр) &quot;Nuts by Frade&quot;"/>
    <n v="50"/>
    <n v="81"/>
    <n v="70"/>
    <n v="100"/>
    <m/>
    <n v="0"/>
    <n v="0"/>
    <n v="0"/>
    <m/>
    <n v="0"/>
    <n v="0"/>
    <n v="0"/>
    <n v="0"/>
  </r>
  <r>
    <x v="1"/>
    <x v="1"/>
    <m/>
    <s v="прозрачный вакуум"/>
    <m/>
    <s v="NUT-PIS-50"/>
    <s v="Фисташка жареная, в вакуумном пакете, (50гр) &quot;Nuts by Frade&quot;"/>
    <n v="50"/>
    <n v="150"/>
    <n v="130"/>
    <n v="170"/>
    <m/>
    <n v="0"/>
    <n v="0"/>
    <n v="0"/>
    <m/>
    <n v="0"/>
    <n v="0"/>
    <n v="0"/>
    <n v="0"/>
  </r>
  <r>
    <x v="2"/>
    <x v="2"/>
    <m/>
    <s v="прозрачный вакуум"/>
    <m/>
    <s v="RM-BEF-1000"/>
    <s v="Говядина, сублимированное (сушеное) мясо, &quot;Real Meal by Frade&quot;"/>
    <n v="1000"/>
    <n v="2473"/>
    <n v="2150"/>
    <n v="2700"/>
    <m/>
    <n v="0"/>
    <n v="0"/>
    <n v="0"/>
    <m/>
    <n v="0"/>
    <n v="0"/>
    <n v="0"/>
    <n v="0"/>
  </r>
  <r>
    <x v="2"/>
    <x v="2"/>
    <m/>
    <s v="прозрачный вакуум"/>
    <m/>
    <s v="RM-IND-1000"/>
    <s v="Индейка, сублимированное (сушеное) мясо, &quot;Real Meal by Frade&quot;"/>
    <n v="1000"/>
    <n v="2243"/>
    <n v="1950"/>
    <n v="2500"/>
    <m/>
    <n v="0"/>
    <n v="0"/>
    <n v="0"/>
    <m/>
    <n v="0"/>
    <n v="0"/>
    <n v="0"/>
    <n v="0"/>
  </r>
  <r>
    <x v="2"/>
    <x v="2"/>
    <m/>
    <s v="прозрачный вакуум"/>
    <m/>
    <s v="RM-PIG-1000"/>
    <s v="Свинина, сублимированное (сушеное) мясо, &quot;Real Meal by Frade&quot;"/>
    <n v="1000"/>
    <n v="1840"/>
    <n v="1600"/>
    <n v="1900"/>
    <m/>
    <n v="0"/>
    <n v="0"/>
    <n v="0"/>
    <m/>
    <n v="0"/>
    <n v="0"/>
    <n v="0"/>
    <n v="0"/>
  </r>
  <r>
    <x v="2"/>
    <x v="2"/>
    <m/>
    <s v="прозрачный вакуум"/>
    <m/>
    <s v="RM-CHK-1000"/>
    <s v="Курица, сублимированное (сушеное) мясо, &quot;Real Meal by Frade&quot;"/>
    <n v="1000"/>
    <n v="1725"/>
    <n v="1500"/>
    <n v="1800"/>
    <m/>
    <n v="0"/>
    <n v="0"/>
    <n v="0"/>
    <m/>
    <n v="0"/>
    <n v="0"/>
    <n v="0"/>
    <n v="0"/>
  </r>
  <r>
    <x v="2"/>
    <x v="2"/>
    <m/>
    <s v="прозрачный вакуум"/>
    <m/>
    <s v="RM-BEF-250"/>
    <s v="Говядина, сублимированное (сушеное) мясо (250гр), &quot;Real Meal by Frade&quot;"/>
    <n v="250"/>
    <n v="644"/>
    <n v="560"/>
    <n v="700"/>
    <m/>
    <n v="0"/>
    <n v="0"/>
    <n v="0"/>
    <m/>
    <n v="0"/>
    <n v="0"/>
    <n v="0"/>
    <n v="0"/>
  </r>
  <r>
    <x v="2"/>
    <x v="2"/>
    <m/>
    <s v="прозрачный вакуум"/>
    <m/>
    <s v="RM-IND-250"/>
    <s v="Индейка, сублимированное (сушеное) мясо (250гр), &quot;Real Meal by Frade&quot;"/>
    <n v="250"/>
    <n v="587"/>
    <n v="510"/>
    <n v="650"/>
    <m/>
    <n v="0"/>
    <n v="0"/>
    <n v="0"/>
    <m/>
    <n v="0"/>
    <n v="0"/>
    <n v="0"/>
    <n v="0"/>
  </r>
  <r>
    <x v="2"/>
    <x v="2"/>
    <m/>
    <s v="прозрачный вакуум"/>
    <m/>
    <s v="RM-PIG-250"/>
    <s v="Свинина, сублимированное (сушеное) мясо (250гр), &quot;Real Meal by Frade&quot;"/>
    <n v="250"/>
    <n v="483"/>
    <n v="420"/>
    <n v="500"/>
    <m/>
    <n v="0"/>
    <n v="0"/>
    <n v="0"/>
    <m/>
    <n v="0"/>
    <n v="0"/>
    <n v="0"/>
    <n v="0"/>
  </r>
  <r>
    <x v="2"/>
    <x v="2"/>
    <m/>
    <s v="прозрачный вакуум"/>
    <m/>
    <s v="RM-CHK-250"/>
    <s v="Курица, сублимированное (сушеное) мясо (250гр), &quot;Real Meal by Frade&quot;"/>
    <n v="250"/>
    <n v="460"/>
    <n v="400"/>
    <n v="480"/>
    <m/>
    <n v="0"/>
    <n v="0"/>
    <n v="0"/>
    <m/>
    <n v="0"/>
    <n v="0"/>
    <n v="0"/>
    <n v="0"/>
  </r>
  <r>
    <x v="2"/>
    <x v="2"/>
    <m/>
    <s v="прозрачный вакуум"/>
    <m/>
    <s v="RM-BEF-100"/>
    <s v="Говядина, сублимированное (сушеное) мясо (100гр), &quot;Real Meal by Frade&quot;"/>
    <n v="100"/>
    <n v="271"/>
    <n v="235"/>
    <n v="300"/>
    <m/>
    <n v="0"/>
    <n v="0"/>
    <n v="0"/>
    <m/>
    <n v="0"/>
    <n v="0"/>
    <n v="0"/>
    <n v="0"/>
  </r>
  <r>
    <x v="2"/>
    <x v="2"/>
    <m/>
    <s v="прозрачный вакуум"/>
    <m/>
    <s v="RM-IND-100"/>
    <s v="Индейка, сублимированное (сушеное) мясо (100гр), &quot;Real Meal by Frade&quot;"/>
    <n v="100"/>
    <n v="248"/>
    <n v="215"/>
    <n v="280"/>
    <m/>
    <n v="0"/>
    <n v="0"/>
    <n v="0"/>
    <m/>
    <n v="0"/>
    <n v="0"/>
    <n v="0"/>
    <n v="0"/>
  </r>
  <r>
    <x v="2"/>
    <x v="2"/>
    <m/>
    <s v="прозрачный вакуум"/>
    <m/>
    <s v="RM-PIG-100"/>
    <s v="Свинина, сублимированное (сушеное) мясо (100гр), &quot;Real Meal by Frade&quot;"/>
    <n v="100"/>
    <n v="207"/>
    <n v="180"/>
    <n v="220"/>
    <m/>
    <n v="0"/>
    <n v="0"/>
    <n v="0"/>
    <m/>
    <n v="0"/>
    <n v="0"/>
    <n v="0"/>
    <n v="0"/>
  </r>
  <r>
    <x v="2"/>
    <x v="2"/>
    <m/>
    <s v="прозрачный вакуум"/>
    <m/>
    <s v="RM-CHK-100"/>
    <s v="Курица, сублимированное (сушеное) мясо (100гр), &quot;Real Meal by Frade&quot;"/>
    <n v="100"/>
    <n v="196"/>
    <n v="170"/>
    <n v="210"/>
    <m/>
    <n v="0"/>
    <n v="0"/>
    <n v="0"/>
    <m/>
    <n v="0"/>
    <n v="0"/>
    <n v="0"/>
    <n v="0"/>
  </r>
  <r>
    <x v="2"/>
    <x v="2"/>
    <m/>
    <s v="прозрачный вакуум"/>
    <m/>
    <s v="RM-BEF-50"/>
    <s v="Говядина, сублимированное (сушеное) мясо (50гр), &quot;Real Meal by Frade&quot;"/>
    <n v="50"/>
    <n v="141"/>
    <n v="122.5"/>
    <n v="160"/>
    <m/>
    <n v="0"/>
    <n v="0"/>
    <n v="0"/>
    <m/>
    <n v="0"/>
    <n v="0"/>
    <n v="0"/>
    <n v="0"/>
  </r>
  <r>
    <x v="2"/>
    <x v="2"/>
    <m/>
    <s v="прозрачный вакуум"/>
    <m/>
    <s v="RM-IND-50"/>
    <s v="Индейка, сублимированное (сушеное) мясо (50гр), &quot;Real Meal by Frade&quot;"/>
    <n v="50"/>
    <n v="130"/>
    <n v="112.5"/>
    <n v="150"/>
    <m/>
    <n v="0"/>
    <n v="0"/>
    <n v="0"/>
    <m/>
    <n v="0"/>
    <n v="0"/>
    <n v="0"/>
    <n v="0"/>
  </r>
  <r>
    <x v="2"/>
    <x v="2"/>
    <m/>
    <s v="прозрачный вакуум"/>
    <m/>
    <s v="RM-PIG-50"/>
    <s v="Свинина, сублимированное (сушеное) мясо (50гр), &quot;Real Meal by Frade&quot;"/>
    <n v="50"/>
    <n v="110"/>
    <n v="95"/>
    <n v="120"/>
    <m/>
    <n v="0"/>
    <n v="0"/>
    <n v="0"/>
    <m/>
    <n v="0"/>
    <n v="0"/>
    <n v="0"/>
    <n v="0"/>
  </r>
  <r>
    <x v="2"/>
    <x v="2"/>
    <m/>
    <s v="прозрачный вакуум"/>
    <m/>
    <s v="RM-CHK-50"/>
    <s v="Курица, сублимированное (сушеное) мясо (50гр), &quot;Real Meal by Frade&quot;"/>
    <n v="50"/>
    <n v="104"/>
    <n v="90"/>
    <n v="115"/>
    <m/>
    <n v="0"/>
    <n v="0"/>
    <n v="0"/>
    <m/>
    <n v="0"/>
    <n v="0"/>
    <n v="0"/>
    <n v="0"/>
  </r>
  <r>
    <x v="3"/>
    <x v="3"/>
    <m/>
    <s v="картон"/>
    <m/>
    <s v="CUP-2550-WHT"/>
    <s v="Стакан одноразовый картонный 250мл, белый"/>
    <n v="50"/>
    <n v="0"/>
    <m/>
    <m/>
    <m/>
    <n v="0"/>
    <n v="0"/>
    <n v="0"/>
    <m/>
    <n v="0"/>
    <n v="0"/>
    <n v="0"/>
    <n v="0"/>
  </r>
  <r>
    <x v="3"/>
    <x v="3"/>
    <m/>
    <s v="картон"/>
    <m/>
    <s v="CUP-2550-WHT"/>
    <s v="Стакан одноразовый картонный 350мл, белый"/>
    <n v="50"/>
    <n v="0"/>
    <m/>
    <m/>
    <m/>
    <n v="0"/>
    <n v="0"/>
    <n v="0"/>
    <m/>
    <n v="0"/>
    <n v="0"/>
    <n v="0"/>
    <n v="0"/>
  </r>
  <r>
    <x v="3"/>
    <x v="3"/>
    <m/>
    <s v="картон"/>
    <m/>
    <s v="CUP-2550-WHT"/>
    <s v="Стакан одноразовый картонный 450мл, белый"/>
    <n v="50"/>
    <n v="0"/>
    <m/>
    <m/>
    <m/>
    <n v="0"/>
    <n v="0"/>
    <n v="0"/>
    <m/>
    <n v="0"/>
    <n v="0"/>
    <n v="0"/>
    <n v="0"/>
  </r>
  <r>
    <x v="3"/>
    <x v="3"/>
    <m/>
    <s v="картон"/>
    <m/>
    <s v="CUP-2550-MIX"/>
    <s v="Стакан одноразовый картонный 250мл, цветной"/>
    <n v="50"/>
    <n v="0"/>
    <m/>
    <m/>
    <m/>
    <n v="0"/>
    <n v="0"/>
    <n v="0"/>
    <m/>
    <n v="0"/>
    <n v="0"/>
    <n v="0"/>
    <n v="0"/>
  </r>
  <r>
    <x v="3"/>
    <x v="3"/>
    <m/>
    <s v="картон"/>
    <m/>
    <s v="CUP-2550-MIX"/>
    <s v="Стакан одноразовый картонный 350мл, цветной"/>
    <n v="50"/>
    <n v="0"/>
    <m/>
    <m/>
    <m/>
    <n v="0"/>
    <n v="0"/>
    <n v="0"/>
    <m/>
    <n v="0"/>
    <n v="0"/>
    <n v="0"/>
    <n v="0"/>
  </r>
  <r>
    <x v="3"/>
    <x v="3"/>
    <m/>
    <s v="картон"/>
    <m/>
    <s v="CUP-2550-MIX"/>
    <s v="Стакан одноразовый картонный 450мл, цветной"/>
    <n v="50"/>
    <n v="0"/>
    <m/>
    <m/>
    <m/>
    <n v="0"/>
    <n v="0"/>
    <n v="0"/>
    <m/>
    <n v="0"/>
    <n v="0"/>
    <n v="0"/>
    <n v="0"/>
  </r>
  <r>
    <x v="3"/>
    <x v="3"/>
    <m/>
    <s v="картон"/>
    <m/>
    <s v="CUP-2550-MIX"/>
    <m/>
    <n v="10000"/>
    <n v="0"/>
    <m/>
    <m/>
    <m/>
    <n v="0"/>
    <n v="0"/>
    <n v="0"/>
    <m/>
    <n v="0"/>
    <n v="0"/>
    <n v="0"/>
    <n v="0"/>
  </r>
  <r>
    <x v="3"/>
    <x v="3"/>
    <m/>
    <s v="картон"/>
    <m/>
    <s v="CUP-2550-MIX"/>
    <m/>
    <n v="10000"/>
    <n v="0"/>
    <m/>
    <m/>
    <m/>
    <n v="0"/>
    <n v="0"/>
    <n v="0"/>
    <m/>
    <n v="0"/>
    <n v="0"/>
    <n v="0"/>
    <n v="0"/>
  </r>
  <r>
    <x v="3"/>
    <x v="3"/>
    <m/>
    <s v="картон"/>
    <m/>
    <s v="CUP-2550-MIX"/>
    <m/>
    <n v="10000"/>
    <n v="0"/>
    <m/>
    <m/>
    <m/>
    <n v="0"/>
    <n v="0"/>
    <n v="0"/>
    <m/>
    <n v="0"/>
    <n v="0"/>
    <n v="0"/>
    <n v="0"/>
  </r>
  <r>
    <x v="3"/>
    <x v="4"/>
    <m/>
    <s v="пластик"/>
    <m/>
    <m/>
    <m/>
    <m/>
    <n v="0"/>
    <m/>
    <m/>
    <m/>
    <n v="0"/>
    <n v="0"/>
    <n v="0"/>
    <m/>
    <n v="0"/>
    <n v="0"/>
    <n v="0"/>
    <n v="0"/>
  </r>
  <r>
    <x v="3"/>
    <x v="4"/>
    <m/>
    <s v="пластик"/>
    <m/>
    <m/>
    <m/>
    <m/>
    <n v="0"/>
    <m/>
    <m/>
    <m/>
    <n v="0"/>
    <n v="0"/>
    <n v="0"/>
    <m/>
    <n v="0"/>
    <n v="0"/>
    <n v="0"/>
    <n v="0"/>
  </r>
  <r>
    <x v="3"/>
    <x v="5"/>
    <m/>
    <s v="дерево"/>
    <m/>
    <m/>
    <m/>
    <m/>
    <n v="0"/>
    <m/>
    <m/>
    <m/>
    <n v="0"/>
    <n v="0"/>
    <n v="0"/>
    <m/>
    <n v="0"/>
    <n v="0"/>
    <n v="0"/>
    <n v="0"/>
  </r>
  <r>
    <x v="3"/>
    <x v="6"/>
    <m/>
    <s v="картон"/>
    <m/>
    <m/>
    <m/>
    <m/>
    <n v="0"/>
    <m/>
    <m/>
    <m/>
    <n v="0"/>
    <n v="0"/>
    <n v="0"/>
    <m/>
    <n v="0"/>
    <n v="0"/>
    <n v="0"/>
    <n v="0"/>
  </r>
  <r>
    <x v="3"/>
    <x v="7"/>
    <m/>
    <m/>
    <m/>
    <m/>
    <m/>
    <m/>
    <n v="0"/>
    <m/>
    <m/>
    <m/>
    <n v="0"/>
    <n v="0"/>
    <n v="0"/>
    <m/>
    <n v="0"/>
    <n v="0"/>
    <n v="0"/>
    <n v="0"/>
  </r>
  <r>
    <x v="3"/>
    <x v="7"/>
    <m/>
    <m/>
    <m/>
    <m/>
    <m/>
    <m/>
    <n v="0"/>
    <m/>
    <m/>
    <m/>
    <n v="0"/>
    <n v="0"/>
    <n v="0"/>
    <m/>
    <n v="0"/>
    <n v="0"/>
    <n v="0"/>
    <n v="0"/>
  </r>
  <r>
    <x v="4"/>
    <x v="7"/>
    <m/>
    <m/>
    <m/>
    <m/>
    <m/>
    <m/>
    <n v="0"/>
    <m/>
    <m/>
    <m/>
    <n v="0"/>
    <n v="0"/>
    <n v="0"/>
    <m/>
    <n v="0"/>
    <n v="0"/>
    <n v="0"/>
    <n v="0"/>
  </r>
  <r>
    <x v="4"/>
    <x v="7"/>
    <m/>
    <m/>
    <m/>
    <m/>
    <m/>
    <m/>
    <n v="0"/>
    <m/>
    <m/>
    <m/>
    <n v="0"/>
    <n v="0"/>
    <n v="0"/>
    <m/>
    <n v="0"/>
    <n v="0"/>
    <n v="0"/>
    <n v="0"/>
  </r>
  <r>
    <x v="4"/>
    <x v="7"/>
    <m/>
    <m/>
    <m/>
    <m/>
    <m/>
    <m/>
    <n v="0"/>
    <m/>
    <m/>
    <m/>
    <n v="0"/>
    <n v="0"/>
    <n v="0"/>
    <m/>
    <n v="0"/>
    <n v="0"/>
    <n v="0"/>
    <n v="0"/>
  </r>
  <r>
    <x v="4"/>
    <x v="7"/>
    <m/>
    <m/>
    <m/>
    <m/>
    <m/>
    <m/>
    <m/>
    <m/>
    <m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0">
  <r>
    <x v="0"/>
    <x v="0"/>
    <s v="1-D&amp;M"/>
    <s v="CHO-OP-701"/>
    <s v="Ореховая корзинка"/>
    <x v="0"/>
    <n v="2059"/>
    <n v="1790"/>
    <n v="3190"/>
    <m/>
    <n v="0"/>
    <n v="0"/>
    <n v="0"/>
    <m/>
    <n v="0"/>
    <n v="0"/>
    <n v="0"/>
    <n v="0"/>
  </r>
  <r>
    <x v="0"/>
    <x v="0"/>
    <s v="1-D&amp;M"/>
    <s v="CHO-OP-101"/>
    <s v="Мателот"/>
    <x v="0"/>
    <n v="2059"/>
    <n v="1790"/>
    <n v="3190"/>
    <m/>
    <n v="0"/>
    <n v="0"/>
    <n v="0"/>
    <m/>
    <n v="0"/>
    <n v="0"/>
    <n v="0"/>
    <n v="0"/>
  </r>
  <r>
    <x v="0"/>
    <x v="0"/>
    <s v="1-D&amp;M"/>
    <s v="CHO-OP-102"/>
    <s v="Арабелла"/>
    <x v="0"/>
    <n v="2059"/>
    <n v="1790"/>
    <n v="3190"/>
    <m/>
    <n v="0"/>
    <n v="0"/>
    <n v="0"/>
    <m/>
    <n v="0"/>
    <n v="0"/>
    <n v="0"/>
    <n v="0"/>
  </r>
  <r>
    <x v="0"/>
    <x v="0"/>
    <s v="1-D&amp;M"/>
    <s v="CHO-OP-103"/>
    <s v="Мараньян"/>
    <x v="0"/>
    <n v="2059"/>
    <n v="1790"/>
    <n v="3190"/>
    <m/>
    <n v="0"/>
    <n v="0"/>
    <n v="0"/>
    <m/>
    <n v="0"/>
    <n v="0"/>
    <n v="0"/>
    <n v="0"/>
  </r>
  <r>
    <x v="0"/>
    <x v="0"/>
    <s v="1-D&amp;M"/>
    <s v="CHO-OP-104"/>
    <s v="День "/>
    <x v="0"/>
    <n v="2059"/>
    <n v="1790"/>
    <n v="3190"/>
    <m/>
    <n v="0"/>
    <n v="0"/>
    <n v="0"/>
    <m/>
    <n v="0"/>
    <n v="0"/>
    <n v="0"/>
    <n v="0"/>
  </r>
  <r>
    <x v="0"/>
    <x v="0"/>
    <s v="1-D&amp;M"/>
    <s v="CHO-OP-105"/>
    <s v="Канелла"/>
    <x v="0"/>
    <n v="2059"/>
    <n v="1790"/>
    <n v="3190"/>
    <m/>
    <n v="0"/>
    <n v="0"/>
    <n v="0"/>
    <m/>
    <n v="0"/>
    <n v="0"/>
    <n v="0"/>
    <n v="0"/>
  </r>
  <r>
    <x v="0"/>
    <x v="0"/>
    <s v="1-D&amp;M"/>
    <s v="CHO-OP-106"/>
    <s v="Эфиопика"/>
    <x v="0"/>
    <n v="2059"/>
    <n v="1790"/>
    <n v="3190"/>
    <m/>
    <n v="0"/>
    <n v="0"/>
    <n v="0"/>
    <m/>
    <n v="0"/>
    <n v="0"/>
    <n v="0"/>
    <n v="0"/>
  </r>
  <r>
    <x v="0"/>
    <x v="0"/>
    <s v="1-D&amp;M"/>
    <s v="CHO-OP-107"/>
    <s v="Грис"/>
    <x v="0"/>
    <n v="2059"/>
    <n v="1790"/>
    <n v="3190"/>
    <m/>
    <n v="0"/>
    <n v="0"/>
    <n v="0"/>
    <m/>
    <n v="0"/>
    <n v="0"/>
    <n v="0"/>
    <n v="0"/>
  </r>
  <r>
    <x v="0"/>
    <x v="0"/>
    <s v="1-D&amp;M"/>
    <s v="CHO-OP-108"/>
    <s v="Альменас"/>
    <x v="0"/>
    <n v="2059"/>
    <n v="1790"/>
    <n v="3190"/>
    <m/>
    <n v="0"/>
    <n v="0"/>
    <n v="0"/>
    <m/>
    <n v="0"/>
    <n v="0"/>
    <n v="0"/>
    <n v="0"/>
  </r>
  <r>
    <x v="0"/>
    <x v="0"/>
    <s v="1-D&amp;M"/>
    <s v="CHO-OP-109"/>
    <s v="Дэзнудо"/>
    <x v="0"/>
    <n v="2059"/>
    <n v="1790"/>
    <n v="3190"/>
    <m/>
    <n v="0"/>
    <n v="0"/>
    <n v="0"/>
    <m/>
    <n v="0"/>
    <n v="0"/>
    <n v="0"/>
    <n v="0"/>
  </r>
  <r>
    <x v="0"/>
    <x v="0"/>
    <s v="1-D&amp;M"/>
    <s v="CHO-OP-110"/>
    <s v="Прадес"/>
    <x v="0"/>
    <n v="2059"/>
    <n v="1790"/>
    <n v="3190"/>
    <m/>
    <n v="0"/>
    <n v="0"/>
    <n v="0"/>
    <m/>
    <n v="0"/>
    <n v="0"/>
    <n v="0"/>
    <n v="0"/>
  </r>
  <r>
    <x v="0"/>
    <x v="1"/>
    <s v="1-D&amp;M"/>
    <s v="CHO-ZD-201"/>
    <s v="Тейде"/>
    <x v="0"/>
    <n v="1829"/>
    <n v="1590"/>
    <n v="2890"/>
    <m/>
    <n v="0"/>
    <n v="0"/>
    <n v="0"/>
    <m/>
    <n v="0"/>
    <n v="0"/>
    <n v="0"/>
    <n v="0"/>
  </r>
  <r>
    <x v="0"/>
    <x v="1"/>
    <s v="1-D&amp;M"/>
    <s v="CHO-ZD-202"/>
    <s v="Калипсо"/>
    <x v="0"/>
    <n v="1829"/>
    <n v="1590"/>
    <n v="2890"/>
    <m/>
    <n v="0"/>
    <n v="0"/>
    <n v="0"/>
    <m/>
    <n v="0"/>
    <n v="0"/>
    <n v="0"/>
    <n v="0"/>
  </r>
  <r>
    <x v="0"/>
    <x v="1"/>
    <s v="1-D&amp;M"/>
    <s v="CHO-ZD-203"/>
    <s v="Амория DARK"/>
    <x v="0"/>
    <n v="1829"/>
    <n v="1590"/>
    <n v="2890"/>
    <m/>
    <n v="0"/>
    <n v="0"/>
    <n v="0"/>
    <m/>
    <n v="0"/>
    <n v="0"/>
    <n v="0"/>
    <n v="0"/>
  </r>
  <r>
    <x v="0"/>
    <x v="1"/>
    <s v="1-D&amp;M"/>
    <s v="CHO-ZD-204"/>
    <s v="Флердоранж"/>
    <x v="0"/>
    <n v="1829"/>
    <n v="1590"/>
    <n v="2890"/>
    <m/>
    <n v="0"/>
    <n v="0"/>
    <n v="0"/>
    <m/>
    <n v="0"/>
    <n v="0"/>
    <n v="0"/>
    <n v="0"/>
  </r>
  <r>
    <x v="0"/>
    <x v="1"/>
    <s v="1-D&amp;M"/>
    <s v="CHO-ZD-205"/>
    <s v="Вишневый закат "/>
    <x v="0"/>
    <n v="1829"/>
    <n v="1590"/>
    <n v="2890"/>
    <m/>
    <n v="0"/>
    <n v="0"/>
    <n v="0"/>
    <m/>
    <n v="0"/>
    <n v="0"/>
    <n v="0"/>
    <n v="0"/>
  </r>
  <r>
    <x v="0"/>
    <x v="1"/>
    <s v="1-D&amp;M"/>
    <s v="CHO-ZD-210"/>
    <s v="Бонманше"/>
    <x v="0"/>
    <n v="1829"/>
    <n v="1590"/>
    <n v="2890"/>
    <m/>
    <n v="0"/>
    <n v="0"/>
    <n v="0"/>
    <m/>
    <n v="0"/>
    <n v="0"/>
    <n v="0"/>
    <n v="0"/>
  </r>
  <r>
    <x v="0"/>
    <x v="1"/>
    <s v="1-D&amp;M"/>
    <s v="CHO-ZD-211"/>
    <s v="Лосанж"/>
    <x v="0"/>
    <n v="1829"/>
    <n v="1590"/>
    <n v="2890"/>
    <m/>
    <n v="0"/>
    <n v="0"/>
    <n v="0"/>
    <m/>
    <n v="0"/>
    <n v="0"/>
    <n v="0"/>
    <n v="0"/>
  </r>
  <r>
    <x v="0"/>
    <x v="1"/>
    <s v="1-D&amp;M"/>
    <s v="CHO-ZD-212"/>
    <s v="Моза"/>
    <x v="0"/>
    <n v="1829"/>
    <n v="1590"/>
    <n v="2890"/>
    <m/>
    <n v="0"/>
    <n v="0"/>
    <n v="0"/>
    <m/>
    <n v="0"/>
    <n v="0"/>
    <n v="0"/>
    <n v="0"/>
  </r>
  <r>
    <x v="0"/>
    <x v="1"/>
    <s v="1-D&amp;M"/>
    <s v="CHO-ZD-213"/>
    <s v="Моментум"/>
    <x v="0"/>
    <n v="1829"/>
    <n v="1590"/>
    <n v="2890"/>
    <m/>
    <n v="0"/>
    <n v="0"/>
    <n v="0"/>
    <m/>
    <n v="0"/>
    <n v="0"/>
    <n v="0"/>
    <n v="0"/>
  </r>
  <r>
    <x v="0"/>
    <x v="1"/>
    <s v="1-D&amp;M"/>
    <s v="CHO-ZD-216"/>
    <s v="Фэй"/>
    <x v="0"/>
    <n v="1829"/>
    <n v="1590"/>
    <n v="2890"/>
    <m/>
    <n v="0"/>
    <n v="0"/>
    <n v="0"/>
    <m/>
    <n v="0"/>
    <n v="0"/>
    <n v="0"/>
    <n v="0"/>
  </r>
  <r>
    <x v="0"/>
    <x v="1"/>
    <s v="1-D&amp;M"/>
    <s v="CHO-ZD-218"/>
    <s v="Шарло DARK"/>
    <x v="0"/>
    <n v="1829"/>
    <n v="1590"/>
    <n v="2890"/>
    <m/>
    <n v="0"/>
    <n v="0"/>
    <n v="0"/>
    <m/>
    <n v="0"/>
    <n v="0"/>
    <n v="0"/>
    <n v="0"/>
  </r>
  <r>
    <x v="0"/>
    <x v="2"/>
    <s v="1-D&amp;M"/>
    <s v="CHO-ZM-301"/>
    <s v="Амория MILK"/>
    <x v="0"/>
    <n v="1829"/>
    <n v="1590"/>
    <n v="2890"/>
    <m/>
    <n v="0"/>
    <n v="0"/>
    <n v="0"/>
    <m/>
    <n v="0"/>
    <n v="0"/>
    <n v="0"/>
    <n v="0"/>
  </r>
  <r>
    <x v="0"/>
    <x v="2"/>
    <s v="1-D&amp;M"/>
    <s v="CHO-ZM-302"/>
    <s v="Тедди"/>
    <x v="0"/>
    <n v="1829"/>
    <n v="1590"/>
    <n v="2890"/>
    <m/>
    <n v="0"/>
    <n v="0"/>
    <n v="0"/>
    <m/>
    <n v="0"/>
    <n v="0"/>
    <n v="0"/>
    <n v="0"/>
  </r>
  <r>
    <x v="0"/>
    <x v="2"/>
    <s v="1-D&amp;M"/>
    <s v="CHO-ZM-303"/>
    <s v="Грюнвальд"/>
    <x v="0"/>
    <n v="1829"/>
    <n v="1590"/>
    <n v="2890"/>
    <m/>
    <n v="0"/>
    <n v="0"/>
    <n v="0"/>
    <m/>
    <n v="0"/>
    <n v="0"/>
    <n v="0"/>
    <n v="0"/>
  </r>
  <r>
    <x v="0"/>
    <x v="2"/>
    <s v="1-D&amp;M"/>
    <s v="CHO-ZM-304"/>
    <s v="Баррел"/>
    <x v="0"/>
    <n v="1829"/>
    <n v="1590"/>
    <n v="2890"/>
    <m/>
    <n v="0"/>
    <n v="0"/>
    <n v="0"/>
    <m/>
    <n v="0"/>
    <n v="0"/>
    <n v="0"/>
    <n v="0"/>
  </r>
  <r>
    <x v="0"/>
    <x v="2"/>
    <s v="1-D&amp;M"/>
    <s v="CHO-ZM-306"/>
    <s v="Тринити MILK"/>
    <x v="0"/>
    <n v="1829"/>
    <n v="1590"/>
    <n v="2890"/>
    <m/>
    <n v="0"/>
    <n v="0"/>
    <n v="0"/>
    <m/>
    <n v="0"/>
    <n v="0"/>
    <n v="0"/>
    <n v="0"/>
  </r>
  <r>
    <x v="0"/>
    <x v="2"/>
    <s v="1-D&amp;M"/>
    <s v="CHO-ZM-307"/>
    <s v="Мельница"/>
    <x v="0"/>
    <n v="1829"/>
    <n v="1590"/>
    <n v="2890"/>
    <m/>
    <n v="0"/>
    <n v="0"/>
    <n v="0"/>
    <m/>
    <n v="0"/>
    <n v="0"/>
    <n v="0"/>
    <n v="0"/>
  </r>
  <r>
    <x v="0"/>
    <x v="2"/>
    <s v="1-D&amp;M"/>
    <s v="CHO-ZM-309"/>
    <s v="Холидей"/>
    <x v="0"/>
    <n v="1829"/>
    <n v="1590"/>
    <n v="2890"/>
    <m/>
    <n v="0"/>
    <n v="0"/>
    <n v="0"/>
    <m/>
    <n v="0"/>
    <n v="0"/>
    <n v="0"/>
    <n v="0"/>
  </r>
  <r>
    <x v="0"/>
    <x v="3"/>
    <s v="2-White"/>
    <s v="CHO-ZW-401"/>
    <s v="Атлантис"/>
    <x v="0"/>
    <n v="1829"/>
    <n v="1590"/>
    <n v="2890"/>
    <m/>
    <n v="0"/>
    <n v="0"/>
    <n v="0"/>
    <m/>
    <n v="0"/>
    <n v="0"/>
    <n v="0"/>
    <n v="0"/>
  </r>
  <r>
    <x v="0"/>
    <x v="3"/>
    <s v="2-White"/>
    <s v="CHO-ZW-402"/>
    <s v="Жерминаль"/>
    <x v="0"/>
    <n v="1829"/>
    <n v="1590"/>
    <n v="2890"/>
    <m/>
    <n v="0"/>
    <n v="0"/>
    <n v="0"/>
    <m/>
    <n v="0"/>
    <n v="0"/>
    <n v="0"/>
    <n v="0"/>
  </r>
  <r>
    <x v="0"/>
    <x v="3"/>
    <s v="2-White"/>
    <s v="CHO-ZW-403"/>
    <s v="Латте"/>
    <x v="0"/>
    <n v="1829"/>
    <n v="1590"/>
    <n v="2890"/>
    <m/>
    <n v="0"/>
    <n v="0"/>
    <n v="0"/>
    <m/>
    <n v="0"/>
    <n v="0"/>
    <n v="0"/>
    <n v="0"/>
  </r>
  <r>
    <x v="0"/>
    <x v="3"/>
    <s v="2-White"/>
    <s v="CHO-ZW-405"/>
    <s v="Эверест"/>
    <x v="0"/>
    <n v="1829"/>
    <n v="1590"/>
    <n v="2890"/>
    <m/>
    <n v="0"/>
    <n v="0"/>
    <n v="0"/>
    <m/>
    <n v="0"/>
    <n v="0"/>
    <n v="0"/>
    <n v="0"/>
  </r>
  <r>
    <x v="0"/>
    <x v="3"/>
    <s v="2-White"/>
    <s v="CHO-ZW-406"/>
    <s v="Тринити белый"/>
    <x v="0"/>
    <n v="1829"/>
    <n v="1590"/>
    <n v="2890"/>
    <m/>
    <n v="0"/>
    <n v="0"/>
    <n v="0"/>
    <m/>
    <n v="0"/>
    <n v="0"/>
    <n v="0"/>
    <n v="0"/>
  </r>
  <r>
    <x v="0"/>
    <x v="3"/>
    <s v="2-White"/>
    <s v="CHO-ZW-407"/>
    <s v="Вишневый рассвет"/>
    <x v="0"/>
    <n v="1829"/>
    <n v="1590"/>
    <n v="2890"/>
    <m/>
    <n v="0"/>
    <n v="0"/>
    <n v="0"/>
    <m/>
    <n v="0"/>
    <n v="0"/>
    <n v="0"/>
    <n v="0"/>
  </r>
  <r>
    <x v="0"/>
    <x v="3"/>
    <s v="2-White"/>
    <s v="CHO-ZW-408"/>
    <s v="Амория WHITE"/>
    <x v="0"/>
    <n v="1829"/>
    <n v="1590"/>
    <n v="2890"/>
    <m/>
    <n v="0"/>
    <n v="0"/>
    <n v="0"/>
    <m/>
    <n v="0"/>
    <n v="0"/>
    <n v="0"/>
    <n v="0"/>
  </r>
  <r>
    <x v="0"/>
    <x v="3"/>
    <s v="2-White"/>
    <s v="CHO-ZW-409"/>
    <s v="Шарло WHITE"/>
    <x v="0"/>
    <n v="1829"/>
    <n v="1590"/>
    <n v="2890"/>
    <m/>
    <n v="0"/>
    <n v="0"/>
    <n v="0"/>
    <m/>
    <n v="0"/>
    <n v="0"/>
    <n v="0"/>
    <n v="0"/>
  </r>
  <r>
    <x v="0"/>
    <x v="4"/>
    <s v="1-D&amp;M"/>
    <s v="CHO-PR-501"/>
    <s v="Лангеберг"/>
    <x v="0"/>
    <n v="2059"/>
    <n v="1790"/>
    <n v="3190"/>
    <m/>
    <n v="0"/>
    <n v="0"/>
    <n v="0"/>
    <m/>
    <n v="0"/>
    <n v="0"/>
    <n v="0"/>
    <n v="0"/>
  </r>
  <r>
    <x v="0"/>
    <x v="4"/>
    <s v="1-D&amp;M"/>
    <s v="CHO-PR-502"/>
    <s v="Африка"/>
    <x v="0"/>
    <n v="2059"/>
    <n v="1790"/>
    <n v="3190"/>
    <m/>
    <n v="0"/>
    <n v="0"/>
    <n v="0"/>
    <m/>
    <n v="0"/>
    <n v="0"/>
    <n v="0"/>
    <n v="0"/>
  </r>
  <r>
    <x v="0"/>
    <x v="4"/>
    <s v="1-D&amp;M"/>
    <s v="CHO-PR-503"/>
    <s v="Мадагаскар"/>
    <x v="0"/>
    <n v="2059"/>
    <n v="1790"/>
    <n v="3190"/>
    <m/>
    <n v="0"/>
    <n v="0"/>
    <n v="0"/>
    <m/>
    <n v="0"/>
    <n v="0"/>
    <n v="0"/>
    <n v="0"/>
  </r>
  <r>
    <x v="0"/>
    <x v="5"/>
    <s v="1-D&amp;M"/>
    <s v="CHO-TR-601"/>
    <s v="Монро"/>
    <x v="0"/>
    <n v="2059"/>
    <n v="1790"/>
    <n v="3190"/>
    <m/>
    <n v="0"/>
    <n v="0"/>
    <n v="0"/>
    <m/>
    <n v="0"/>
    <n v="0"/>
    <n v="0"/>
    <n v="0"/>
  </r>
  <r>
    <x v="0"/>
    <x v="5"/>
    <s v="1-D&amp;M"/>
    <s v="CHO-TR-602"/>
    <s v="Вишневая ночь"/>
    <x v="0"/>
    <n v="2059"/>
    <n v="1790"/>
    <n v="3190"/>
    <m/>
    <n v="0"/>
    <n v="0"/>
    <n v="0"/>
    <m/>
    <n v="0"/>
    <n v="0"/>
    <n v="0"/>
    <n v="0"/>
  </r>
  <r>
    <x v="0"/>
    <x v="5"/>
    <s v="1-D&amp;M"/>
    <s v="CHO-TR-604"/>
    <s v="Консул"/>
    <x v="0"/>
    <n v="2059"/>
    <n v="1790"/>
    <n v="3190"/>
    <m/>
    <n v="0"/>
    <n v="0"/>
    <n v="0"/>
    <m/>
    <n v="0"/>
    <n v="0"/>
    <n v="0"/>
    <n v="0"/>
  </r>
  <r>
    <x v="0"/>
    <x v="5"/>
    <s v="1-D&amp;M"/>
    <s v="CHO-TR-606"/>
    <s v="Малибу"/>
    <x v="0"/>
    <n v="2059"/>
    <n v="1790"/>
    <n v="3190"/>
    <m/>
    <n v="0"/>
    <n v="0"/>
    <n v="0"/>
    <m/>
    <n v="0"/>
    <n v="0"/>
    <n v="0"/>
    <n v="0"/>
  </r>
  <r>
    <x v="0"/>
    <x v="5"/>
    <s v="1-D&amp;M"/>
    <s v="CHO-TR-607"/>
    <s v="Шато"/>
    <x v="0"/>
    <n v="2059"/>
    <n v="1790"/>
    <n v="3190"/>
    <m/>
    <n v="0"/>
    <n v="0"/>
    <n v="0"/>
    <m/>
    <n v="0"/>
    <n v="0"/>
    <n v="0"/>
    <n v="0"/>
  </r>
  <r>
    <x v="0"/>
    <x v="5"/>
    <s v="1-D&amp;M"/>
    <s v="CHO-TR-608"/>
    <s v="Микс"/>
    <x v="0"/>
    <n v="2059"/>
    <n v="1790"/>
    <n v="3190"/>
    <m/>
    <n v="0"/>
    <n v="0"/>
    <n v="0"/>
    <m/>
    <n v="0"/>
    <n v="0"/>
    <n v="0"/>
    <n v="0"/>
  </r>
  <r>
    <x v="0"/>
    <x v="5"/>
    <s v="1-D&amp;M"/>
    <s v="CHO-TR-609"/>
    <s v="Лео"/>
    <x v="0"/>
    <n v="2059"/>
    <n v="1790"/>
    <n v="3190"/>
    <m/>
    <n v="0"/>
    <n v="0"/>
    <n v="0"/>
    <m/>
    <n v="0"/>
    <n v="0"/>
    <n v="0"/>
    <n v="0"/>
  </r>
  <r>
    <x v="0"/>
    <x v="5"/>
    <s v="1-D&amp;M"/>
    <s v="CHO-TR-610"/>
    <s v="Портофино"/>
    <x v="0"/>
    <n v="2059"/>
    <n v="1790"/>
    <n v="3190"/>
    <m/>
    <n v="0"/>
    <n v="0"/>
    <n v="0"/>
    <m/>
    <n v="0"/>
    <n v="0"/>
    <n v="0"/>
    <n v="0"/>
  </r>
  <r>
    <x v="0"/>
    <x v="5"/>
    <s v="1-D&amp;M"/>
    <s v="CHO-TR-614"/>
    <s v="Сезам"/>
    <x v="0"/>
    <n v="2059"/>
    <n v="1790"/>
    <n v="3190"/>
    <m/>
    <n v="0"/>
    <n v="0"/>
    <n v="0"/>
    <m/>
    <n v="0"/>
    <n v="0"/>
    <n v="0"/>
    <n v="0"/>
  </r>
  <r>
    <x v="0"/>
    <x v="5"/>
    <s v="1-D&amp;M"/>
    <s v="CHO-TR-616"/>
    <s v="Медовый закат "/>
    <x v="0"/>
    <n v="2059"/>
    <n v="1790"/>
    <n v="3190"/>
    <m/>
    <n v="0"/>
    <n v="0"/>
    <n v="0"/>
    <m/>
    <n v="0"/>
    <n v="0"/>
    <n v="0"/>
    <n v="0"/>
  </r>
  <r>
    <x v="0"/>
    <x v="5"/>
    <s v="1-D&amp;M"/>
    <s v="CHO-TR-617"/>
    <s v="Бригентау"/>
    <x v="0"/>
    <n v="2059"/>
    <n v="1790"/>
    <n v="3190"/>
    <m/>
    <n v="0"/>
    <n v="0"/>
    <n v="0"/>
    <m/>
    <n v="0"/>
    <n v="0"/>
    <n v="0"/>
    <n v="0"/>
  </r>
  <r>
    <x v="0"/>
    <x v="5"/>
    <s v="1-D&amp;M"/>
    <s v="CHO-TR-620"/>
    <s v="Млечный путь "/>
    <x v="0"/>
    <n v="2059"/>
    <n v="1790"/>
    <n v="3190"/>
    <m/>
    <n v="0"/>
    <n v="0"/>
    <n v="0"/>
    <m/>
    <n v="0"/>
    <n v="0"/>
    <n v="0"/>
    <n v="0"/>
  </r>
  <r>
    <x v="0"/>
    <x v="5"/>
    <s v="1-D&amp;M"/>
    <s v="CHO-TR-621"/>
    <s v="Северное сияние"/>
    <x v="0"/>
    <n v="2059"/>
    <n v="1790"/>
    <n v="3190"/>
    <m/>
    <n v="0"/>
    <n v="0"/>
    <n v="0"/>
    <m/>
    <n v="0"/>
    <n v="0"/>
    <n v="0"/>
    <n v="0"/>
  </r>
  <r>
    <x v="0"/>
    <x v="5"/>
    <s v="1-D&amp;M"/>
    <s v="CHO-TR-622"/>
    <s v="Люмина"/>
    <x v="0"/>
    <n v="2059"/>
    <n v="1790"/>
    <n v="3190"/>
    <m/>
    <n v="0"/>
    <n v="0"/>
    <n v="0"/>
    <m/>
    <n v="0"/>
    <n v="0"/>
    <n v="0"/>
    <n v="0"/>
  </r>
  <r>
    <x v="0"/>
    <x v="5"/>
    <s v="1-D&amp;M"/>
    <s v="CHO-TR-623"/>
    <s v="Бирма"/>
    <x v="0"/>
    <n v="2059"/>
    <n v="1790"/>
    <n v="3190"/>
    <m/>
    <n v="0"/>
    <n v="0"/>
    <n v="0"/>
    <m/>
    <n v="0"/>
    <n v="0"/>
    <n v="0"/>
    <n v="0"/>
  </r>
  <r>
    <x v="0"/>
    <x v="5"/>
    <s v="1-D&amp;M"/>
    <s v="CHO-TR-624"/>
    <s v="Кеора"/>
    <x v="0"/>
    <n v="2059"/>
    <n v="1790"/>
    <n v="3190"/>
    <m/>
    <n v="0"/>
    <n v="0"/>
    <n v="0"/>
    <m/>
    <n v="0"/>
    <n v="0"/>
    <n v="0"/>
    <n v="0"/>
  </r>
  <r>
    <x v="0"/>
    <x v="5"/>
    <s v="1-D&amp;M"/>
    <s v="CHO-TR-625"/>
    <s v="Санти"/>
    <x v="0"/>
    <n v="2059"/>
    <n v="1790"/>
    <n v="3190"/>
    <m/>
    <n v="0"/>
    <n v="0"/>
    <n v="0"/>
    <m/>
    <n v="0"/>
    <n v="0"/>
    <n v="0"/>
    <n v="0"/>
  </r>
  <r>
    <x v="0"/>
    <x v="5"/>
    <s v="1-D&amp;M"/>
    <s v="CHO-TR-626"/>
    <s v="Тексана"/>
    <x v="0"/>
    <n v="2059"/>
    <n v="1790"/>
    <n v="3190"/>
    <m/>
    <n v="0"/>
    <n v="0"/>
    <n v="0"/>
    <m/>
    <n v="0"/>
    <n v="0"/>
    <n v="0"/>
    <n v="0"/>
  </r>
  <r>
    <x v="0"/>
    <x v="6"/>
    <s v="1-D&amp;M"/>
    <s v="CHO-PO-704-D"/>
    <s v="Черри DARK"/>
    <x v="0"/>
    <n v="2404"/>
    <n v="2090"/>
    <n v="3390"/>
    <m/>
    <n v="0"/>
    <n v="0"/>
    <n v="0"/>
    <m/>
    <n v="0"/>
    <n v="0"/>
    <n v="0"/>
    <n v="0"/>
  </r>
  <r>
    <x v="0"/>
    <x v="6"/>
    <s v="1-D&amp;M"/>
    <s v="CHO-PO-704-M"/>
    <s v="Черри MILK"/>
    <x v="0"/>
    <n v="2404"/>
    <n v="2090"/>
    <n v="3390"/>
    <m/>
    <n v="0"/>
    <n v="0"/>
    <n v="0"/>
    <m/>
    <n v="0"/>
    <n v="0"/>
    <n v="0"/>
    <n v="0"/>
  </r>
  <r>
    <x v="0"/>
    <x v="6"/>
    <s v="2-White"/>
    <s v="CHO-PO-704-W"/>
    <s v="Черри WHITE"/>
    <x v="0"/>
    <n v="2404"/>
    <n v="2090"/>
    <n v="3390"/>
    <m/>
    <n v="0"/>
    <n v="0"/>
    <n v="0"/>
    <m/>
    <n v="0"/>
    <n v="0"/>
    <n v="0"/>
    <n v="0"/>
  </r>
  <r>
    <x v="1"/>
    <x v="7"/>
    <s v="1-D&amp;M"/>
    <s v="FIG-01-D"/>
    <s v="Заяц 53гр (темный)"/>
    <x v="1"/>
    <n v="115"/>
    <n v="100"/>
    <n v="200"/>
    <m/>
    <n v="0"/>
    <n v="0"/>
    <n v="0"/>
    <m/>
    <n v="0"/>
    <n v="0"/>
    <n v="0"/>
    <n v="0"/>
  </r>
  <r>
    <x v="1"/>
    <x v="7"/>
    <s v="1-D&amp;M"/>
    <s v="FIG-01-M"/>
    <s v="Заяц 53гр (молочный)"/>
    <x v="1"/>
    <n v="115"/>
    <n v="100"/>
    <n v="200"/>
    <m/>
    <n v="0"/>
    <n v="0"/>
    <n v="0"/>
    <m/>
    <n v="0"/>
    <n v="0"/>
    <n v="0"/>
    <n v="0"/>
  </r>
  <r>
    <x v="1"/>
    <x v="7"/>
    <s v="1-D&amp;M"/>
    <s v="FIG-03-D"/>
    <s v="Тигр большой 218гр (темный)"/>
    <x v="1"/>
    <n v="265"/>
    <n v="230"/>
    <n v="460"/>
    <m/>
    <n v="0"/>
    <n v="0"/>
    <n v="0"/>
    <m/>
    <n v="0"/>
    <n v="0"/>
    <n v="0"/>
    <n v="0"/>
  </r>
  <r>
    <x v="1"/>
    <x v="7"/>
    <s v="1-D&amp;M"/>
    <s v="FIG-03-M"/>
    <s v="Тигр большой 218гр (молочный)"/>
    <x v="1"/>
    <n v="265"/>
    <n v="230"/>
    <n v="460"/>
    <m/>
    <n v="0"/>
    <n v="0"/>
    <n v="0"/>
    <m/>
    <n v="0"/>
    <n v="0"/>
    <n v="0"/>
    <n v="0"/>
  </r>
  <r>
    <x v="1"/>
    <x v="7"/>
    <s v="1-D&amp;M"/>
    <s v="FIG-09-D"/>
    <s v="Котенок 78гр (темный)"/>
    <x v="1"/>
    <n v="115"/>
    <n v="100"/>
    <n v="200"/>
    <m/>
    <n v="0"/>
    <n v="0"/>
    <n v="0"/>
    <m/>
    <n v="0"/>
    <n v="0"/>
    <n v="0"/>
    <n v="0"/>
  </r>
  <r>
    <x v="1"/>
    <x v="7"/>
    <s v="1-D&amp;M"/>
    <s v="FIG-09-M"/>
    <s v="Котенок 78гр (молочный)"/>
    <x v="1"/>
    <n v="115"/>
    <n v="100"/>
    <n v="200"/>
    <m/>
    <n v="0"/>
    <n v="0"/>
    <n v="0"/>
    <m/>
    <n v="0"/>
    <n v="0"/>
    <n v="0"/>
    <n v="0"/>
  </r>
  <r>
    <x v="1"/>
    <x v="7"/>
    <s v="1-D&amp;M"/>
    <s v="FIG-10-D"/>
    <s v="Кошка 183гр (темный)"/>
    <x v="1"/>
    <n v="288"/>
    <n v="250"/>
    <n v="500"/>
    <m/>
    <n v="0"/>
    <n v="0"/>
    <n v="0"/>
    <m/>
    <n v="0"/>
    <n v="0"/>
    <n v="0"/>
    <n v="0"/>
  </r>
  <r>
    <x v="1"/>
    <x v="7"/>
    <s v="1-D&amp;M"/>
    <s v="FIG-10-M"/>
    <s v="Кошка 183гр (молочный)"/>
    <x v="1"/>
    <n v="288"/>
    <n v="250"/>
    <n v="500"/>
    <m/>
    <n v="0"/>
    <n v="0"/>
    <n v="0"/>
    <m/>
    <n v="0"/>
    <n v="0"/>
    <n v="0"/>
    <n v="0"/>
  </r>
  <r>
    <x v="1"/>
    <x v="7"/>
    <s v="1-D&amp;M"/>
    <s v="FIG-11-D"/>
    <s v="Заяц с сердцем 251гр (темный)"/>
    <x v="1"/>
    <n v="368"/>
    <n v="320"/>
    <n v="640"/>
    <m/>
    <n v="0"/>
    <n v="0"/>
    <n v="0"/>
    <m/>
    <n v="0"/>
    <n v="0"/>
    <n v="0"/>
    <n v="0"/>
  </r>
  <r>
    <x v="1"/>
    <x v="7"/>
    <s v="1-D&amp;M"/>
    <s v="FIG-11-M"/>
    <s v="Заяц с сердцем 251гр (молочный)"/>
    <x v="1"/>
    <n v="368"/>
    <n v="320"/>
    <n v="640"/>
    <m/>
    <n v="0"/>
    <n v="0"/>
    <n v="0"/>
    <m/>
    <n v="0"/>
    <n v="0"/>
    <n v="0"/>
    <n v="0"/>
  </r>
  <r>
    <x v="1"/>
    <x v="7"/>
    <s v="1-D&amp;M"/>
    <s v="FIG-12-D"/>
    <s v="Зайчик (цельная) 26гр (темный)"/>
    <x v="1"/>
    <n v="58"/>
    <n v="50"/>
    <n v="100"/>
    <m/>
    <n v="0"/>
    <n v="0"/>
    <n v="0"/>
    <m/>
    <n v="0"/>
    <n v="0"/>
    <n v="0"/>
    <n v="0"/>
  </r>
  <r>
    <x v="1"/>
    <x v="7"/>
    <s v="1-D&amp;M"/>
    <s v="FIG-12-M"/>
    <s v="Зайчик (цельная) 26гр (молочный)"/>
    <x v="1"/>
    <n v="58"/>
    <n v="50"/>
    <n v="100"/>
    <m/>
    <n v="0"/>
    <n v="0"/>
    <n v="0"/>
    <m/>
    <n v="0"/>
    <n v="0"/>
    <n v="0"/>
    <n v="0"/>
  </r>
  <r>
    <x v="1"/>
    <x v="7"/>
    <s v="1-D&amp;M"/>
    <s v="FIG-13-D"/>
    <s v="Мишка с сердцем 28гр (темный)"/>
    <x v="1"/>
    <n v="58"/>
    <n v="50"/>
    <n v="100"/>
    <m/>
    <n v="0"/>
    <n v="0"/>
    <n v="0"/>
    <m/>
    <n v="0"/>
    <n v="0"/>
    <n v="0"/>
    <n v="0"/>
  </r>
  <r>
    <x v="1"/>
    <x v="7"/>
    <s v="1-D&amp;M"/>
    <s v="FIG-13-M"/>
    <s v="Мишка с сердцем 28гр (молочный)"/>
    <x v="1"/>
    <n v="58"/>
    <n v="50"/>
    <n v="100"/>
    <m/>
    <n v="0"/>
    <n v="0"/>
    <n v="0"/>
    <m/>
    <n v="0"/>
    <n v="0"/>
    <n v="0"/>
    <n v="0"/>
  </r>
  <r>
    <x v="1"/>
    <x v="7"/>
    <s v="1-D&amp;M"/>
    <s v="FIG-16-D"/>
    <s v="Змея 99гр (темный)"/>
    <x v="1"/>
    <n v="150"/>
    <n v="130"/>
    <n v="260"/>
    <m/>
    <n v="0"/>
    <n v="0"/>
    <n v="0"/>
    <m/>
    <n v="0"/>
    <n v="0"/>
    <n v="0"/>
    <n v="0"/>
  </r>
  <r>
    <x v="1"/>
    <x v="7"/>
    <s v="1-D&amp;M"/>
    <s v="FIG-16-M"/>
    <s v="Змея 99гр (молочный)"/>
    <x v="1"/>
    <n v="150"/>
    <n v="130"/>
    <n v="260"/>
    <m/>
    <n v="0"/>
    <n v="0"/>
    <n v="0"/>
    <m/>
    <n v="0"/>
    <n v="0"/>
    <n v="0"/>
    <n v="0"/>
  </r>
  <r>
    <x v="1"/>
    <x v="7"/>
    <s v="1-D&amp;M"/>
    <s v="FIG-17-D"/>
    <s v="Мустанг (цельная) 150гр (темный)"/>
    <x v="1"/>
    <n v="322"/>
    <n v="280"/>
    <n v="560"/>
    <m/>
    <n v="0"/>
    <n v="0"/>
    <n v="0"/>
    <m/>
    <n v="0"/>
    <n v="0"/>
    <n v="0"/>
    <n v="0"/>
  </r>
  <r>
    <x v="1"/>
    <x v="7"/>
    <s v="1-D&amp;M"/>
    <s v="FIG-17-M"/>
    <s v="Мустанг (цельная) 150гр (молочный)"/>
    <x v="1"/>
    <n v="322"/>
    <n v="280"/>
    <n v="560"/>
    <m/>
    <n v="0"/>
    <n v="0"/>
    <n v="0"/>
    <m/>
    <n v="0"/>
    <n v="0"/>
    <n v="0"/>
    <n v="0"/>
  </r>
  <r>
    <x v="1"/>
    <x v="7"/>
    <s v="1-D&amp;M"/>
    <s v="FIG-18-D"/>
    <s v="Лошадь 151гр (темный)"/>
    <x v="1"/>
    <n v="368"/>
    <n v="320"/>
    <n v="640"/>
    <m/>
    <n v="0"/>
    <n v="0"/>
    <n v="0"/>
    <m/>
    <n v="0"/>
    <n v="0"/>
    <n v="0"/>
    <n v="0"/>
  </r>
  <r>
    <x v="1"/>
    <x v="7"/>
    <s v="1-D&amp;M"/>
    <s v="FIG-18-M"/>
    <s v="Лошадь 151гр (молочный)"/>
    <x v="1"/>
    <n v="368"/>
    <n v="320"/>
    <n v="640"/>
    <m/>
    <n v="0"/>
    <n v="0"/>
    <n v="0"/>
    <m/>
    <n v="0"/>
    <n v="0"/>
    <n v="0"/>
    <n v="0"/>
  </r>
  <r>
    <x v="1"/>
    <x v="7"/>
    <s v="1-D&amp;M"/>
    <s v="FIG-19-D"/>
    <s v="Барашек 138гр (темный)"/>
    <x v="1"/>
    <n v="311"/>
    <n v="270"/>
    <n v="540"/>
    <m/>
    <n v="0"/>
    <n v="0"/>
    <n v="0"/>
    <m/>
    <n v="0"/>
    <n v="0"/>
    <n v="0"/>
    <n v="0"/>
  </r>
  <r>
    <x v="1"/>
    <x v="7"/>
    <s v="1-D&amp;M"/>
    <s v="FIG-19-M"/>
    <s v="Барашек 138гр (молочный)"/>
    <x v="1"/>
    <n v="311"/>
    <n v="270"/>
    <n v="540"/>
    <m/>
    <n v="0"/>
    <n v="0"/>
    <n v="0"/>
    <m/>
    <n v="0"/>
    <n v="0"/>
    <n v="0"/>
    <n v="0"/>
  </r>
  <r>
    <x v="1"/>
    <x v="7"/>
    <s v="1-D&amp;M"/>
    <s v="FIG-20-D"/>
    <s v="Барашек маленький 69гр (темный)"/>
    <x v="1"/>
    <n v="184"/>
    <n v="160"/>
    <n v="320"/>
    <m/>
    <n v="0"/>
    <n v="0"/>
    <n v="0"/>
    <m/>
    <n v="0"/>
    <n v="0"/>
    <n v="0"/>
    <n v="0"/>
  </r>
  <r>
    <x v="1"/>
    <x v="7"/>
    <s v="1-D&amp;M"/>
    <s v="FIG-20-M"/>
    <s v="Барашек маленький 69гр (молочный)"/>
    <x v="1"/>
    <n v="184"/>
    <n v="160"/>
    <n v="320"/>
    <m/>
    <n v="0"/>
    <n v="0"/>
    <n v="0"/>
    <m/>
    <n v="0"/>
    <n v="0"/>
    <n v="0"/>
    <n v="0"/>
  </r>
  <r>
    <x v="1"/>
    <x v="7"/>
    <s v="1-D&amp;M"/>
    <s v="FIG-21-D"/>
    <s v="Овечка 56гр (темный)"/>
    <x v="1"/>
    <n v="92"/>
    <n v="80"/>
    <n v="160"/>
    <m/>
    <n v="0"/>
    <n v="0"/>
    <n v="0"/>
    <m/>
    <n v="0"/>
    <n v="0"/>
    <n v="0"/>
    <n v="0"/>
  </r>
  <r>
    <x v="1"/>
    <x v="7"/>
    <s v="1-D&amp;M"/>
    <s v="FIG-21-M"/>
    <s v="Овечка 56гр (молочный)"/>
    <x v="1"/>
    <n v="92"/>
    <n v="80"/>
    <n v="160"/>
    <m/>
    <n v="0"/>
    <n v="0"/>
    <n v="0"/>
    <m/>
    <n v="0"/>
    <n v="0"/>
    <n v="0"/>
    <n v="0"/>
  </r>
  <r>
    <x v="1"/>
    <x v="7"/>
    <s v="1-D&amp;M"/>
    <s v="FIG-58-D"/>
    <s v="Черепаха (вес-108г) (темный)"/>
    <x v="1"/>
    <n v="202"/>
    <n v="175"/>
    <n v="350"/>
    <m/>
    <n v="0"/>
    <n v="0"/>
    <n v="0"/>
    <m/>
    <n v="0"/>
    <n v="0"/>
    <n v="0"/>
    <n v="0"/>
  </r>
  <r>
    <x v="1"/>
    <x v="7"/>
    <s v="1-D&amp;M"/>
    <s v="FIG-58-M"/>
    <s v="Черепаха (вес-108г) (молочный)"/>
    <x v="1"/>
    <n v="202"/>
    <n v="175"/>
    <n v="350"/>
    <m/>
    <n v="0"/>
    <n v="0"/>
    <n v="0"/>
    <m/>
    <n v="0"/>
    <n v="0"/>
    <n v="0"/>
    <n v="0"/>
  </r>
  <r>
    <x v="1"/>
    <x v="7"/>
    <s v="1-D&amp;M"/>
    <s v="KAZ-07-D"/>
    <s v="Мишка с сердцем (вес-50г) (темный)"/>
    <x v="1"/>
    <n v="92"/>
    <n v="80"/>
    <n v="170"/>
    <m/>
    <n v="0"/>
    <n v="0"/>
    <n v="0"/>
    <m/>
    <n v="0"/>
    <n v="0"/>
    <n v="0"/>
    <n v="0"/>
  </r>
  <r>
    <x v="1"/>
    <x v="7"/>
    <s v="1-D&amp;M"/>
    <s v="KAZ-07-M"/>
    <s v="Мишка с сердцем (вес-50г) (молочный)"/>
    <x v="1"/>
    <n v="92"/>
    <n v="80"/>
    <n v="170"/>
    <m/>
    <n v="0"/>
    <n v="0"/>
    <n v="0"/>
    <m/>
    <n v="0"/>
    <n v="0"/>
    <n v="0"/>
    <n v="0"/>
  </r>
  <r>
    <x v="1"/>
    <x v="7"/>
    <s v="1-D&amp;M"/>
    <s v="FIG-82-D"/>
    <s v="Винни Пух (вес-180г) (темный)"/>
    <x v="1"/>
    <n v="259"/>
    <n v="225"/>
    <n v="450"/>
    <m/>
    <n v="0"/>
    <n v="0"/>
    <n v="0"/>
    <m/>
    <n v="0"/>
    <n v="0"/>
    <n v="0"/>
    <n v="0"/>
  </r>
  <r>
    <x v="1"/>
    <x v="7"/>
    <s v="1-D&amp;M"/>
    <s v="FIG-82-M"/>
    <s v="Винни Пух (вес-180г) (молочный)"/>
    <x v="1"/>
    <n v="259"/>
    <n v="225"/>
    <n v="450"/>
    <m/>
    <n v="0"/>
    <n v="0"/>
    <n v="0"/>
    <m/>
    <n v="0"/>
    <n v="0"/>
    <n v="0"/>
    <n v="0"/>
  </r>
  <r>
    <x v="1"/>
    <x v="7"/>
    <s v="1-D&amp;M"/>
    <s v="FIG-83-D"/>
    <s v="Три медведя (вес-132г) (темный)"/>
    <x v="1"/>
    <n v="242"/>
    <n v="210"/>
    <n v="420"/>
    <m/>
    <n v="0"/>
    <n v="0"/>
    <n v="0"/>
    <m/>
    <n v="0"/>
    <n v="0"/>
    <n v="0"/>
    <n v="0"/>
  </r>
  <r>
    <x v="1"/>
    <x v="7"/>
    <s v="1-D&amp;M"/>
    <s v="FIG-83-M"/>
    <s v="Три медведя (вес-132г) (молочный)"/>
    <x v="1"/>
    <n v="242"/>
    <n v="210"/>
    <n v="420"/>
    <m/>
    <n v="0"/>
    <n v="0"/>
    <n v="0"/>
    <m/>
    <n v="0"/>
    <n v="0"/>
    <n v="0"/>
    <n v="0"/>
  </r>
  <r>
    <x v="1"/>
    <x v="7"/>
    <s v="1-D&amp;M"/>
    <s v="FIG-84-D"/>
    <s v="Мишка в шапочке (вес-70г) (темный)"/>
    <x v="1"/>
    <n v="127"/>
    <n v="110"/>
    <n v="220"/>
    <m/>
    <n v="0"/>
    <n v="0"/>
    <n v="0"/>
    <m/>
    <n v="0"/>
    <n v="0"/>
    <n v="0"/>
    <n v="0"/>
  </r>
  <r>
    <x v="1"/>
    <x v="7"/>
    <s v="1-D&amp;M"/>
    <s v="FIG-84-M"/>
    <s v="Мишка в шапочке (вес-70г) (молочный)"/>
    <x v="1"/>
    <n v="127"/>
    <n v="110"/>
    <n v="220"/>
    <m/>
    <n v="0"/>
    <n v="0"/>
    <n v="0"/>
    <m/>
    <n v="0"/>
    <n v="0"/>
    <n v="0"/>
    <n v="0"/>
  </r>
  <r>
    <x v="1"/>
    <x v="7"/>
    <s v="1-D&amp;M"/>
    <s v="KAZ-09-D"/>
    <s v="Пони (вес-92г) (темный)"/>
    <x v="1"/>
    <n v="167"/>
    <n v="145"/>
    <n v="300"/>
    <m/>
    <n v="0"/>
    <n v="0"/>
    <n v="0"/>
    <m/>
    <n v="0"/>
    <n v="0"/>
    <n v="0"/>
    <n v="0"/>
  </r>
  <r>
    <x v="1"/>
    <x v="7"/>
    <s v="1-D&amp;M"/>
    <s v="KAZ-09-M"/>
    <s v="Пони (вес-92г) (молочный)"/>
    <x v="1"/>
    <n v="167"/>
    <n v="145"/>
    <n v="300"/>
    <m/>
    <n v="0"/>
    <n v="0"/>
    <n v="0"/>
    <m/>
    <n v="0"/>
    <n v="0"/>
    <n v="0"/>
    <n v="0"/>
  </r>
  <r>
    <x v="1"/>
    <x v="7"/>
    <s v="1-D&amp;M"/>
    <s v="KAZ-10-D"/>
    <s v="Хрюша (вес-102г) (темный)"/>
    <x v="1"/>
    <n v="190"/>
    <n v="165"/>
    <n v="350"/>
    <m/>
    <n v="0"/>
    <n v="0"/>
    <n v="0"/>
    <m/>
    <n v="0"/>
    <n v="0"/>
    <n v="0"/>
    <n v="0"/>
  </r>
  <r>
    <x v="1"/>
    <x v="7"/>
    <s v="1-D&amp;M"/>
    <s v="KAZ-10-M"/>
    <s v="Хрюша (вес-102г) (молочный)"/>
    <x v="1"/>
    <n v="190"/>
    <n v="165"/>
    <n v="350"/>
    <m/>
    <n v="0"/>
    <n v="0"/>
    <n v="0"/>
    <m/>
    <n v="0"/>
    <n v="0"/>
    <n v="0"/>
    <n v="0"/>
  </r>
  <r>
    <x v="1"/>
    <x v="7"/>
    <s v="1-D&amp;M"/>
    <s v="KAZ-12-D"/>
    <s v="Ежик (вес-178г) (темный)"/>
    <x v="1"/>
    <n v="328"/>
    <n v="285"/>
    <n v="600"/>
    <m/>
    <n v="0"/>
    <n v="0"/>
    <n v="0"/>
    <m/>
    <n v="0"/>
    <n v="0"/>
    <n v="0"/>
    <n v="0"/>
  </r>
  <r>
    <x v="1"/>
    <x v="7"/>
    <s v="1-D&amp;M"/>
    <s v="KAZ-12-M"/>
    <s v="Ежик (вес-178г) (молочный)"/>
    <x v="1"/>
    <n v="328"/>
    <n v="285"/>
    <n v="600"/>
    <m/>
    <n v="0"/>
    <n v="0"/>
    <n v="0"/>
    <m/>
    <n v="0"/>
    <n v="0"/>
    <n v="0"/>
    <n v="0"/>
  </r>
  <r>
    <x v="1"/>
    <x v="7"/>
    <s v="1-D&amp;M"/>
    <s v="FIG-77-D"/>
    <s v="Петух (вес-84г) (темный)"/>
    <x v="1"/>
    <n v="173"/>
    <n v="150"/>
    <n v="300"/>
    <m/>
    <n v="0"/>
    <n v="0"/>
    <n v="0"/>
    <m/>
    <n v="0"/>
    <n v="0"/>
    <n v="0"/>
    <n v="0"/>
  </r>
  <r>
    <x v="1"/>
    <x v="7"/>
    <s v="1-D&amp;M"/>
    <s v="FIG-77-M"/>
    <s v="Петух (вес-84г) (молочный)"/>
    <x v="1"/>
    <n v="173"/>
    <n v="150"/>
    <n v="300"/>
    <m/>
    <n v="0"/>
    <n v="0"/>
    <n v="0"/>
    <m/>
    <n v="0"/>
    <n v="0"/>
    <n v="0"/>
    <n v="0"/>
  </r>
  <r>
    <x v="1"/>
    <x v="7"/>
    <s v="1-D&amp;M"/>
    <s v="FIG-1268-D"/>
    <s v="Медведь с рыбой (вес-58г) (темный)"/>
    <x v="1"/>
    <n v="115"/>
    <n v="100"/>
    <n v="200"/>
    <m/>
    <n v="0"/>
    <n v="0"/>
    <n v="0"/>
    <m/>
    <n v="0"/>
    <n v="0"/>
    <n v="0"/>
    <n v="0"/>
  </r>
  <r>
    <x v="1"/>
    <x v="7"/>
    <s v="1-D&amp;M"/>
    <s v="FIG-1268-M"/>
    <s v="Медведь с рыбой (вес-58г) (молочный)"/>
    <x v="1"/>
    <n v="115"/>
    <n v="100"/>
    <n v="200"/>
    <m/>
    <n v="0"/>
    <n v="0"/>
    <n v="0"/>
    <m/>
    <n v="0"/>
    <n v="0"/>
    <n v="0"/>
    <n v="0"/>
  </r>
  <r>
    <x v="1"/>
    <x v="8"/>
    <s v="1-D&amp;M"/>
    <s v="FIG-96-D"/>
    <s v="Собака-Дед Мороз с ёлочкой и мешком подарков (вес-160г) (темный)"/>
    <x v="1"/>
    <n v="288"/>
    <n v="250"/>
    <n v="500"/>
    <m/>
    <n v="0"/>
    <n v="0"/>
    <n v="0"/>
    <m/>
    <n v="0"/>
    <n v="0"/>
    <n v="0"/>
    <n v="0"/>
  </r>
  <r>
    <x v="1"/>
    <x v="8"/>
    <s v="1-D&amp;M"/>
    <s v="FIG-96-M"/>
    <s v="Собака-Дед Мороз с ёлочкой и мешком подарков (вес-160г) (молочный)"/>
    <x v="1"/>
    <n v="288"/>
    <n v="250"/>
    <n v="500"/>
    <m/>
    <n v="0"/>
    <n v="0"/>
    <n v="0"/>
    <m/>
    <n v="0"/>
    <n v="0"/>
    <n v="0"/>
    <n v="0"/>
  </r>
  <r>
    <x v="1"/>
    <x v="8"/>
    <s v="1-D&amp;M"/>
    <s v="FIG-22-D"/>
    <s v="Бульдог (вес-116г) (темный)"/>
    <x v="1"/>
    <n v="230"/>
    <n v="200"/>
    <n v="400"/>
    <m/>
    <n v="0"/>
    <n v="0"/>
    <n v="0"/>
    <m/>
    <n v="0"/>
    <n v="0"/>
    <n v="0"/>
    <n v="0"/>
  </r>
  <r>
    <x v="1"/>
    <x v="8"/>
    <s v="1-D&amp;M"/>
    <s v="FIG-22-M"/>
    <s v="Бульдог (вес-116г) (молочный)"/>
    <x v="1"/>
    <n v="230"/>
    <n v="200"/>
    <n v="400"/>
    <m/>
    <n v="0"/>
    <n v="0"/>
    <n v="0"/>
    <m/>
    <n v="0"/>
    <n v="0"/>
    <n v="0"/>
    <n v="0"/>
  </r>
  <r>
    <x v="1"/>
    <x v="8"/>
    <s v="1-D&amp;M"/>
    <s v="FIG-23-D"/>
    <s v="Мопс (вес-55г) (темный)"/>
    <x v="1"/>
    <n v="115"/>
    <n v="100"/>
    <n v="200"/>
    <m/>
    <n v="0"/>
    <n v="0"/>
    <n v="0"/>
    <m/>
    <n v="0"/>
    <n v="0"/>
    <n v="0"/>
    <n v="0"/>
  </r>
  <r>
    <x v="1"/>
    <x v="8"/>
    <s v="1-D&amp;M"/>
    <s v="FIG-23-M"/>
    <s v="Мопс (вес-55г) (молочный)"/>
    <x v="1"/>
    <n v="115"/>
    <n v="100"/>
    <n v="200"/>
    <m/>
    <n v="0"/>
    <n v="0"/>
    <n v="0"/>
    <m/>
    <n v="0"/>
    <n v="0"/>
    <n v="0"/>
    <n v="0"/>
  </r>
  <r>
    <x v="1"/>
    <x v="8"/>
    <s v="1-D&amp;M"/>
    <s v="FIG-24-D"/>
    <s v="Рыжик (вес-55г) (темный)"/>
    <x v="1"/>
    <n v="115"/>
    <n v="100"/>
    <n v="200"/>
    <m/>
    <n v="0"/>
    <n v="0"/>
    <n v="0"/>
    <m/>
    <n v="0"/>
    <n v="0"/>
    <n v="0"/>
    <n v="0"/>
  </r>
  <r>
    <x v="1"/>
    <x v="8"/>
    <s v="1-D&amp;M"/>
    <s v="FIG-24-M"/>
    <s v="Рыжик (вес-55г) (молочный)"/>
    <x v="1"/>
    <n v="115"/>
    <n v="100"/>
    <n v="200"/>
    <m/>
    <n v="0"/>
    <n v="0"/>
    <n v="0"/>
    <m/>
    <n v="0"/>
    <n v="0"/>
    <n v="0"/>
    <n v="0"/>
  </r>
  <r>
    <x v="1"/>
    <x v="8"/>
    <s v="1-D&amp;M"/>
    <s v="FIG-1210-D"/>
    <s v="Такса (вес-120г) (темный)"/>
    <x v="2"/>
    <n v="748"/>
    <n v="650"/>
    <n v="1350"/>
    <m/>
    <n v="0"/>
    <n v="0"/>
    <n v="0"/>
    <m/>
    <n v="0"/>
    <n v="0"/>
    <n v="0"/>
    <n v="0"/>
  </r>
  <r>
    <x v="1"/>
    <x v="8"/>
    <s v="1-D&amp;M"/>
    <s v="FIG-1210-M"/>
    <s v="Такса (вес-120г) (молочный)"/>
    <x v="2"/>
    <n v="748"/>
    <n v="650"/>
    <n v="1350"/>
    <m/>
    <n v="0"/>
    <n v="0"/>
    <n v="0"/>
    <m/>
    <n v="0"/>
    <n v="0"/>
    <n v="0"/>
    <n v="0"/>
  </r>
  <r>
    <x v="1"/>
    <x v="8"/>
    <s v="2-White"/>
    <s v="FIG-1210-W"/>
    <s v="Такса (вес-120г) (белый)"/>
    <x v="2"/>
    <n v="748"/>
    <n v="650"/>
    <n v="1350"/>
    <m/>
    <n v="0"/>
    <n v="0"/>
    <n v="0"/>
    <m/>
    <n v="0"/>
    <n v="0"/>
    <n v="0"/>
    <n v="0"/>
  </r>
  <r>
    <x v="1"/>
    <x v="8"/>
    <s v="1-D&amp;M"/>
    <s v="FIG-1211-D"/>
    <s v="Пёс с сигарой (вес-110г) (темный)"/>
    <x v="2"/>
    <n v="690"/>
    <n v="600"/>
    <n v="1250"/>
    <m/>
    <n v="0"/>
    <n v="0"/>
    <n v="0"/>
    <m/>
    <n v="0"/>
    <n v="0"/>
    <n v="0"/>
    <n v="0"/>
  </r>
  <r>
    <x v="1"/>
    <x v="8"/>
    <s v="1-D&amp;M"/>
    <s v="FIG-1211-M"/>
    <s v="Пёс с сигарой (вес-110г) (молочный)"/>
    <x v="2"/>
    <n v="690"/>
    <n v="600"/>
    <n v="1250"/>
    <m/>
    <n v="0"/>
    <n v="0"/>
    <n v="0"/>
    <m/>
    <n v="0"/>
    <n v="0"/>
    <n v="0"/>
    <n v="0"/>
  </r>
  <r>
    <x v="1"/>
    <x v="8"/>
    <s v="2-White"/>
    <s v="FIG-1211-W"/>
    <s v="Пёс с сигарой (вес-110г) (белый)"/>
    <x v="2"/>
    <n v="690"/>
    <n v="600"/>
    <n v="1250"/>
    <m/>
    <n v="0"/>
    <n v="0"/>
    <n v="0"/>
    <m/>
    <n v="0"/>
    <n v="0"/>
    <n v="0"/>
    <n v="0"/>
  </r>
  <r>
    <x v="1"/>
    <x v="8"/>
    <s v="1-D&amp;M"/>
    <s v="FIG-1212-D"/>
    <s v="Пес Барбос (вес-110г) (темный)"/>
    <x v="2"/>
    <n v="690"/>
    <n v="600"/>
    <n v="1250"/>
    <m/>
    <n v="0"/>
    <n v="0"/>
    <n v="0"/>
    <m/>
    <n v="0"/>
    <n v="0"/>
    <n v="0"/>
    <n v="0"/>
  </r>
  <r>
    <x v="1"/>
    <x v="8"/>
    <s v="1-D&amp;M"/>
    <s v="FIG-1212-M"/>
    <s v="Пес Барбос (вес-110г) (молочный)"/>
    <x v="2"/>
    <n v="690"/>
    <n v="600"/>
    <n v="1250"/>
    <m/>
    <n v="0"/>
    <n v="0"/>
    <n v="0"/>
    <m/>
    <n v="0"/>
    <n v="0"/>
    <n v="0"/>
    <n v="0"/>
  </r>
  <r>
    <x v="1"/>
    <x v="8"/>
    <s v="2-White"/>
    <s v="FIG-1212-W"/>
    <s v="Пес Барбос (вес-110г) (белый)"/>
    <x v="2"/>
    <n v="690"/>
    <n v="600"/>
    <n v="1250"/>
    <m/>
    <n v="0"/>
    <n v="0"/>
    <n v="0"/>
    <m/>
    <n v="0"/>
    <n v="0"/>
    <n v="0"/>
    <n v="0"/>
  </r>
  <r>
    <x v="1"/>
    <x v="8"/>
    <s v="1-D&amp;M"/>
    <s v="FIG-36-D"/>
    <s v="Собачья мордашка (вес-100г) (темный)"/>
    <x v="3"/>
    <n v="380"/>
    <n v="330"/>
    <n v="660"/>
    <m/>
    <n v="0"/>
    <n v="0"/>
    <n v="0"/>
    <m/>
    <n v="0"/>
    <n v="0"/>
    <n v="0"/>
    <n v="0"/>
  </r>
  <r>
    <x v="1"/>
    <x v="8"/>
    <s v="1-D&amp;M"/>
    <s v="FIG-36-M"/>
    <s v="Собачья мордашка (вес-100г) (молочный)"/>
    <x v="3"/>
    <n v="380"/>
    <n v="330"/>
    <n v="660"/>
    <m/>
    <n v="0"/>
    <n v="0"/>
    <n v="0"/>
    <m/>
    <n v="0"/>
    <n v="0"/>
    <n v="0"/>
    <n v="0"/>
  </r>
  <r>
    <x v="1"/>
    <x v="8"/>
    <s v="2-White"/>
    <s v="FIG-36-W"/>
    <s v="Собачья мордашка (вес-100г) (белый)"/>
    <x v="3"/>
    <n v="380"/>
    <n v="330"/>
    <n v="660"/>
    <m/>
    <n v="0"/>
    <n v="0"/>
    <n v="0"/>
    <m/>
    <n v="0"/>
    <n v="0"/>
    <n v="0"/>
    <n v="0"/>
  </r>
  <r>
    <x v="1"/>
    <x v="8"/>
    <s v="1-D&amp;M"/>
    <s v="FIG-37-D"/>
    <s v="Бобтейл (вес-80г) (темный)"/>
    <x v="2"/>
    <n v="518"/>
    <n v="450"/>
    <n v="900"/>
    <m/>
    <n v="0"/>
    <n v="0"/>
    <n v="0"/>
    <m/>
    <n v="0"/>
    <n v="0"/>
    <n v="0"/>
    <n v="0"/>
  </r>
  <r>
    <x v="1"/>
    <x v="8"/>
    <s v="1-D&amp;M"/>
    <s v="FIG-37-M"/>
    <s v="Бобтейл (вес-80г) (молочный)"/>
    <x v="2"/>
    <n v="518"/>
    <n v="450"/>
    <n v="900"/>
    <m/>
    <n v="0"/>
    <n v="0"/>
    <n v="0"/>
    <m/>
    <n v="0"/>
    <n v="0"/>
    <n v="0"/>
    <n v="0"/>
  </r>
  <r>
    <x v="1"/>
    <x v="8"/>
    <s v="2-White"/>
    <s v="FIG-37-W"/>
    <s v="Бобтейл (вес-80г) (белый)"/>
    <x v="2"/>
    <n v="518"/>
    <n v="450"/>
    <n v="900"/>
    <m/>
    <n v="0"/>
    <n v="0"/>
    <n v="0"/>
    <m/>
    <n v="0"/>
    <n v="0"/>
    <n v="0"/>
    <n v="0"/>
  </r>
  <r>
    <x v="1"/>
    <x v="8"/>
    <s v="1-D&amp;M"/>
    <s v="FIG-38-D"/>
    <s v="Сэр Дог (вес-110г) (темный)"/>
    <x v="4"/>
    <n v="828"/>
    <n v="720"/>
    <n v="1500"/>
    <m/>
    <n v="0"/>
    <n v="0"/>
    <n v="0"/>
    <m/>
    <n v="0"/>
    <n v="0"/>
    <n v="0"/>
    <n v="0"/>
  </r>
  <r>
    <x v="1"/>
    <x v="8"/>
    <s v="1-D&amp;M"/>
    <s v="FIG-38-M"/>
    <s v="Сэр Дог (вес-110г) (молочный)"/>
    <x v="4"/>
    <n v="828"/>
    <n v="720"/>
    <n v="1500"/>
    <m/>
    <n v="0"/>
    <n v="0"/>
    <n v="0"/>
    <m/>
    <n v="0"/>
    <n v="0"/>
    <n v="0"/>
    <n v="0"/>
  </r>
  <r>
    <x v="1"/>
    <x v="8"/>
    <s v="2-White"/>
    <s v="FIG-38-W"/>
    <s v="Сэр Дог (вес-110г) (белый)"/>
    <x v="4"/>
    <n v="828"/>
    <n v="720"/>
    <n v="1500"/>
    <m/>
    <n v="0"/>
    <n v="0"/>
    <n v="0"/>
    <m/>
    <n v="0"/>
    <n v="0"/>
    <n v="0"/>
    <n v="0"/>
  </r>
  <r>
    <x v="1"/>
    <x v="9"/>
    <s v="1-D&amp;M"/>
    <s v="FIG-14-D"/>
    <s v="Дракон (цельная) 135гр (темный)"/>
    <x v="1"/>
    <n v="196"/>
    <n v="170"/>
    <n v="340"/>
    <m/>
    <n v="0"/>
    <n v="0"/>
    <n v="0"/>
    <m/>
    <n v="0"/>
    <n v="0"/>
    <n v="0"/>
    <n v="0"/>
  </r>
  <r>
    <x v="1"/>
    <x v="9"/>
    <s v="1-D&amp;M"/>
    <s v="FIG-14-M"/>
    <s v="Дракон (цельная) 135гр (молочный)"/>
    <x v="1"/>
    <n v="196"/>
    <n v="170"/>
    <n v="340"/>
    <m/>
    <n v="0"/>
    <n v="0"/>
    <n v="0"/>
    <m/>
    <n v="0"/>
    <n v="0"/>
    <n v="0"/>
    <n v="0"/>
  </r>
  <r>
    <x v="1"/>
    <x v="9"/>
    <s v="1-D&amp;M"/>
    <s v="FIG-15-D"/>
    <s v="Дракон 115гр (темный)"/>
    <x v="1"/>
    <n v="230"/>
    <n v="200"/>
    <n v="400"/>
    <m/>
    <n v="0"/>
    <n v="0"/>
    <n v="0"/>
    <m/>
    <n v="0"/>
    <n v="0"/>
    <n v="0"/>
    <n v="0"/>
  </r>
  <r>
    <x v="1"/>
    <x v="9"/>
    <s v="1-D&amp;M"/>
    <s v="FIG-15-M"/>
    <s v="Дракон 115гр (молочный)"/>
    <x v="1"/>
    <n v="230"/>
    <n v="200"/>
    <n v="400"/>
    <m/>
    <n v="0"/>
    <n v="0"/>
    <n v="0"/>
    <m/>
    <n v="0"/>
    <n v="0"/>
    <n v="0"/>
    <n v="0"/>
  </r>
  <r>
    <x v="1"/>
    <x v="9"/>
    <s v="1-D&amp;M"/>
    <s v="FIG-57-D"/>
    <s v="Япошки (набор из 4-х фигур) (вес-258г) (темный)"/>
    <x v="1"/>
    <n v="483"/>
    <n v="420"/>
    <n v="840"/>
    <m/>
    <n v="0"/>
    <n v="0"/>
    <n v="0"/>
    <m/>
    <n v="0"/>
    <n v="0"/>
    <n v="0"/>
    <n v="0"/>
  </r>
  <r>
    <x v="1"/>
    <x v="9"/>
    <s v="1-D&amp;M"/>
    <s v="FIG-57-M"/>
    <s v="Япошки (набор из 4-х фигур) (вес-258г) (молочный)"/>
    <x v="1"/>
    <n v="483"/>
    <n v="420"/>
    <n v="840"/>
    <m/>
    <n v="0"/>
    <n v="0"/>
    <n v="0"/>
    <m/>
    <n v="0"/>
    <n v="0"/>
    <n v="0"/>
    <n v="0"/>
  </r>
  <r>
    <x v="1"/>
    <x v="9"/>
    <s v="1-D&amp;M"/>
    <s v="FIG-59-D"/>
    <s v="Фараон (вес-36г) (темный)"/>
    <x v="1"/>
    <n v="69"/>
    <n v="60"/>
    <n v="120"/>
    <m/>
    <n v="0"/>
    <n v="0"/>
    <n v="0"/>
    <m/>
    <n v="0"/>
    <n v="0"/>
    <n v="0"/>
    <n v="0"/>
  </r>
  <r>
    <x v="1"/>
    <x v="9"/>
    <s v="1-D&amp;M"/>
    <s v="FIG-59-M"/>
    <s v="Фараон (вес-36г) (молочный)"/>
    <x v="1"/>
    <n v="69"/>
    <n v="60"/>
    <n v="120"/>
    <m/>
    <n v="0"/>
    <n v="0"/>
    <n v="0"/>
    <m/>
    <n v="0"/>
    <n v="0"/>
    <n v="0"/>
    <n v="0"/>
  </r>
  <r>
    <x v="1"/>
    <x v="9"/>
    <s v="1-D&amp;M"/>
    <s v="KAZ-03-D"/>
    <s v="Пират (вес-676г) (темный)"/>
    <x v="1"/>
    <n v="805"/>
    <n v="700"/>
    <n v="1400"/>
    <m/>
    <n v="0"/>
    <n v="0"/>
    <n v="0"/>
    <m/>
    <n v="0"/>
    <n v="0"/>
    <n v="0"/>
    <n v="0"/>
  </r>
  <r>
    <x v="1"/>
    <x v="9"/>
    <s v="1-D&amp;M"/>
    <s v="KAZ-03-M"/>
    <s v="Пират (вес-676г) (молочный)"/>
    <x v="1"/>
    <n v="805"/>
    <n v="700"/>
    <n v="1400"/>
    <m/>
    <n v="0"/>
    <n v="0"/>
    <n v="0"/>
    <m/>
    <n v="0"/>
    <n v="0"/>
    <n v="0"/>
    <n v="0"/>
  </r>
  <r>
    <x v="1"/>
    <x v="9"/>
    <s v="1-D&amp;M"/>
    <s v="KAZ-11-D"/>
    <s v="Чебурашка (вес-122г) (темный)"/>
    <x v="1"/>
    <n v="225"/>
    <n v="195"/>
    <n v="400"/>
    <m/>
    <n v="0"/>
    <n v="0"/>
    <n v="0"/>
    <m/>
    <n v="0"/>
    <n v="0"/>
    <n v="0"/>
    <n v="0"/>
  </r>
  <r>
    <x v="1"/>
    <x v="9"/>
    <s v="1-D&amp;M"/>
    <s v="KAZ-11-M"/>
    <s v="Чебурашка (вес-122г) (молочный)"/>
    <x v="1"/>
    <n v="225"/>
    <n v="195"/>
    <n v="400"/>
    <m/>
    <n v="0"/>
    <n v="0"/>
    <n v="0"/>
    <m/>
    <n v="0"/>
    <n v="0"/>
    <n v="0"/>
    <n v="0"/>
  </r>
  <r>
    <x v="1"/>
    <x v="9"/>
    <s v="1-D&amp;M"/>
    <s v="FIG-25-D"/>
    <s v="Темный Лорд (вес-70г) (темный)"/>
    <x v="3"/>
    <n v="276"/>
    <n v="240"/>
    <n v="480"/>
    <m/>
    <n v="0"/>
    <n v="0"/>
    <n v="0"/>
    <m/>
    <n v="0"/>
    <n v="0"/>
    <n v="0"/>
    <n v="0"/>
  </r>
  <r>
    <x v="1"/>
    <x v="9"/>
    <s v="1-D&amp;M"/>
    <s v="FIG-25-M"/>
    <s v="Темный Лорд (вес-70г) (молочный)"/>
    <x v="3"/>
    <n v="276"/>
    <n v="240"/>
    <n v="480"/>
    <m/>
    <n v="0"/>
    <n v="0"/>
    <n v="0"/>
    <m/>
    <n v="0"/>
    <n v="0"/>
    <n v="0"/>
    <n v="0"/>
  </r>
  <r>
    <x v="1"/>
    <x v="9"/>
    <s v="2-White"/>
    <s v="FIG-25-W"/>
    <s v="Темный Лорд (вес-70г) (белый)"/>
    <x v="3"/>
    <n v="276"/>
    <n v="240"/>
    <n v="480"/>
    <m/>
    <n v="0"/>
    <n v="0"/>
    <n v="0"/>
    <m/>
    <n v="0"/>
    <n v="0"/>
    <n v="0"/>
    <n v="0"/>
  </r>
  <r>
    <x v="1"/>
    <x v="9"/>
    <s v="1-D&amp;M"/>
    <s v="FIG-26-D"/>
    <s v="Маска паука (вес-70г) (темный)"/>
    <x v="5"/>
    <n v="368"/>
    <n v="320"/>
    <n v="640"/>
    <m/>
    <n v="0"/>
    <n v="0"/>
    <n v="0"/>
    <m/>
    <n v="0"/>
    <n v="0"/>
    <n v="0"/>
    <n v="0"/>
  </r>
  <r>
    <x v="1"/>
    <x v="9"/>
    <s v="1-D&amp;M"/>
    <s v="FIG-26-M"/>
    <s v="Маска паука (вес-70г) (молочный)"/>
    <x v="5"/>
    <n v="368"/>
    <n v="320"/>
    <n v="640"/>
    <m/>
    <n v="0"/>
    <n v="0"/>
    <n v="0"/>
    <m/>
    <n v="0"/>
    <n v="0"/>
    <n v="0"/>
    <n v="0"/>
  </r>
  <r>
    <x v="1"/>
    <x v="9"/>
    <s v="2-White"/>
    <s v="FIG-26-W"/>
    <s v="Маска паука (вес-70г) (белый)"/>
    <x v="5"/>
    <n v="368"/>
    <n v="320"/>
    <n v="640"/>
    <m/>
    <n v="0"/>
    <n v="0"/>
    <n v="0"/>
    <m/>
    <n v="0"/>
    <n v="0"/>
    <n v="0"/>
    <n v="0"/>
  </r>
  <r>
    <x v="1"/>
    <x v="9"/>
    <s v="1-D&amp;M"/>
    <s v="FIG-27-D"/>
    <s v="Бэтмен (вес-90г) (темный)"/>
    <x v="4"/>
    <n v="690"/>
    <n v="600"/>
    <n v="1200"/>
    <m/>
    <n v="0"/>
    <n v="0"/>
    <n v="0"/>
    <m/>
    <n v="0"/>
    <n v="0"/>
    <n v="0"/>
    <n v="0"/>
  </r>
  <r>
    <x v="1"/>
    <x v="9"/>
    <s v="1-D&amp;M"/>
    <s v="FIG-27-M"/>
    <s v="Бэтмен (вес-90г) (молочный)"/>
    <x v="4"/>
    <n v="690"/>
    <n v="600"/>
    <n v="1200"/>
    <m/>
    <n v="0"/>
    <n v="0"/>
    <n v="0"/>
    <m/>
    <n v="0"/>
    <n v="0"/>
    <n v="0"/>
    <n v="0"/>
  </r>
  <r>
    <x v="1"/>
    <x v="9"/>
    <s v="2-White"/>
    <s v="FIG-27-W"/>
    <s v="Бэтмен (вес-90г) (белый)"/>
    <x v="4"/>
    <n v="690"/>
    <n v="600"/>
    <n v="1200"/>
    <m/>
    <n v="0"/>
    <n v="0"/>
    <n v="0"/>
    <m/>
    <n v="0"/>
    <n v="0"/>
    <n v="0"/>
    <n v="0"/>
  </r>
  <r>
    <x v="1"/>
    <x v="10"/>
    <s v="1-D&amp;M"/>
    <s v="FIG-05-D"/>
    <s v="Молодожены 52гр (темный)"/>
    <x v="1"/>
    <n v="92"/>
    <n v="80"/>
    <n v="160"/>
    <m/>
    <n v="0"/>
    <n v="0"/>
    <n v="0"/>
    <m/>
    <n v="0"/>
    <n v="0"/>
    <n v="0"/>
    <n v="0"/>
  </r>
  <r>
    <x v="1"/>
    <x v="10"/>
    <s v="1-D&amp;M"/>
    <s v="FIG-05-M"/>
    <s v="Молодожены 52гр (молочный)"/>
    <x v="1"/>
    <n v="92"/>
    <n v="80"/>
    <n v="160"/>
    <m/>
    <n v="0"/>
    <n v="0"/>
    <n v="0"/>
    <m/>
    <n v="0"/>
    <n v="0"/>
    <n v="0"/>
    <n v="0"/>
  </r>
  <r>
    <x v="1"/>
    <x v="10"/>
    <s v="2-White"/>
    <s v="FIG-05-W"/>
    <s v="Молодожены 52гр (белый)"/>
    <x v="1"/>
    <n v="92"/>
    <n v="80"/>
    <n v="160"/>
    <m/>
    <n v="0"/>
    <n v="0"/>
    <n v="0"/>
    <m/>
    <n v="0"/>
    <n v="0"/>
    <n v="0"/>
    <n v="0"/>
  </r>
  <r>
    <x v="1"/>
    <x v="10"/>
    <s v="1-D&amp;M"/>
    <s v="FIG-04-D"/>
    <s v="Венера 55гр (темный)"/>
    <x v="1"/>
    <n v="81"/>
    <n v="70"/>
    <n v="140"/>
    <m/>
    <n v="0"/>
    <n v="0"/>
    <n v="0"/>
    <m/>
    <n v="0"/>
    <n v="0"/>
    <n v="0"/>
    <n v="0"/>
  </r>
  <r>
    <x v="1"/>
    <x v="10"/>
    <s v="1-D&amp;M"/>
    <s v="FIG-04-M"/>
    <s v="Венера 55гр (молочный)"/>
    <x v="1"/>
    <n v="81"/>
    <n v="70"/>
    <n v="140"/>
    <m/>
    <n v="0"/>
    <n v="0"/>
    <n v="0"/>
    <m/>
    <n v="0"/>
    <n v="0"/>
    <n v="0"/>
    <n v="0"/>
  </r>
  <r>
    <x v="1"/>
    <x v="10"/>
    <s v="2-White"/>
    <s v="FIG-04-W"/>
    <s v="Венера 55гр (белый)"/>
    <x v="1"/>
    <n v="81"/>
    <n v="70"/>
    <n v="140"/>
    <m/>
    <n v="0"/>
    <n v="0"/>
    <n v="0"/>
    <m/>
    <n v="0"/>
    <n v="0"/>
    <n v="0"/>
    <n v="0"/>
  </r>
  <r>
    <x v="1"/>
    <x v="10"/>
    <s v="1-D&amp;M"/>
    <s v="FIG-97-D"/>
    <s v="Шокофон/микрофон (вес-200г) (темный)"/>
    <x v="1"/>
    <n v="483"/>
    <n v="420"/>
    <n v="840"/>
    <m/>
    <n v="0"/>
    <n v="0"/>
    <n v="0"/>
    <m/>
    <n v="0"/>
    <n v="0"/>
    <n v="0"/>
    <n v="0"/>
  </r>
  <r>
    <x v="1"/>
    <x v="10"/>
    <s v="1-D&amp;M"/>
    <s v="FIG-97-M"/>
    <s v="Шокофон/микрофон (вес-200г) (молочный)"/>
    <x v="1"/>
    <n v="483"/>
    <n v="420"/>
    <n v="840"/>
    <m/>
    <n v="0"/>
    <n v="0"/>
    <n v="0"/>
    <m/>
    <n v="0"/>
    <n v="0"/>
    <n v="0"/>
    <n v="0"/>
  </r>
  <r>
    <x v="1"/>
    <x v="10"/>
    <s v="1-D&amp;M"/>
    <s v="FIG-1275-D"/>
    <s v="С днем рождения-2 (вес-70г) (темный)"/>
    <x v="6"/>
    <n v="115"/>
    <n v="100"/>
    <n v="200"/>
    <m/>
    <n v="0"/>
    <n v="0"/>
    <n v="0"/>
    <m/>
    <n v="0"/>
    <n v="0"/>
    <n v="0"/>
    <n v="0"/>
  </r>
  <r>
    <x v="1"/>
    <x v="10"/>
    <s v="1-D&amp;M"/>
    <s v="FIG-1275-M"/>
    <s v="С днем рождения-2 (вес-70г) (молочный)"/>
    <x v="6"/>
    <n v="115"/>
    <n v="100"/>
    <n v="200"/>
    <m/>
    <n v="0"/>
    <n v="0"/>
    <n v="0"/>
    <m/>
    <n v="0"/>
    <n v="0"/>
    <n v="0"/>
    <n v="0"/>
  </r>
  <r>
    <x v="1"/>
    <x v="10"/>
    <s v="2-White"/>
    <s v="FIG-1275-W"/>
    <s v="С днем рождения-2 (вес-70г) (белый)"/>
    <x v="6"/>
    <n v="115"/>
    <n v="100"/>
    <n v="200"/>
    <m/>
    <n v="0"/>
    <n v="0"/>
    <n v="0"/>
    <m/>
    <n v="0"/>
    <n v="0"/>
    <n v="0"/>
    <n v="0"/>
  </r>
  <r>
    <x v="1"/>
    <x v="10"/>
    <s v="1-D&amp;M"/>
    <s v="FIG-1276-D"/>
    <s v="С Юбилеем! (вес-60г) (темный)"/>
    <x v="6"/>
    <n v="115"/>
    <n v="100"/>
    <n v="200"/>
    <m/>
    <n v="0"/>
    <n v="0"/>
    <n v="0"/>
    <m/>
    <n v="0"/>
    <n v="0"/>
    <n v="0"/>
    <n v="0"/>
  </r>
  <r>
    <x v="1"/>
    <x v="10"/>
    <s v="1-D&amp;M"/>
    <s v="FIG-1276-M"/>
    <s v="С Юбилеем! (вес-60г) (молочный)"/>
    <x v="6"/>
    <n v="115"/>
    <n v="100"/>
    <n v="200"/>
    <m/>
    <n v="0"/>
    <n v="0"/>
    <n v="0"/>
    <m/>
    <n v="0"/>
    <n v="0"/>
    <n v="0"/>
    <n v="0"/>
  </r>
  <r>
    <x v="1"/>
    <x v="10"/>
    <s v="2-White"/>
    <s v="FIG-1276-W"/>
    <s v="С Юбилеем! (вес-60г) (белый)"/>
    <x v="6"/>
    <n v="115"/>
    <n v="100"/>
    <n v="200"/>
    <m/>
    <n v="0"/>
    <n v="0"/>
    <n v="0"/>
    <m/>
    <n v="0"/>
    <n v="0"/>
    <n v="0"/>
    <n v="0"/>
  </r>
  <r>
    <x v="1"/>
    <x v="10"/>
    <s v="1-D&amp;M"/>
    <s v="FIG-1277-D"/>
    <s v="Шоко-поздравляшки (вес-75г) (темный)"/>
    <x v="6"/>
    <n v="115"/>
    <n v="100"/>
    <n v="200"/>
    <m/>
    <n v="0"/>
    <n v="0"/>
    <n v="0"/>
    <m/>
    <n v="0"/>
    <n v="0"/>
    <n v="0"/>
    <n v="0"/>
  </r>
  <r>
    <x v="1"/>
    <x v="10"/>
    <s v="1-D&amp;M"/>
    <s v="FIG-1277-M"/>
    <s v="Шоко-поздравляшки (вес-75г) (молочный)"/>
    <x v="6"/>
    <n v="115"/>
    <n v="100"/>
    <n v="200"/>
    <m/>
    <n v="0"/>
    <n v="0"/>
    <n v="0"/>
    <m/>
    <n v="0"/>
    <n v="0"/>
    <n v="0"/>
    <n v="0"/>
  </r>
  <r>
    <x v="1"/>
    <x v="10"/>
    <s v="2-White"/>
    <s v="FIG-1277-W"/>
    <s v="Шоко-поздравляшки (вес-75г) (белый)"/>
    <x v="6"/>
    <n v="115"/>
    <n v="100"/>
    <n v="200"/>
    <m/>
    <n v="0"/>
    <n v="0"/>
    <n v="0"/>
    <m/>
    <n v="0"/>
    <n v="0"/>
    <n v="0"/>
    <n v="0"/>
  </r>
  <r>
    <x v="1"/>
    <x v="10"/>
    <s v="1-D&amp;M"/>
    <s v="FIG-1278-D"/>
    <s v="Шоко-поздравляшки 2 (вес-60г) (темный)"/>
    <x v="6"/>
    <n v="115"/>
    <n v="100"/>
    <n v="200"/>
    <m/>
    <n v="0"/>
    <n v="0"/>
    <n v="0"/>
    <m/>
    <n v="0"/>
    <n v="0"/>
    <n v="0"/>
    <n v="0"/>
  </r>
  <r>
    <x v="1"/>
    <x v="10"/>
    <s v="1-D&amp;M"/>
    <s v="FIG-1278-M"/>
    <s v="Шоко-поздравляшки 2 (вес-60г) (молочный)"/>
    <x v="6"/>
    <n v="115"/>
    <n v="100"/>
    <n v="200"/>
    <m/>
    <n v="0"/>
    <n v="0"/>
    <n v="0"/>
    <m/>
    <n v="0"/>
    <n v="0"/>
    <n v="0"/>
    <n v="0"/>
  </r>
  <r>
    <x v="1"/>
    <x v="10"/>
    <s v="2-White"/>
    <s v="FIG-1278-W"/>
    <s v="Шоко-поздравляшки 2 (вес-60г) (белый)"/>
    <x v="6"/>
    <n v="115"/>
    <n v="100"/>
    <n v="200"/>
    <m/>
    <n v="0"/>
    <n v="0"/>
    <n v="0"/>
    <m/>
    <n v="0"/>
    <n v="0"/>
    <n v="0"/>
    <n v="0"/>
  </r>
  <r>
    <x v="1"/>
    <x v="10"/>
    <s v="1-D&amp;M"/>
    <s v="FIG-1279-D"/>
    <s v="Шоко-поздравляшки 3 (вес-70г) (темный)"/>
    <x v="6"/>
    <n v="115"/>
    <n v="100"/>
    <n v="200"/>
    <m/>
    <n v="0"/>
    <n v="0"/>
    <n v="0"/>
    <m/>
    <n v="0"/>
    <n v="0"/>
    <n v="0"/>
    <n v="0"/>
  </r>
  <r>
    <x v="1"/>
    <x v="10"/>
    <s v="1-D&amp;M"/>
    <s v="FIG-1279-M"/>
    <s v="Шоко-поздравляшки 3 (вес-70г) (молочный)"/>
    <x v="6"/>
    <n v="115"/>
    <n v="100"/>
    <n v="200"/>
    <m/>
    <n v="0"/>
    <n v="0"/>
    <n v="0"/>
    <m/>
    <n v="0"/>
    <n v="0"/>
    <n v="0"/>
    <n v="0"/>
  </r>
  <r>
    <x v="1"/>
    <x v="10"/>
    <s v="2-White"/>
    <s v="FIG-1279-W"/>
    <s v="Шоко-поздравляшки 3 (вес-70г) (белый)"/>
    <x v="6"/>
    <n v="115"/>
    <n v="100"/>
    <n v="200"/>
    <m/>
    <n v="0"/>
    <n v="0"/>
    <n v="0"/>
    <m/>
    <n v="0"/>
    <n v="0"/>
    <n v="0"/>
    <n v="0"/>
  </r>
  <r>
    <x v="1"/>
    <x v="10"/>
    <s v="1-D&amp;M"/>
    <s v="FIG-1280-D"/>
    <s v="Шоко-поздравляшки 4 (вес-65г) (темный)"/>
    <x v="6"/>
    <n v="115"/>
    <n v="100"/>
    <n v="200"/>
    <m/>
    <n v="0"/>
    <n v="0"/>
    <n v="0"/>
    <m/>
    <n v="0"/>
    <n v="0"/>
    <n v="0"/>
    <n v="0"/>
  </r>
  <r>
    <x v="1"/>
    <x v="10"/>
    <s v="1-D&amp;M"/>
    <s v="FIG-1280-M"/>
    <s v="Шоко-поздравляшки 4 (вес-65г) (молочный)"/>
    <x v="6"/>
    <n v="115"/>
    <n v="100"/>
    <n v="200"/>
    <m/>
    <n v="0"/>
    <n v="0"/>
    <n v="0"/>
    <m/>
    <n v="0"/>
    <n v="0"/>
    <n v="0"/>
    <n v="0"/>
  </r>
  <r>
    <x v="1"/>
    <x v="10"/>
    <s v="2-White"/>
    <s v="FIG-1280-W"/>
    <s v="Шоко-поздравляшки 4 (вес-65г) (белый)"/>
    <x v="6"/>
    <n v="115"/>
    <n v="100"/>
    <n v="200"/>
    <m/>
    <n v="0"/>
    <n v="0"/>
    <n v="0"/>
    <m/>
    <n v="0"/>
    <n v="0"/>
    <n v="0"/>
    <n v="0"/>
  </r>
  <r>
    <x v="1"/>
    <x v="10"/>
    <s v="1-D&amp;M"/>
    <s v="FIG-1358-D"/>
    <s v="Плитка С Днем Рождения (вес-80г) (темный)"/>
    <x v="7"/>
    <n v="230"/>
    <n v="200"/>
    <n v="400"/>
    <m/>
    <m/>
    <n v="0"/>
    <n v="0"/>
    <m/>
    <n v="0"/>
    <n v="0"/>
    <n v="0"/>
    <n v="0"/>
  </r>
  <r>
    <x v="1"/>
    <x v="10"/>
    <s v="1-D&amp;M"/>
    <s v="FIG-1358-M"/>
    <s v="Плитка С Днем Рождения (вес-80г) (молочный)"/>
    <x v="7"/>
    <n v="230"/>
    <n v="200"/>
    <n v="400"/>
    <m/>
    <m/>
    <n v="0"/>
    <n v="0"/>
    <m/>
    <n v="0"/>
    <n v="0"/>
    <n v="0"/>
    <n v="0"/>
  </r>
  <r>
    <x v="1"/>
    <x v="10"/>
    <s v="1-D&amp;M"/>
    <s v="FIG-1358-W"/>
    <s v="Плитка С Днем Рождения (вес-80г) (белый)"/>
    <x v="7"/>
    <n v="230"/>
    <n v="200"/>
    <n v="400"/>
    <m/>
    <m/>
    <n v="0"/>
    <n v="0"/>
    <m/>
    <n v="0"/>
    <n v="0"/>
    <n v="0"/>
    <n v="0"/>
  </r>
  <r>
    <x v="1"/>
    <x v="11"/>
    <s v="1-D&amp;M"/>
    <s v="FIG-53-D"/>
    <s v="Сапожок (вес-64г) (темный)"/>
    <x v="1"/>
    <n v="115"/>
    <n v="100"/>
    <n v="200"/>
    <m/>
    <n v="0"/>
    <n v="0"/>
    <n v="0"/>
    <m/>
    <n v="0"/>
    <n v="0"/>
    <n v="0"/>
    <n v="0"/>
  </r>
  <r>
    <x v="1"/>
    <x v="11"/>
    <s v="1-D&amp;M"/>
    <s v="FIG-53-M"/>
    <s v="Сапожок (вес-64г) (молочный)"/>
    <x v="1"/>
    <n v="115"/>
    <n v="100"/>
    <n v="200"/>
    <m/>
    <n v="0"/>
    <n v="0"/>
    <n v="0"/>
    <m/>
    <n v="0"/>
    <n v="0"/>
    <n v="0"/>
    <n v="0"/>
  </r>
  <r>
    <x v="1"/>
    <x v="11"/>
    <s v="1-D&amp;M"/>
    <s v="FIG-54-D"/>
    <s v="Рюмка (вес-64г) (темный)"/>
    <x v="1"/>
    <n v="115"/>
    <n v="100"/>
    <n v="200"/>
    <m/>
    <n v="0"/>
    <n v="0"/>
    <n v="0"/>
    <m/>
    <n v="0"/>
    <n v="0"/>
    <n v="0"/>
    <n v="0"/>
  </r>
  <r>
    <x v="1"/>
    <x v="11"/>
    <s v="1-D&amp;M"/>
    <s v="FIG-54-M"/>
    <s v="Рюмка (вес-64г) (молочный)"/>
    <x v="1"/>
    <n v="115"/>
    <n v="100"/>
    <n v="200"/>
    <m/>
    <n v="0"/>
    <n v="0"/>
    <n v="0"/>
    <m/>
    <n v="0"/>
    <n v="0"/>
    <n v="0"/>
    <n v="0"/>
  </r>
  <r>
    <x v="1"/>
    <x v="11"/>
    <s v="1-D&amp;M"/>
    <s v="FIG-55-D"/>
    <s v="Рюмочка (вес-32г) (темный)"/>
    <x v="1"/>
    <n v="58"/>
    <n v="50"/>
    <n v="100"/>
    <m/>
    <n v="0"/>
    <n v="0"/>
    <n v="0"/>
    <m/>
    <n v="0"/>
    <n v="0"/>
    <n v="0"/>
    <n v="0"/>
  </r>
  <r>
    <x v="1"/>
    <x v="11"/>
    <s v="1-D&amp;M"/>
    <s v="FIG-55-M"/>
    <s v="Рюмочка (вес-32г) (молочный)"/>
    <x v="1"/>
    <n v="58"/>
    <n v="50"/>
    <n v="100"/>
    <m/>
    <n v="0"/>
    <n v="0"/>
    <n v="0"/>
    <m/>
    <n v="0"/>
    <n v="0"/>
    <n v="0"/>
    <n v="0"/>
  </r>
  <r>
    <x v="1"/>
    <x v="12"/>
    <s v="1-D&amp;M"/>
    <s v="FIG-56-D"/>
    <s v="Бюст Президент -каркасный (вес-280~350г) (темный)"/>
    <x v="0"/>
    <n v="2415"/>
    <n v="2100"/>
    <n v="4200"/>
    <m/>
    <n v="0"/>
    <n v="0"/>
    <n v="0"/>
    <m/>
    <n v="0"/>
    <n v="0"/>
    <n v="0"/>
    <n v="0"/>
  </r>
  <r>
    <x v="1"/>
    <x v="12"/>
    <s v="1-D&amp;M"/>
    <s v="FIG-56-M"/>
    <s v="Бюст Президент -каркасный (вес-280~350г) (молочный)"/>
    <x v="0"/>
    <n v="2415"/>
    <n v="2100"/>
    <n v="4200"/>
    <m/>
    <n v="0"/>
    <n v="0"/>
    <n v="0"/>
    <m/>
    <n v="0"/>
    <n v="0"/>
    <n v="0"/>
    <n v="0"/>
  </r>
  <r>
    <x v="1"/>
    <x v="12"/>
    <s v="1-D&amp;M"/>
    <s v="FIG-68-D"/>
    <s v="Бюст Президент -полный (вес-1040г) (темный)"/>
    <x v="1"/>
    <n v="1898"/>
    <n v="1650"/>
    <n v="3300"/>
    <m/>
    <n v="0"/>
    <n v="0"/>
    <n v="0"/>
    <m/>
    <n v="0"/>
    <n v="0"/>
    <n v="0"/>
    <n v="0"/>
  </r>
  <r>
    <x v="1"/>
    <x v="12"/>
    <s v="1-D&amp;M"/>
    <s v="FIG-68-M"/>
    <s v="Бюст Президент -полный (вес-1040г) (молочный)"/>
    <x v="1"/>
    <n v="1898"/>
    <n v="1650"/>
    <n v="3300"/>
    <m/>
    <n v="0"/>
    <n v="0"/>
    <n v="0"/>
    <m/>
    <n v="0"/>
    <n v="0"/>
    <n v="0"/>
    <n v="0"/>
  </r>
  <r>
    <x v="1"/>
    <x v="12"/>
    <s v="1-D&amp;M"/>
    <s v="FIG-90-D"/>
    <s v="Бюст Президент мини (вес-216г) (темный)"/>
    <x v="1"/>
    <n v="403"/>
    <n v="350"/>
    <n v="700"/>
    <m/>
    <n v="0"/>
    <n v="0"/>
    <n v="0"/>
    <m/>
    <n v="0"/>
    <n v="0"/>
    <n v="0"/>
    <n v="0"/>
  </r>
  <r>
    <x v="1"/>
    <x v="12"/>
    <s v="1-D&amp;M"/>
    <s v="FIG-90-M"/>
    <s v="Бюст Президент мини (вес-216г) (молочный)"/>
    <x v="1"/>
    <n v="403"/>
    <n v="350"/>
    <n v="700"/>
    <m/>
    <n v="0"/>
    <n v="0"/>
    <n v="0"/>
    <m/>
    <n v="0"/>
    <n v="0"/>
    <n v="0"/>
    <n v="0"/>
  </r>
  <r>
    <x v="1"/>
    <x v="12"/>
    <s v="1-D&amp;M"/>
    <s v="FIG-69-D"/>
    <s v="Бюст Император (вес-284г) (темный)"/>
    <x v="1"/>
    <n v="518"/>
    <n v="450"/>
    <n v="900"/>
    <m/>
    <n v="0"/>
    <n v="0"/>
    <n v="0"/>
    <m/>
    <n v="0"/>
    <n v="0"/>
    <n v="0"/>
    <n v="0"/>
  </r>
  <r>
    <x v="1"/>
    <x v="12"/>
    <s v="1-D&amp;M"/>
    <s v="FIG-69-M"/>
    <s v="Бюст Император (вес-284г) (молочный)"/>
    <x v="1"/>
    <n v="518"/>
    <n v="450"/>
    <n v="900"/>
    <m/>
    <n v="0"/>
    <n v="0"/>
    <n v="0"/>
    <m/>
    <n v="0"/>
    <n v="0"/>
    <n v="0"/>
    <n v="0"/>
  </r>
  <r>
    <x v="1"/>
    <x v="12"/>
    <s v="1-D&amp;M"/>
    <s v="FIG-93-D"/>
    <s v="Бюст Самодержец (вес-254г) (темный)"/>
    <x v="1"/>
    <n v="460"/>
    <n v="400"/>
    <n v="800"/>
    <m/>
    <n v="0"/>
    <n v="0"/>
    <n v="0"/>
    <m/>
    <n v="0"/>
    <n v="0"/>
    <n v="0"/>
    <n v="0"/>
  </r>
  <r>
    <x v="1"/>
    <x v="12"/>
    <s v="1-D&amp;M"/>
    <s v="FIG-93-M"/>
    <s v="Бюст Самодержец (вес-254г) (молочный)"/>
    <x v="1"/>
    <n v="460"/>
    <n v="400"/>
    <n v="800"/>
    <m/>
    <n v="0"/>
    <n v="0"/>
    <n v="0"/>
    <m/>
    <n v="0"/>
    <n v="0"/>
    <n v="0"/>
    <n v="0"/>
  </r>
  <r>
    <x v="1"/>
    <x v="12"/>
    <s v="1-D&amp;M"/>
    <s v="FIG-70-D"/>
    <s v="Бюст Вождь - каркасный (вес-~350г) (темный)"/>
    <x v="0"/>
    <n v="2415"/>
    <n v="2100"/>
    <n v="4200"/>
    <m/>
    <n v="0"/>
    <n v="0"/>
    <n v="0"/>
    <m/>
    <n v="0"/>
    <n v="0"/>
    <n v="0"/>
    <n v="0"/>
  </r>
  <r>
    <x v="1"/>
    <x v="12"/>
    <s v="1-D&amp;M"/>
    <s v="FIG-70-M"/>
    <s v="Бюст Вождь - каркасный (вес-~350г) (молочный)"/>
    <x v="0"/>
    <n v="2415"/>
    <n v="2100"/>
    <n v="4200"/>
    <m/>
    <n v="0"/>
    <n v="0"/>
    <n v="0"/>
    <m/>
    <n v="0"/>
    <n v="0"/>
    <n v="0"/>
    <n v="0"/>
  </r>
  <r>
    <x v="1"/>
    <x v="12"/>
    <s v="1-D&amp;M"/>
    <s v="FIG-71-D"/>
    <s v="Бюст Вождь - полный (вес-1000г) (темный)"/>
    <x v="1"/>
    <n v="1840"/>
    <n v="1600"/>
    <n v="3200"/>
    <m/>
    <n v="0"/>
    <n v="0"/>
    <n v="0"/>
    <m/>
    <n v="0"/>
    <n v="0"/>
    <n v="0"/>
    <n v="0"/>
  </r>
  <r>
    <x v="1"/>
    <x v="12"/>
    <s v="1-D&amp;M"/>
    <s v="FIG-71-M"/>
    <s v="Бюст Вождь - полный (вес-1000г) (молочный)"/>
    <x v="1"/>
    <n v="1840"/>
    <n v="1600"/>
    <n v="3200"/>
    <m/>
    <n v="0"/>
    <n v="0"/>
    <n v="0"/>
    <m/>
    <n v="0"/>
    <n v="0"/>
    <n v="0"/>
    <n v="0"/>
  </r>
  <r>
    <x v="1"/>
    <x v="12"/>
    <s v="1-D&amp;M"/>
    <s v="FIG-91-D"/>
    <s v="Бюст Вождь мини (вес-128г) (темный)"/>
    <x v="1"/>
    <n v="230"/>
    <n v="200"/>
    <n v="400"/>
    <m/>
    <n v="0"/>
    <n v="0"/>
    <n v="0"/>
    <m/>
    <n v="0"/>
    <n v="0"/>
    <n v="0"/>
    <n v="0"/>
  </r>
  <r>
    <x v="1"/>
    <x v="12"/>
    <s v="1-D&amp;M"/>
    <s v="FIG-91-M"/>
    <s v="Бюст Вождь мини (вес-128г) (молочный)"/>
    <x v="1"/>
    <n v="230"/>
    <n v="200"/>
    <n v="400"/>
    <m/>
    <n v="0"/>
    <n v="0"/>
    <n v="0"/>
    <m/>
    <n v="0"/>
    <n v="0"/>
    <n v="0"/>
    <n v="0"/>
  </r>
  <r>
    <x v="1"/>
    <x v="12"/>
    <s v="1-D&amp;M"/>
    <s v="FIG-72-D"/>
    <s v="Бюст Железный Феликс - каркасный (вес-~170г) (темный)"/>
    <x v="0"/>
    <n v="2415"/>
    <n v="2100"/>
    <n v="4200"/>
    <m/>
    <n v="0"/>
    <n v="0"/>
    <n v="0"/>
    <m/>
    <n v="0"/>
    <n v="0"/>
    <n v="0"/>
    <n v="0"/>
  </r>
  <r>
    <x v="1"/>
    <x v="12"/>
    <s v="1-D&amp;M"/>
    <s v="FIG-72-M"/>
    <s v="Бюст Железный Феликс - каркасный (вес-~170г) (молочный)"/>
    <x v="0"/>
    <n v="2415"/>
    <n v="2100"/>
    <n v="4200"/>
    <m/>
    <n v="0"/>
    <n v="0"/>
    <n v="0"/>
    <m/>
    <n v="0"/>
    <n v="0"/>
    <n v="0"/>
    <n v="0"/>
  </r>
  <r>
    <x v="1"/>
    <x v="12"/>
    <s v="1-D&amp;M"/>
    <s v="FIG-73-D"/>
    <s v="Бюст Железный Феликс - полный (вес-614г) (темный)"/>
    <x v="1"/>
    <n v="1150"/>
    <n v="1000"/>
    <n v="2000"/>
    <m/>
    <n v="0"/>
    <n v="0"/>
    <n v="0"/>
    <m/>
    <n v="0"/>
    <n v="0"/>
    <n v="0"/>
    <n v="0"/>
  </r>
  <r>
    <x v="1"/>
    <x v="12"/>
    <s v="1-D&amp;M"/>
    <s v="FIG-73-M"/>
    <s v="Бюст Железный Феликс - полный (вес-614г) (молочный)"/>
    <x v="1"/>
    <n v="1150"/>
    <n v="1000"/>
    <n v="2000"/>
    <m/>
    <n v="0"/>
    <n v="0"/>
    <n v="0"/>
    <m/>
    <n v="0"/>
    <n v="0"/>
    <n v="0"/>
    <n v="0"/>
  </r>
  <r>
    <x v="1"/>
    <x v="12"/>
    <s v="1-D&amp;M"/>
    <s v="FIG-74-D"/>
    <s v="Бюст Отец народов (вес-160г) (темный)"/>
    <x v="1"/>
    <n v="288"/>
    <n v="250"/>
    <n v="500"/>
    <m/>
    <n v="0"/>
    <n v="0"/>
    <n v="0"/>
    <m/>
    <n v="0"/>
    <n v="0"/>
    <n v="0"/>
    <n v="0"/>
  </r>
  <r>
    <x v="1"/>
    <x v="12"/>
    <s v="1-D&amp;M"/>
    <s v="FIG-74-M"/>
    <s v="Бюст Отец народов (вес-160г) (молочный)"/>
    <x v="1"/>
    <n v="288"/>
    <n v="250"/>
    <n v="500"/>
    <m/>
    <n v="0"/>
    <n v="0"/>
    <n v="0"/>
    <m/>
    <n v="0"/>
    <n v="0"/>
    <n v="0"/>
    <n v="0"/>
  </r>
  <r>
    <x v="1"/>
    <x v="12"/>
    <s v="1-D&amp;M"/>
    <s v="FIG-98-D"/>
    <s v="Бюст Пушкин (вес-980г) (темный)"/>
    <x v="1"/>
    <n v="1812"/>
    <n v="1575"/>
    <n v="3150"/>
    <m/>
    <n v="0"/>
    <n v="0"/>
    <n v="0"/>
    <m/>
    <n v="0"/>
    <n v="0"/>
    <n v="0"/>
    <n v="0"/>
  </r>
  <r>
    <x v="1"/>
    <x v="12"/>
    <s v="1-D&amp;M"/>
    <s v="FIG-98-M"/>
    <s v="Бюст Пушкин (вес-980г) (молочный)"/>
    <x v="1"/>
    <n v="1812"/>
    <n v="1575"/>
    <n v="3150"/>
    <m/>
    <n v="0"/>
    <n v="0"/>
    <n v="0"/>
    <m/>
    <n v="0"/>
    <n v="0"/>
    <n v="0"/>
    <n v="0"/>
  </r>
  <r>
    <x v="1"/>
    <x v="12"/>
    <s v="1-D&amp;M"/>
    <s v="FIG-99-D"/>
    <s v="Бюст Гипократ - Отец медицины (вес-1040г) (темный)"/>
    <x v="1"/>
    <n v="1898"/>
    <n v="1650"/>
    <n v="3300"/>
    <m/>
    <n v="0"/>
    <n v="0"/>
    <n v="0"/>
    <m/>
    <n v="0"/>
    <n v="0"/>
    <n v="0"/>
    <n v="0"/>
  </r>
  <r>
    <x v="1"/>
    <x v="12"/>
    <s v="1-D&amp;M"/>
    <s v="FIG-99-M"/>
    <s v="Бюст Гипократ - Отец медицины (вес-1040г) (молочный)"/>
    <x v="1"/>
    <n v="1898"/>
    <n v="1650"/>
    <n v="3300"/>
    <m/>
    <n v="0"/>
    <n v="0"/>
    <n v="0"/>
    <m/>
    <n v="0"/>
    <n v="0"/>
    <n v="0"/>
    <n v="0"/>
  </r>
  <r>
    <x v="1"/>
    <x v="12"/>
    <s v="1-D&amp;M"/>
    <s v="FIG-75-D"/>
    <s v="Оскар (вес-464г) (темный)"/>
    <x v="1"/>
    <n v="863"/>
    <n v="750"/>
    <n v="1500"/>
    <m/>
    <n v="0"/>
    <n v="0"/>
    <n v="0"/>
    <m/>
    <n v="0"/>
    <n v="0"/>
    <n v="0"/>
    <n v="0"/>
  </r>
  <r>
    <x v="1"/>
    <x v="12"/>
    <s v="1-D&amp;M"/>
    <s v="FIG-75-M"/>
    <s v="Оскар (вес-464г) (молочный)"/>
    <x v="1"/>
    <n v="863"/>
    <n v="750"/>
    <n v="1500"/>
    <m/>
    <n v="0"/>
    <n v="0"/>
    <n v="0"/>
    <m/>
    <n v="0"/>
    <n v="0"/>
    <n v="0"/>
    <n v="0"/>
  </r>
  <r>
    <x v="1"/>
    <x v="12"/>
    <s v="1-D&amp;M"/>
    <s v="FIG-92-D"/>
    <s v="Судья (авторская работа) (вес-400г) (темный)"/>
    <x v="1"/>
    <n v="978"/>
    <n v="850"/>
    <n v="1700"/>
    <m/>
    <n v="0"/>
    <n v="0"/>
    <n v="0"/>
    <m/>
    <n v="0"/>
    <n v="0"/>
    <n v="0"/>
    <n v="0"/>
  </r>
  <r>
    <x v="1"/>
    <x v="12"/>
    <s v="1-D&amp;M"/>
    <s v="FIG-92-M"/>
    <s v="Судья (авторская работа) (вес-400г) (молочный)"/>
    <x v="1"/>
    <n v="978"/>
    <n v="850"/>
    <n v="1700"/>
    <m/>
    <n v="0"/>
    <n v="0"/>
    <n v="0"/>
    <m/>
    <n v="0"/>
    <n v="0"/>
    <n v="0"/>
    <n v="0"/>
  </r>
  <r>
    <x v="1"/>
    <x v="13"/>
    <s v="1-D&amp;M"/>
    <s v="FIG-50-D"/>
    <s v="Ангел на шаре (вес-94г) (темный)"/>
    <x v="1"/>
    <n v="173"/>
    <n v="150"/>
    <n v="300"/>
    <m/>
    <n v="0"/>
    <n v="0"/>
    <n v="0"/>
    <m/>
    <n v="0"/>
    <n v="0"/>
    <n v="0"/>
    <n v="0"/>
  </r>
  <r>
    <x v="1"/>
    <x v="13"/>
    <s v="1-D&amp;M"/>
    <s v="FIG-50-M"/>
    <s v="Ангел на шаре (вес-94г) (молочный)"/>
    <x v="1"/>
    <n v="173"/>
    <n v="150"/>
    <n v="300"/>
    <m/>
    <n v="0"/>
    <n v="0"/>
    <n v="0"/>
    <m/>
    <n v="0"/>
    <n v="0"/>
    <n v="0"/>
    <n v="0"/>
  </r>
  <r>
    <x v="1"/>
    <x v="13"/>
    <s v="1-D&amp;M"/>
    <s v="KAZ-04-D"/>
    <s v="Ангел большой (вес-454г) (темный)"/>
    <x v="1"/>
    <n v="575"/>
    <n v="500"/>
    <n v="1000"/>
    <m/>
    <n v="0"/>
    <n v="0"/>
    <n v="0"/>
    <m/>
    <n v="0"/>
    <n v="0"/>
    <n v="0"/>
    <n v="0"/>
  </r>
  <r>
    <x v="1"/>
    <x v="13"/>
    <s v="1-D&amp;M"/>
    <s v="KAZ-04-M"/>
    <s v="Ангел большой (вес-454г) (молочный)"/>
    <x v="1"/>
    <n v="575"/>
    <n v="500"/>
    <n v="1000"/>
    <m/>
    <n v="0"/>
    <n v="0"/>
    <n v="0"/>
    <m/>
    <n v="0"/>
    <n v="0"/>
    <n v="0"/>
    <n v="0"/>
  </r>
  <r>
    <x v="1"/>
    <x v="13"/>
    <s v="1-D&amp;M"/>
    <s v="FIG-95-D"/>
    <s v="Ангел с сердцами (вес-75г) (темный)"/>
    <x v="1"/>
    <n v="144"/>
    <n v="125"/>
    <n v="250"/>
    <m/>
    <n v="0"/>
    <n v="0"/>
    <n v="0"/>
    <m/>
    <n v="0"/>
    <n v="0"/>
    <n v="0"/>
    <n v="0"/>
  </r>
  <r>
    <x v="1"/>
    <x v="13"/>
    <s v="1-D&amp;M"/>
    <s v="FIG-95-M"/>
    <s v="Ангел с сердцами (вес-75г) (молочный)"/>
    <x v="1"/>
    <n v="144"/>
    <n v="125"/>
    <n v="250"/>
    <m/>
    <n v="0"/>
    <n v="0"/>
    <n v="0"/>
    <m/>
    <n v="0"/>
    <n v="0"/>
    <n v="0"/>
    <n v="0"/>
  </r>
  <r>
    <x v="1"/>
    <x v="14"/>
    <s v="1-D&amp;M"/>
    <s v="FIG-07-D"/>
    <s v="Дед Мороз с подарком 68гр (темный)"/>
    <x v="1"/>
    <n v="127"/>
    <n v="110"/>
    <n v="220"/>
    <m/>
    <n v="0"/>
    <n v="0"/>
    <n v="0"/>
    <m/>
    <n v="0"/>
    <n v="0"/>
    <n v="0"/>
    <n v="0"/>
  </r>
  <r>
    <x v="1"/>
    <x v="14"/>
    <s v="1-D&amp;M"/>
    <s v="FIG-07-M"/>
    <s v="Дед Мороз с подарком 68гр (молочный)"/>
    <x v="1"/>
    <n v="127"/>
    <n v="110"/>
    <n v="220"/>
    <m/>
    <n v="0"/>
    <n v="0"/>
    <n v="0"/>
    <m/>
    <n v="0"/>
    <n v="0"/>
    <n v="0"/>
    <n v="0"/>
  </r>
  <r>
    <x v="1"/>
    <x v="14"/>
    <s v="1-D&amp;M"/>
    <s v="FIG-08-D"/>
    <s v="Дед Мороз с зайцем на снегоходе 262гр (темный)"/>
    <x v="1"/>
    <n v="426"/>
    <n v="370"/>
    <n v="740"/>
    <m/>
    <n v="0"/>
    <n v="0"/>
    <n v="0"/>
    <m/>
    <n v="0"/>
    <n v="0"/>
    <n v="0"/>
    <n v="0"/>
  </r>
  <r>
    <x v="1"/>
    <x v="14"/>
    <s v="1-D&amp;M"/>
    <s v="FIG-08-M"/>
    <s v="Дед Мороз с зайцем на снегоходе 262гр (молочный)"/>
    <x v="1"/>
    <n v="426"/>
    <n v="370"/>
    <n v="740"/>
    <m/>
    <n v="0"/>
    <n v="0"/>
    <n v="0"/>
    <m/>
    <n v="0"/>
    <n v="0"/>
    <n v="0"/>
    <n v="0"/>
  </r>
  <r>
    <x v="1"/>
    <x v="14"/>
    <s v="1-D&amp;M"/>
    <s v="FIG-51-D"/>
    <s v="Дед мороз в мешке (вес-192г) (темный)"/>
    <x v="1"/>
    <n v="345"/>
    <n v="300"/>
    <n v="600"/>
    <m/>
    <n v="0"/>
    <n v="0"/>
    <n v="0"/>
    <m/>
    <n v="0"/>
    <n v="0"/>
    <n v="0"/>
    <n v="0"/>
  </r>
  <r>
    <x v="1"/>
    <x v="14"/>
    <s v="1-D&amp;M"/>
    <s v="FIG-51-M"/>
    <s v="Дед мороз в мешке (вес-192г) (молочный)"/>
    <x v="1"/>
    <n v="345"/>
    <n v="300"/>
    <n v="600"/>
    <m/>
    <n v="0"/>
    <n v="0"/>
    <n v="0"/>
    <m/>
    <n v="0"/>
    <n v="0"/>
    <n v="0"/>
    <n v="0"/>
  </r>
  <r>
    <x v="1"/>
    <x v="14"/>
    <s v="1-D&amp;M"/>
    <s v="KAZ-06-D"/>
    <s v="Елка (вес-34г) (темный)"/>
    <x v="1"/>
    <n v="64"/>
    <n v="55"/>
    <n v="120"/>
    <m/>
    <n v="0"/>
    <n v="0"/>
    <n v="0"/>
    <m/>
    <n v="0"/>
    <n v="0"/>
    <n v="0"/>
    <n v="0"/>
  </r>
  <r>
    <x v="1"/>
    <x v="14"/>
    <s v="1-D&amp;M"/>
    <s v="KAZ-06-M"/>
    <s v="Елка (вес-34г) (молочный)"/>
    <x v="1"/>
    <n v="64"/>
    <n v="55"/>
    <n v="120"/>
    <m/>
    <n v="0"/>
    <n v="0"/>
    <n v="0"/>
    <m/>
    <n v="0"/>
    <n v="0"/>
    <n v="0"/>
    <n v="0"/>
  </r>
  <r>
    <x v="1"/>
    <x v="14"/>
    <s v="1-D&amp;M"/>
    <s v="KAZ-08-D"/>
    <s v="Шишка (вес-74~108г) (темный)"/>
    <x v="0"/>
    <n v="1898"/>
    <n v="1650"/>
    <n v="3300"/>
    <m/>
    <n v="0"/>
    <n v="0"/>
    <n v="0"/>
    <m/>
    <n v="0"/>
    <n v="0"/>
    <n v="0"/>
    <n v="0"/>
  </r>
  <r>
    <x v="1"/>
    <x v="14"/>
    <s v="1-D&amp;M"/>
    <s v="KAZ-08-M"/>
    <s v="Шишка (вес-74~108г) (молочный)"/>
    <x v="0"/>
    <n v="1898"/>
    <n v="1650"/>
    <n v="3300"/>
    <m/>
    <n v="0"/>
    <n v="0"/>
    <n v="0"/>
    <m/>
    <n v="0"/>
    <n v="0"/>
    <n v="0"/>
    <n v="0"/>
  </r>
  <r>
    <x v="1"/>
    <x v="14"/>
    <s v="1-D&amp;M"/>
    <s v="KAZ-13-D"/>
    <s v="Санта Клаус (вес-196г) (темный)"/>
    <x v="1"/>
    <n v="363"/>
    <n v="315"/>
    <n v="650"/>
    <m/>
    <n v="0"/>
    <n v="0"/>
    <n v="0"/>
    <m/>
    <n v="0"/>
    <n v="0"/>
    <n v="0"/>
    <n v="0"/>
  </r>
  <r>
    <x v="1"/>
    <x v="14"/>
    <s v="1-D&amp;M"/>
    <s v="KAZ-13-M"/>
    <s v="Санта Клаус (вес-196г) (молочный)"/>
    <x v="1"/>
    <n v="363"/>
    <n v="315"/>
    <n v="650"/>
    <m/>
    <n v="0"/>
    <n v="0"/>
    <n v="0"/>
    <m/>
    <n v="0"/>
    <n v="0"/>
    <n v="0"/>
    <n v="0"/>
  </r>
  <r>
    <x v="1"/>
    <x v="14"/>
    <s v="1-D&amp;M"/>
    <s v="FIG-1231-D"/>
    <s v="Календарь 31 декабря (вес-85г) (темный)"/>
    <x v="4"/>
    <n v="621"/>
    <n v="540"/>
    <n v="1140"/>
    <m/>
    <n v="0"/>
    <n v="0"/>
    <n v="0"/>
    <m/>
    <n v="0"/>
    <n v="0"/>
    <n v="0"/>
    <n v="0"/>
  </r>
  <r>
    <x v="1"/>
    <x v="14"/>
    <s v="1-D&amp;M"/>
    <s v="FIG-1231-M"/>
    <s v="Календарь 31 декабря (вес-85г) (молочный)"/>
    <x v="4"/>
    <n v="621"/>
    <n v="540"/>
    <n v="1140"/>
    <m/>
    <n v="0"/>
    <n v="0"/>
    <n v="0"/>
    <m/>
    <n v="0"/>
    <n v="0"/>
    <n v="0"/>
    <n v="0"/>
  </r>
  <r>
    <x v="1"/>
    <x v="14"/>
    <s v="2-White"/>
    <s v="FIG-1231-W"/>
    <s v="Календарь 31 декабря (вес-85г) (белый)"/>
    <x v="4"/>
    <n v="621"/>
    <n v="540"/>
    <n v="1140"/>
    <m/>
    <n v="0"/>
    <n v="0"/>
    <n v="0"/>
    <m/>
    <n v="0"/>
    <n v="0"/>
    <n v="0"/>
    <n v="0"/>
  </r>
  <r>
    <x v="1"/>
    <x v="14"/>
    <s v="1-D&amp;M"/>
    <s v="FIG-31-D"/>
    <s v="Медаль Новогодняя - бокалы (вес-40г) (темный)"/>
    <x v="8"/>
    <n v="460"/>
    <n v="400"/>
    <n v="800"/>
    <m/>
    <n v="0"/>
    <n v="0"/>
    <n v="0"/>
    <m/>
    <n v="0"/>
    <n v="0"/>
    <n v="0"/>
    <n v="0"/>
  </r>
  <r>
    <x v="1"/>
    <x v="14"/>
    <s v="1-D&amp;M"/>
    <s v="FIG-31-M"/>
    <s v="Медаль Новогодняя - бокалы (вес-40г) (молочный)"/>
    <x v="8"/>
    <n v="460"/>
    <n v="400"/>
    <n v="800"/>
    <m/>
    <n v="0"/>
    <n v="0"/>
    <n v="0"/>
    <m/>
    <n v="0"/>
    <n v="0"/>
    <n v="0"/>
    <n v="0"/>
  </r>
  <r>
    <x v="1"/>
    <x v="14"/>
    <s v="2-White"/>
    <s v="FIG-31-W"/>
    <s v="Медаль Новогодняя - бокалы (вес-40г) (белый)"/>
    <x v="8"/>
    <n v="460"/>
    <n v="400"/>
    <n v="800"/>
    <m/>
    <n v="0"/>
    <n v="0"/>
    <n v="0"/>
    <m/>
    <n v="0"/>
    <n v="0"/>
    <n v="0"/>
    <n v="0"/>
  </r>
  <r>
    <x v="1"/>
    <x v="14"/>
    <s v="1-D&amp;M"/>
    <s v="FIG-32-D"/>
    <s v="Медаль Новогодняя - снежинка (вес-40г) (темный)"/>
    <x v="8"/>
    <n v="460"/>
    <n v="400"/>
    <n v="800"/>
    <m/>
    <n v="0"/>
    <n v="0"/>
    <n v="0"/>
    <m/>
    <n v="0"/>
    <n v="0"/>
    <n v="0"/>
    <n v="0"/>
  </r>
  <r>
    <x v="1"/>
    <x v="14"/>
    <s v="1-D&amp;M"/>
    <s v="FIG-32-M"/>
    <s v="Медаль Новогодняя - снежинка (вес-40г) (молочный)"/>
    <x v="8"/>
    <n v="460"/>
    <n v="400"/>
    <n v="800"/>
    <m/>
    <n v="0"/>
    <n v="0"/>
    <n v="0"/>
    <m/>
    <n v="0"/>
    <n v="0"/>
    <n v="0"/>
    <n v="0"/>
  </r>
  <r>
    <x v="1"/>
    <x v="14"/>
    <s v="2-White"/>
    <s v="FIG-32-W"/>
    <s v="Медаль Новогодняя - снежинка (вес-40г) (белый)"/>
    <x v="8"/>
    <n v="460"/>
    <n v="400"/>
    <n v="800"/>
    <m/>
    <n v="0"/>
    <n v="0"/>
    <n v="0"/>
    <m/>
    <n v="0"/>
    <n v="0"/>
    <n v="0"/>
    <n v="0"/>
  </r>
  <r>
    <x v="1"/>
    <x v="14"/>
    <s v="1-D&amp;M"/>
    <s v="FIG-33-D"/>
    <s v="Медаль Новогодняя - куранты (вес-40г) (темный)"/>
    <x v="8"/>
    <n v="460"/>
    <n v="400"/>
    <n v="800"/>
    <m/>
    <n v="0"/>
    <n v="0"/>
    <n v="0"/>
    <m/>
    <n v="0"/>
    <n v="0"/>
    <n v="0"/>
    <n v="0"/>
  </r>
  <r>
    <x v="1"/>
    <x v="14"/>
    <s v="1-D&amp;M"/>
    <s v="FIG-33-M"/>
    <s v="Медаль Новогодняя - куранты (вес-40г) (молочный)"/>
    <x v="8"/>
    <n v="460"/>
    <n v="400"/>
    <n v="800"/>
    <m/>
    <n v="0"/>
    <n v="0"/>
    <n v="0"/>
    <m/>
    <n v="0"/>
    <n v="0"/>
    <n v="0"/>
    <n v="0"/>
  </r>
  <r>
    <x v="1"/>
    <x v="14"/>
    <s v="2-White"/>
    <s v="FIG-33-W"/>
    <s v="Медаль Новогодняя - куранты (вес-40г) (белый)"/>
    <x v="8"/>
    <n v="460"/>
    <n v="400"/>
    <n v="800"/>
    <m/>
    <n v="0"/>
    <n v="0"/>
    <n v="0"/>
    <m/>
    <n v="0"/>
    <n v="0"/>
    <n v="0"/>
    <n v="0"/>
  </r>
  <r>
    <x v="1"/>
    <x v="14"/>
    <s v="1-D&amp;M"/>
    <s v="FIG-1364-D"/>
    <s v="Денежная мышка (вес-105г) (темный)"/>
    <x v="5"/>
    <n v="575"/>
    <n v="500"/>
    <n v="1000"/>
    <m/>
    <m/>
    <n v="0"/>
    <n v="0"/>
    <m/>
    <n v="0"/>
    <n v="0"/>
    <n v="0"/>
    <n v="0"/>
  </r>
  <r>
    <x v="1"/>
    <x v="14"/>
    <s v="1-D&amp;M"/>
    <s v="FIG-1364-M"/>
    <s v="Денежная мышка (вес-105г) (молочный)"/>
    <x v="5"/>
    <n v="575"/>
    <n v="500"/>
    <n v="1000"/>
    <m/>
    <m/>
    <n v="0"/>
    <n v="0"/>
    <m/>
    <n v="0"/>
    <n v="0"/>
    <n v="0"/>
    <n v="0"/>
  </r>
  <r>
    <x v="1"/>
    <x v="14"/>
    <s v="1-D&amp;M"/>
    <s v="FIG-1364-W"/>
    <s v="Денежная мышка (вес-105г) (белый)"/>
    <x v="5"/>
    <n v="575"/>
    <n v="500"/>
    <n v="1000"/>
    <m/>
    <m/>
    <n v="0"/>
    <n v="0"/>
    <m/>
    <n v="0"/>
    <n v="0"/>
    <n v="0"/>
    <n v="0"/>
  </r>
  <r>
    <x v="1"/>
    <x v="14"/>
    <s v="1-D&amp;M"/>
    <s v="FIG-1353-D"/>
    <s v="Мышь в сыре (вес-95г) (темный)"/>
    <x v="2"/>
    <n v="719"/>
    <n v="625"/>
    <n v="1250"/>
    <m/>
    <m/>
    <n v="0"/>
    <n v="0"/>
    <m/>
    <n v="0"/>
    <n v="0"/>
    <n v="0"/>
    <n v="0"/>
  </r>
  <r>
    <x v="1"/>
    <x v="14"/>
    <s v="1-D&amp;M"/>
    <s v="FIG-1353-M"/>
    <s v="Мышь в сыре (вес-95г) (молочный)"/>
    <x v="2"/>
    <n v="719"/>
    <n v="625"/>
    <n v="1250"/>
    <m/>
    <m/>
    <n v="0"/>
    <n v="0"/>
    <m/>
    <n v="0"/>
    <n v="0"/>
    <n v="0"/>
    <n v="0"/>
  </r>
  <r>
    <x v="1"/>
    <x v="14"/>
    <s v="1-D&amp;M"/>
    <s v="FIG-1353-W"/>
    <s v="Мышь в сыре (вес-95г) (белый)"/>
    <x v="2"/>
    <n v="719"/>
    <n v="625"/>
    <n v="1250"/>
    <m/>
    <m/>
    <n v="0"/>
    <n v="0"/>
    <m/>
    <n v="0"/>
    <n v="0"/>
    <n v="0"/>
    <n v="0"/>
  </r>
  <r>
    <x v="1"/>
    <x v="14"/>
    <s v="1-D&amp;M"/>
    <s v="FIG-1354-D"/>
    <s v="Сыромания (вес-80г) (темный)"/>
    <x v="5"/>
    <n v="460"/>
    <n v="400"/>
    <n v="800"/>
    <m/>
    <m/>
    <n v="0"/>
    <n v="0"/>
    <m/>
    <n v="0"/>
    <n v="0"/>
    <n v="0"/>
    <n v="0"/>
  </r>
  <r>
    <x v="1"/>
    <x v="14"/>
    <s v="1-D&amp;M"/>
    <s v="FIG-1354-M"/>
    <s v="Сыромания (вес-80г) (молочный)"/>
    <x v="5"/>
    <n v="460"/>
    <n v="400"/>
    <n v="800"/>
    <m/>
    <m/>
    <n v="0"/>
    <n v="0"/>
    <m/>
    <n v="0"/>
    <n v="0"/>
    <n v="0"/>
    <n v="0"/>
  </r>
  <r>
    <x v="1"/>
    <x v="14"/>
    <s v="1-D&amp;M"/>
    <s v="FIG-1354-W"/>
    <s v="Сыромания (вес-80г) (белый)"/>
    <x v="5"/>
    <n v="460"/>
    <n v="400"/>
    <n v="800"/>
    <m/>
    <m/>
    <n v="0"/>
    <n v="0"/>
    <m/>
    <n v="0"/>
    <n v="0"/>
    <n v="0"/>
    <n v="0"/>
  </r>
  <r>
    <x v="1"/>
    <x v="14"/>
    <s v="1-D&amp;M"/>
    <s v="FIG-1355-D"/>
    <s v="Мышкино сердце (вес-135г) (темный)"/>
    <x v="5"/>
    <n v="805"/>
    <n v="700"/>
    <n v="1400"/>
    <m/>
    <m/>
    <n v="0"/>
    <n v="0"/>
    <m/>
    <n v="0"/>
    <n v="0"/>
    <n v="0"/>
    <n v="0"/>
  </r>
  <r>
    <x v="1"/>
    <x v="14"/>
    <s v="1-D&amp;M"/>
    <s v="FIG-1355-M"/>
    <s v="Мышкино сердце (вес-135г) (молочный)"/>
    <x v="5"/>
    <n v="805"/>
    <n v="700"/>
    <n v="1400"/>
    <m/>
    <m/>
    <n v="0"/>
    <n v="0"/>
    <m/>
    <n v="0"/>
    <n v="0"/>
    <n v="0"/>
    <n v="0"/>
  </r>
  <r>
    <x v="1"/>
    <x v="14"/>
    <s v="1-D&amp;M"/>
    <s v="FIG-1355-W"/>
    <s v="Мышкино сердце (вес-135г) (белый)"/>
    <x v="5"/>
    <n v="805"/>
    <n v="700"/>
    <n v="1400"/>
    <m/>
    <m/>
    <n v="0"/>
    <n v="0"/>
    <m/>
    <n v="0"/>
    <n v="0"/>
    <n v="0"/>
    <n v="0"/>
  </r>
  <r>
    <x v="1"/>
    <x v="14"/>
    <s v="1-D&amp;M"/>
    <s v="FIG-1356-D"/>
    <s v="Мышки Полуночницы (вес-50г) (темный) (комплект из 2-х плиток)"/>
    <x v="9"/>
    <n v="414"/>
    <n v="360"/>
    <n v="720"/>
    <m/>
    <m/>
    <n v="0"/>
    <n v="0"/>
    <m/>
    <n v="0"/>
    <n v="0"/>
    <n v="0"/>
    <n v="0"/>
  </r>
  <r>
    <x v="1"/>
    <x v="14"/>
    <s v="1-D&amp;M"/>
    <s v="FIG-1356-M"/>
    <s v="Мышки Полуночницы (вес-50г) (молочный) (комплект из 2-х плиток)"/>
    <x v="9"/>
    <n v="414"/>
    <n v="360"/>
    <n v="720"/>
    <m/>
    <m/>
    <n v="0"/>
    <n v="0"/>
    <m/>
    <n v="0"/>
    <n v="0"/>
    <n v="0"/>
    <n v="0"/>
  </r>
  <r>
    <x v="1"/>
    <x v="14"/>
    <s v="1-D&amp;M"/>
    <s v="FIG-1356-W"/>
    <s v="Мышки Полуночницы (вес-50г) (белый) (комплект из 2-х плиток)"/>
    <x v="9"/>
    <n v="414"/>
    <n v="360"/>
    <n v="720"/>
    <m/>
    <m/>
    <n v="0"/>
    <n v="0"/>
    <m/>
    <n v="0"/>
    <n v="0"/>
    <n v="0"/>
    <n v="0"/>
  </r>
  <r>
    <x v="1"/>
    <x v="14"/>
    <s v="1-D&amp;M"/>
    <s v="FIG-1357-D"/>
    <s v="Мышиный квартет (вес-80г) (темный) (комплект из 4-х плиток)"/>
    <x v="10"/>
    <n v="552"/>
    <n v="480"/>
    <n v="960"/>
    <m/>
    <m/>
    <n v="0"/>
    <n v="0"/>
    <m/>
    <n v="0"/>
    <n v="0"/>
    <n v="0"/>
    <n v="0"/>
  </r>
  <r>
    <x v="1"/>
    <x v="14"/>
    <s v="1-D&amp;M"/>
    <s v="FIG-1357-M"/>
    <s v="Мышиный квартет (вес-80г) (молочный) (комплект из 4-х плиток)"/>
    <x v="10"/>
    <n v="552"/>
    <n v="480"/>
    <n v="960"/>
    <m/>
    <m/>
    <n v="0"/>
    <n v="0"/>
    <m/>
    <n v="0"/>
    <n v="0"/>
    <n v="0"/>
    <n v="0"/>
  </r>
  <r>
    <x v="1"/>
    <x v="14"/>
    <s v="1-D&amp;M"/>
    <s v="FIG-1357-W"/>
    <s v="Мышиный квартет (вес-80г) (белый) (комплект из 4-х плиток)"/>
    <x v="10"/>
    <n v="552"/>
    <n v="480"/>
    <n v="960"/>
    <m/>
    <m/>
    <n v="0"/>
    <n v="0"/>
    <m/>
    <n v="0"/>
    <n v="0"/>
    <n v="0"/>
    <n v="0"/>
  </r>
  <r>
    <x v="1"/>
    <x v="14"/>
    <s v="1-D&amp;M"/>
    <s v="FIG-1359-D"/>
    <s v="Шокосыр 2 (вес-55г) (темный)"/>
    <x v="8"/>
    <n v="690"/>
    <n v="600"/>
    <n v="1200"/>
    <m/>
    <m/>
    <n v="0"/>
    <n v="0"/>
    <m/>
    <n v="0"/>
    <n v="0"/>
    <n v="0"/>
    <n v="0"/>
  </r>
  <r>
    <x v="1"/>
    <x v="14"/>
    <s v="1-D&amp;M"/>
    <s v="FIG-1359-M"/>
    <s v="Шокосыр 2 (вес-55г) (молочный)"/>
    <x v="8"/>
    <n v="690"/>
    <n v="600"/>
    <n v="1200"/>
    <m/>
    <m/>
    <n v="0"/>
    <n v="0"/>
    <m/>
    <n v="0"/>
    <n v="0"/>
    <n v="0"/>
    <n v="0"/>
  </r>
  <r>
    <x v="1"/>
    <x v="14"/>
    <s v="1-D&amp;M"/>
    <s v="FIG-1359-W"/>
    <s v="Шокосыр 2 (вес-55г) (белый)"/>
    <x v="8"/>
    <n v="690"/>
    <n v="600"/>
    <n v="1200"/>
    <m/>
    <m/>
    <n v="0"/>
    <n v="0"/>
    <m/>
    <n v="0"/>
    <n v="0"/>
    <n v="0"/>
    <n v="0"/>
  </r>
  <r>
    <x v="1"/>
    <x v="14"/>
    <s v="2-White"/>
    <s v="FIG-1360-D"/>
    <s v="Счастья и любви (вес-60г) (темный)"/>
    <x v="3"/>
    <n v="259"/>
    <n v="225"/>
    <n v="450"/>
    <m/>
    <m/>
    <n v="0"/>
    <n v="0"/>
    <m/>
    <n v="0"/>
    <n v="0"/>
    <n v="0"/>
    <n v="0"/>
  </r>
  <r>
    <x v="1"/>
    <x v="14"/>
    <s v="2-White"/>
    <s v="FIG-1360-M"/>
    <s v="Счастья и любви (вес-60г) (молочный)"/>
    <x v="3"/>
    <n v="259"/>
    <n v="225"/>
    <n v="450"/>
    <m/>
    <m/>
    <n v="0"/>
    <n v="0"/>
    <m/>
    <n v="0"/>
    <n v="0"/>
    <n v="0"/>
    <n v="0"/>
  </r>
  <r>
    <x v="1"/>
    <x v="14"/>
    <s v="2-White"/>
    <s v="FIG-1360-W"/>
    <s v="Счастья и любви (вес-60г) (белый)"/>
    <x v="3"/>
    <n v="259"/>
    <n v="225"/>
    <n v="450"/>
    <m/>
    <m/>
    <n v="0"/>
    <n v="0"/>
    <m/>
    <n v="0"/>
    <n v="0"/>
    <n v="0"/>
    <n v="0"/>
  </r>
  <r>
    <x v="1"/>
    <x v="14"/>
    <s v="2-White"/>
    <s v="FIG-1361-D"/>
    <s v="Ночные мышки (вес-85г) (темный)"/>
    <x v="3"/>
    <n v="345"/>
    <n v="300"/>
    <n v="600"/>
    <m/>
    <m/>
    <n v="0"/>
    <n v="0"/>
    <m/>
    <n v="0"/>
    <n v="0"/>
    <n v="0"/>
    <n v="0"/>
  </r>
  <r>
    <x v="1"/>
    <x v="14"/>
    <s v="2-White"/>
    <s v="FIG-1361-M"/>
    <s v="Ночные мышки (вес-85г) (молочный)"/>
    <x v="3"/>
    <n v="345"/>
    <n v="300"/>
    <n v="600"/>
    <m/>
    <m/>
    <n v="0"/>
    <n v="0"/>
    <m/>
    <n v="0"/>
    <n v="0"/>
    <n v="0"/>
    <n v="0"/>
  </r>
  <r>
    <x v="1"/>
    <x v="14"/>
    <s v="2-White"/>
    <s v="FIG-1361-W"/>
    <s v="Ночные мышки (вес-85г) (белый)"/>
    <x v="3"/>
    <n v="345"/>
    <n v="300"/>
    <n v="600"/>
    <m/>
    <m/>
    <n v="0"/>
    <n v="0"/>
    <m/>
    <n v="0"/>
    <n v="0"/>
    <n v="0"/>
    <n v="0"/>
  </r>
  <r>
    <x v="1"/>
    <x v="14"/>
    <s v="2-White"/>
    <s v="FIG-1362-D"/>
    <s v="Мышь на льду (вес-80г) (темный)"/>
    <x v="3"/>
    <n v="345"/>
    <n v="300"/>
    <n v="600"/>
    <m/>
    <m/>
    <n v="0"/>
    <n v="0"/>
    <m/>
    <n v="0"/>
    <n v="0"/>
    <n v="0"/>
    <n v="0"/>
  </r>
  <r>
    <x v="1"/>
    <x v="14"/>
    <s v="2-White"/>
    <s v="FIG-1362-M"/>
    <s v="Мышь на льду (вес-80г) (молочный)"/>
    <x v="3"/>
    <n v="345"/>
    <n v="300"/>
    <n v="600"/>
    <m/>
    <m/>
    <n v="0"/>
    <n v="0"/>
    <m/>
    <n v="0"/>
    <n v="0"/>
    <n v="0"/>
    <n v="0"/>
  </r>
  <r>
    <x v="1"/>
    <x v="14"/>
    <s v="2-White"/>
    <s v="FIG-1362-W"/>
    <s v="Мышь на льду (вес-80г) (белый)"/>
    <x v="3"/>
    <n v="345"/>
    <n v="300"/>
    <n v="600"/>
    <m/>
    <m/>
    <n v="0"/>
    <n v="0"/>
    <m/>
    <n v="0"/>
    <n v="0"/>
    <n v="0"/>
    <n v="0"/>
  </r>
  <r>
    <x v="1"/>
    <x v="14"/>
    <s v="2-White"/>
    <s v="FIG-1363-D"/>
    <s v="Мышь-2020 (вес-80г) (темный)"/>
    <x v="3"/>
    <n v="345"/>
    <n v="300"/>
    <n v="600"/>
    <m/>
    <m/>
    <n v="0"/>
    <n v="0"/>
    <m/>
    <n v="0"/>
    <n v="0"/>
    <n v="0"/>
    <n v="0"/>
  </r>
  <r>
    <x v="1"/>
    <x v="14"/>
    <s v="2-White"/>
    <s v="FIG-1363-M"/>
    <s v="Мышь-2020 (вес-80г) (молочный)"/>
    <x v="3"/>
    <n v="345"/>
    <n v="300"/>
    <n v="600"/>
    <m/>
    <m/>
    <n v="0"/>
    <n v="0"/>
    <m/>
    <n v="0"/>
    <n v="0"/>
    <n v="0"/>
    <n v="0"/>
  </r>
  <r>
    <x v="1"/>
    <x v="14"/>
    <s v="2-White"/>
    <s v="FIG-1363-W"/>
    <s v="Мышь-2020 (вес-80г) (белый)"/>
    <x v="3"/>
    <n v="345"/>
    <n v="300"/>
    <n v="600"/>
    <m/>
    <m/>
    <n v="0"/>
    <n v="0"/>
    <m/>
    <n v="0"/>
    <n v="0"/>
    <n v="0"/>
    <n v="0"/>
  </r>
  <r>
    <x v="1"/>
    <x v="15"/>
    <s v="1-D&amp;M"/>
    <s v="FIG-1005-D"/>
    <s v="День знаний (вес 105 гр) (темный)"/>
    <x v="5"/>
    <n v="506"/>
    <n v="440"/>
    <n v="880"/>
    <m/>
    <n v="0"/>
    <n v="0"/>
    <n v="0"/>
    <m/>
    <n v="0"/>
    <n v="0"/>
    <n v="0"/>
    <n v="0"/>
  </r>
  <r>
    <x v="1"/>
    <x v="15"/>
    <s v="1-D&amp;M"/>
    <s v="FIG-1005-M"/>
    <s v="День знаний (вес 105 гр) (молочный)"/>
    <x v="5"/>
    <n v="506"/>
    <n v="440"/>
    <n v="880"/>
    <m/>
    <n v="0"/>
    <n v="0"/>
    <n v="0"/>
    <m/>
    <n v="0"/>
    <n v="0"/>
    <n v="0"/>
    <n v="0"/>
  </r>
  <r>
    <x v="1"/>
    <x v="15"/>
    <s v="2-White"/>
    <s v="FIG-1005-W"/>
    <s v="День знаний (вес 105 гр) (белый)"/>
    <x v="5"/>
    <n v="506"/>
    <n v="440"/>
    <n v="880"/>
    <m/>
    <n v="0"/>
    <n v="0"/>
    <n v="0"/>
    <m/>
    <n v="0"/>
    <n v="0"/>
    <n v="0"/>
    <n v="0"/>
  </r>
  <r>
    <x v="1"/>
    <x v="15"/>
    <s v="1-D&amp;M"/>
    <s v="FIG-1302-D"/>
    <s v="За достойное воспитание детей (вес-40г) (темный)"/>
    <x v="8"/>
    <n v="552"/>
    <n v="480"/>
    <n v="960"/>
    <m/>
    <n v="0"/>
    <n v="0"/>
    <n v="0"/>
    <m/>
    <n v="0"/>
    <n v="0"/>
    <n v="0"/>
    <n v="0"/>
  </r>
  <r>
    <x v="1"/>
    <x v="15"/>
    <s v="1-D&amp;M"/>
    <s v="FIG-1302-M"/>
    <s v="За достойное воспитание детей (вес-40г) (молочный)"/>
    <x v="8"/>
    <n v="552"/>
    <n v="480"/>
    <n v="960"/>
    <m/>
    <n v="0"/>
    <n v="0"/>
    <n v="0"/>
    <m/>
    <n v="0"/>
    <n v="0"/>
    <n v="0"/>
    <n v="0"/>
  </r>
  <r>
    <x v="1"/>
    <x v="15"/>
    <s v="2-White"/>
    <s v="FIG-1302-W"/>
    <s v="За достойное воспитание детей (вес-40г) (белый)"/>
    <x v="8"/>
    <n v="552"/>
    <n v="480"/>
    <n v="960"/>
    <m/>
    <n v="0"/>
    <n v="0"/>
    <n v="0"/>
    <m/>
    <n v="0"/>
    <n v="0"/>
    <n v="0"/>
    <n v="0"/>
  </r>
  <r>
    <x v="1"/>
    <x v="15"/>
    <s v="1-D&amp;M"/>
    <s v="FIG-1303-D"/>
    <s v="За терпение и веру в учеников (вес-40г) (темный)"/>
    <x v="8"/>
    <n v="552"/>
    <n v="480"/>
    <n v="960"/>
    <m/>
    <n v="0"/>
    <n v="0"/>
    <n v="0"/>
    <m/>
    <n v="0"/>
    <n v="0"/>
    <n v="0"/>
    <n v="0"/>
  </r>
  <r>
    <x v="1"/>
    <x v="15"/>
    <s v="1-D&amp;M"/>
    <s v="FIG-1303-M"/>
    <s v="За терпение и веру в учеников (вес-40г) (молочный)"/>
    <x v="8"/>
    <n v="552"/>
    <n v="480"/>
    <n v="960"/>
    <m/>
    <n v="0"/>
    <n v="0"/>
    <n v="0"/>
    <m/>
    <n v="0"/>
    <n v="0"/>
    <n v="0"/>
    <n v="0"/>
  </r>
  <r>
    <x v="1"/>
    <x v="15"/>
    <s v="2-White"/>
    <s v="FIG-1303-W"/>
    <s v="За терпение и веру в учеников (вес-40г) (белый)"/>
    <x v="8"/>
    <n v="552"/>
    <n v="480"/>
    <n v="960"/>
    <m/>
    <n v="0"/>
    <n v="0"/>
    <n v="0"/>
    <m/>
    <n v="0"/>
    <n v="0"/>
    <n v="0"/>
    <n v="0"/>
  </r>
  <r>
    <x v="1"/>
    <x v="15"/>
    <s v="1-D&amp;M"/>
    <s v="FIG-1304-D"/>
    <s v="Золотой учитель (вес-45г) (темный)"/>
    <x v="8"/>
    <n v="552"/>
    <n v="480"/>
    <n v="960"/>
    <m/>
    <n v="0"/>
    <n v="0"/>
    <n v="0"/>
    <m/>
    <n v="0"/>
    <n v="0"/>
    <n v="0"/>
    <n v="0"/>
  </r>
  <r>
    <x v="1"/>
    <x v="15"/>
    <s v="1-D&amp;M"/>
    <s v="FIG-1304-M"/>
    <s v="Золотой учитель (вес-45г) (молочный)"/>
    <x v="8"/>
    <n v="552"/>
    <n v="480"/>
    <n v="960"/>
    <m/>
    <n v="0"/>
    <n v="0"/>
    <n v="0"/>
    <m/>
    <n v="0"/>
    <n v="0"/>
    <n v="0"/>
    <n v="0"/>
  </r>
  <r>
    <x v="1"/>
    <x v="15"/>
    <s v="2-White"/>
    <s v="FIG-1304-W"/>
    <s v="Золотой учитель (вес-45г) (белый)"/>
    <x v="8"/>
    <n v="552"/>
    <n v="480"/>
    <n v="960"/>
    <m/>
    <n v="0"/>
    <n v="0"/>
    <n v="0"/>
    <m/>
    <n v="0"/>
    <n v="0"/>
    <n v="0"/>
    <n v="0"/>
  </r>
  <r>
    <x v="1"/>
    <x v="15"/>
    <s v="1-D&amp;M"/>
    <s v="FIG-1305-D"/>
    <s v="Листья вишни (вес-10г) (темный)"/>
    <x v="11"/>
    <n v="920"/>
    <n v="800"/>
    <n v="1600"/>
    <m/>
    <n v="0"/>
    <n v="0"/>
    <n v="0"/>
    <m/>
    <n v="0"/>
    <n v="0"/>
    <n v="0"/>
    <n v="0"/>
  </r>
  <r>
    <x v="1"/>
    <x v="15"/>
    <s v="1-D&amp;M"/>
    <s v="FIG-1305-M"/>
    <s v="Листья вишни (вес-10г) (молочный)"/>
    <x v="11"/>
    <n v="920"/>
    <n v="800"/>
    <n v="1600"/>
    <m/>
    <n v="0"/>
    <n v="0"/>
    <n v="0"/>
    <m/>
    <n v="0"/>
    <n v="0"/>
    <n v="0"/>
    <n v="0"/>
  </r>
  <r>
    <x v="1"/>
    <x v="15"/>
    <s v="2-White"/>
    <s v="FIG-1305-W"/>
    <s v="Листья вишни (вес-10г) (белый)"/>
    <x v="11"/>
    <n v="920"/>
    <n v="800"/>
    <n v="1600"/>
    <m/>
    <n v="0"/>
    <n v="0"/>
    <n v="0"/>
    <m/>
    <n v="0"/>
    <n v="0"/>
    <n v="0"/>
    <n v="0"/>
  </r>
  <r>
    <x v="1"/>
    <x v="15"/>
    <s v="1-D&amp;M"/>
    <s v="FIG-1306-D"/>
    <s v="Листья вяза (вес-10г) (темный)"/>
    <x v="12"/>
    <n v="690"/>
    <n v="600"/>
    <n v="1200"/>
    <m/>
    <n v="0"/>
    <n v="0"/>
    <n v="0"/>
    <m/>
    <n v="0"/>
    <n v="0"/>
    <n v="0"/>
    <n v="0"/>
  </r>
  <r>
    <x v="1"/>
    <x v="15"/>
    <s v="1-D&amp;M"/>
    <s v="FIG-1306-M"/>
    <s v="Листья вяза (вес-10г) (молочный)"/>
    <x v="12"/>
    <n v="690"/>
    <n v="600"/>
    <n v="1200"/>
    <m/>
    <n v="0"/>
    <n v="0"/>
    <n v="0"/>
    <m/>
    <n v="0"/>
    <n v="0"/>
    <n v="0"/>
    <n v="0"/>
  </r>
  <r>
    <x v="1"/>
    <x v="15"/>
    <s v="2-White"/>
    <s v="FIG-1306-W"/>
    <s v="Листья вяза (вес-10г) (белый)"/>
    <x v="12"/>
    <n v="690"/>
    <n v="600"/>
    <n v="1200"/>
    <m/>
    <n v="0"/>
    <n v="0"/>
    <n v="0"/>
    <m/>
    <n v="0"/>
    <n v="0"/>
    <n v="0"/>
    <n v="0"/>
  </r>
  <r>
    <x v="1"/>
    <x v="15"/>
    <s v="1-D&amp;M"/>
    <s v="FIG-1307-D"/>
    <s v="Листья дуба (вес-10г) (темный)"/>
    <x v="11"/>
    <n v="920"/>
    <n v="800"/>
    <n v="1600"/>
    <m/>
    <n v="0"/>
    <n v="0"/>
    <n v="0"/>
    <m/>
    <n v="0"/>
    <n v="0"/>
    <n v="0"/>
    <n v="0"/>
  </r>
  <r>
    <x v="1"/>
    <x v="15"/>
    <s v="1-D&amp;M"/>
    <s v="FIG-1307-M"/>
    <s v="Листья дуба (вес-10г) (молочный)"/>
    <x v="11"/>
    <n v="920"/>
    <n v="800"/>
    <n v="1600"/>
    <m/>
    <n v="0"/>
    <n v="0"/>
    <n v="0"/>
    <m/>
    <n v="0"/>
    <n v="0"/>
    <n v="0"/>
    <n v="0"/>
  </r>
  <r>
    <x v="1"/>
    <x v="15"/>
    <s v="2-White"/>
    <s v="FIG-1307-W"/>
    <s v="Листья дуба (вес-10г) (белый)"/>
    <x v="11"/>
    <n v="920"/>
    <n v="800"/>
    <n v="1600"/>
    <m/>
    <n v="0"/>
    <n v="0"/>
    <n v="0"/>
    <m/>
    <n v="0"/>
    <n v="0"/>
    <n v="0"/>
    <n v="0"/>
  </r>
  <r>
    <x v="1"/>
    <x v="15"/>
    <s v="1-D&amp;M"/>
    <s v="FIG-1308-D"/>
    <s v="Листья клен (вес-10г) (темный)"/>
    <x v="12"/>
    <n v="690"/>
    <n v="600"/>
    <n v="1200"/>
    <m/>
    <n v="0"/>
    <n v="0"/>
    <n v="0"/>
    <m/>
    <n v="0"/>
    <n v="0"/>
    <n v="0"/>
    <n v="0"/>
  </r>
  <r>
    <x v="1"/>
    <x v="15"/>
    <s v="1-D&amp;M"/>
    <s v="FIG-1308-M"/>
    <s v="Листья клен (вес-10г) (молочный)"/>
    <x v="12"/>
    <n v="690"/>
    <n v="600"/>
    <n v="1200"/>
    <m/>
    <n v="0"/>
    <n v="0"/>
    <n v="0"/>
    <m/>
    <n v="0"/>
    <n v="0"/>
    <n v="0"/>
    <n v="0"/>
  </r>
  <r>
    <x v="1"/>
    <x v="15"/>
    <s v="2-White"/>
    <s v="FIG-1308-W"/>
    <s v="Листья клен (вес-10г) (белый)"/>
    <x v="12"/>
    <n v="690"/>
    <n v="600"/>
    <n v="1200"/>
    <m/>
    <n v="0"/>
    <n v="0"/>
    <n v="0"/>
    <m/>
    <n v="0"/>
    <n v="0"/>
    <n v="0"/>
    <n v="0"/>
  </r>
  <r>
    <x v="1"/>
    <x v="15"/>
    <s v="1-D&amp;M"/>
    <s v="FIG-1309-D"/>
    <s v="Листья сирени (вес-10г) (темный)"/>
    <x v="12"/>
    <n v="690"/>
    <n v="600"/>
    <n v="1200"/>
    <m/>
    <n v="0"/>
    <n v="0"/>
    <n v="0"/>
    <m/>
    <n v="0"/>
    <n v="0"/>
    <n v="0"/>
    <n v="0"/>
  </r>
  <r>
    <x v="1"/>
    <x v="15"/>
    <s v="1-D&amp;M"/>
    <s v="FIG-1309-M"/>
    <s v="Листья сирени (вес-10г) (молочный)"/>
    <x v="12"/>
    <n v="690"/>
    <n v="600"/>
    <n v="1200"/>
    <m/>
    <n v="0"/>
    <n v="0"/>
    <n v="0"/>
    <m/>
    <n v="0"/>
    <n v="0"/>
    <n v="0"/>
    <n v="0"/>
  </r>
  <r>
    <x v="1"/>
    <x v="15"/>
    <s v="2-White"/>
    <s v="FIG-1309-W"/>
    <s v="Листья сирени (вес-10г) (белый)"/>
    <x v="12"/>
    <n v="690"/>
    <n v="600"/>
    <n v="1200"/>
    <m/>
    <n v="0"/>
    <n v="0"/>
    <n v="0"/>
    <m/>
    <n v="0"/>
    <n v="0"/>
    <n v="0"/>
    <n v="0"/>
  </r>
  <r>
    <x v="1"/>
    <x v="15"/>
    <s v="1-D&amp;M"/>
    <s v="FIG-1310-D"/>
    <s v="Школьный набор (вес-50г) (темный)"/>
    <x v="6"/>
    <n v="81"/>
    <n v="70"/>
    <n v="150"/>
    <m/>
    <n v="0"/>
    <n v="0"/>
    <n v="0"/>
    <m/>
    <n v="0"/>
    <n v="0"/>
    <n v="0"/>
    <n v="0"/>
  </r>
  <r>
    <x v="1"/>
    <x v="15"/>
    <s v="1-D&amp;M"/>
    <s v="FIG-1310-M"/>
    <s v="Школьный набор (вес-50г) (молочный)"/>
    <x v="6"/>
    <n v="81"/>
    <n v="70"/>
    <n v="150"/>
    <m/>
    <n v="0"/>
    <n v="0"/>
    <n v="0"/>
    <m/>
    <n v="0"/>
    <n v="0"/>
    <n v="0"/>
    <n v="0"/>
  </r>
  <r>
    <x v="1"/>
    <x v="15"/>
    <s v="2-White"/>
    <s v="FIG-1310-W"/>
    <s v="Школьный набор (вес-50г) (белый)"/>
    <x v="6"/>
    <n v="81"/>
    <n v="70"/>
    <n v="150"/>
    <m/>
    <n v="0"/>
    <n v="0"/>
    <n v="0"/>
    <m/>
    <n v="0"/>
    <n v="0"/>
    <n v="0"/>
    <n v="0"/>
  </r>
  <r>
    <x v="1"/>
    <x v="15"/>
    <s v="1-D&amp;M"/>
    <s v="FIG-1311-D"/>
    <s v="Школьный набор 2 (вес-40г) (темный)"/>
    <x v="6"/>
    <n v="81"/>
    <n v="70"/>
    <n v="150"/>
    <m/>
    <n v="0"/>
    <n v="0"/>
    <n v="0"/>
    <m/>
    <n v="0"/>
    <n v="0"/>
    <n v="0"/>
    <n v="0"/>
  </r>
  <r>
    <x v="1"/>
    <x v="15"/>
    <s v="1-D&amp;M"/>
    <s v="FIG-1311-M"/>
    <s v="Школьный набор 2 (вес-40г) (молочный)"/>
    <x v="6"/>
    <n v="81"/>
    <n v="70"/>
    <n v="150"/>
    <m/>
    <n v="0"/>
    <n v="0"/>
    <n v="0"/>
    <m/>
    <n v="0"/>
    <n v="0"/>
    <n v="0"/>
    <n v="0"/>
  </r>
  <r>
    <x v="1"/>
    <x v="15"/>
    <s v="2-White"/>
    <s v="FIG-1311-W"/>
    <s v="Школьный набор 2 (вес-40г) (белый)"/>
    <x v="6"/>
    <n v="81"/>
    <n v="70"/>
    <n v="150"/>
    <m/>
    <n v="0"/>
    <n v="0"/>
    <n v="0"/>
    <m/>
    <n v="0"/>
    <n v="0"/>
    <n v="0"/>
    <n v="0"/>
  </r>
  <r>
    <x v="1"/>
    <x v="16"/>
    <s v="1-D&amp;M"/>
    <s v="FIG-X01-D"/>
    <s v="Дик (вес-62г) (темный)"/>
    <x v="8"/>
    <n v="736"/>
    <n v="640"/>
    <n v="1280"/>
    <m/>
    <n v="0"/>
    <n v="0"/>
    <n v="0"/>
    <m/>
    <n v="0"/>
    <n v="0"/>
    <n v="0"/>
    <n v="0"/>
  </r>
  <r>
    <x v="1"/>
    <x v="16"/>
    <s v="1-D&amp;M"/>
    <s v="FIG-X01-M"/>
    <s v="Дик (вес-62г) (молочный)"/>
    <x v="8"/>
    <n v="736"/>
    <n v="640"/>
    <n v="1280"/>
    <m/>
    <n v="0"/>
    <n v="0"/>
    <n v="0"/>
    <m/>
    <n v="0"/>
    <n v="0"/>
    <n v="0"/>
    <n v="0"/>
  </r>
  <r>
    <x v="1"/>
    <x v="16"/>
    <s v="2-White"/>
    <s v="FIG-X01-W"/>
    <s v="Дик (вес-62г) (белый)"/>
    <x v="8"/>
    <n v="736"/>
    <n v="640"/>
    <n v="1280"/>
    <m/>
    <n v="0"/>
    <n v="0"/>
    <n v="0"/>
    <m/>
    <n v="0"/>
    <n v="0"/>
    <n v="0"/>
    <n v="0"/>
  </r>
  <r>
    <x v="1"/>
    <x v="16"/>
    <s v="1-D&amp;M"/>
    <s v="FIG-X02-D"/>
    <s v="Блоуджоб (вес-56г) (темный)"/>
    <x v="4"/>
    <n v="552"/>
    <n v="480"/>
    <n v="960"/>
    <m/>
    <n v="0"/>
    <n v="0"/>
    <n v="0"/>
    <m/>
    <n v="0"/>
    <n v="0"/>
    <n v="0"/>
    <n v="0"/>
  </r>
  <r>
    <x v="1"/>
    <x v="16"/>
    <s v="1-D&amp;M"/>
    <s v="FIG-X02-M"/>
    <s v="Блоуджоб (вес-56г) (молочный)"/>
    <x v="4"/>
    <n v="552"/>
    <n v="480"/>
    <n v="960"/>
    <m/>
    <n v="0"/>
    <n v="0"/>
    <n v="0"/>
    <m/>
    <n v="0"/>
    <n v="0"/>
    <n v="0"/>
    <n v="0"/>
  </r>
  <r>
    <x v="1"/>
    <x v="16"/>
    <s v="2-White"/>
    <s v="FIG-X02-W"/>
    <s v="Блоуджоб (вес-56г) (белый)"/>
    <x v="4"/>
    <n v="552"/>
    <n v="480"/>
    <n v="960"/>
    <m/>
    <n v="0"/>
    <n v="0"/>
    <n v="0"/>
    <m/>
    <n v="0"/>
    <n v="0"/>
    <n v="0"/>
    <n v="0"/>
  </r>
  <r>
    <x v="1"/>
    <x v="16"/>
    <s v="1-D&amp;M"/>
    <s v="FIG-X03-D"/>
    <s v="Топлесс (вес-60г) (темный)"/>
    <x v="4"/>
    <n v="552"/>
    <n v="480"/>
    <n v="960"/>
    <m/>
    <n v="0"/>
    <n v="0"/>
    <n v="0"/>
    <m/>
    <n v="0"/>
    <n v="0"/>
    <n v="0"/>
    <n v="0"/>
  </r>
  <r>
    <x v="1"/>
    <x v="16"/>
    <s v="1-D&amp;M"/>
    <s v="FIG-X03-M"/>
    <s v="Топлесс (вес-60г) (молочный)"/>
    <x v="4"/>
    <n v="552"/>
    <n v="480"/>
    <n v="960"/>
    <m/>
    <n v="0"/>
    <n v="0"/>
    <n v="0"/>
    <m/>
    <n v="0"/>
    <n v="0"/>
    <n v="0"/>
    <n v="0"/>
  </r>
  <r>
    <x v="1"/>
    <x v="16"/>
    <s v="2-White"/>
    <s v="FIG-X03-W"/>
    <s v="Топлесс (вес-60г) (белый)"/>
    <x v="4"/>
    <n v="552"/>
    <n v="480"/>
    <n v="960"/>
    <m/>
    <n v="0"/>
    <n v="0"/>
    <n v="0"/>
    <m/>
    <n v="0"/>
    <n v="0"/>
    <n v="0"/>
    <n v="0"/>
  </r>
  <r>
    <x v="1"/>
    <x v="16"/>
    <s v="1-D&amp;M"/>
    <s v="FIG-X04-D"/>
    <s v="Объятия (вес-54г) (темный)"/>
    <x v="13"/>
    <n v="644"/>
    <n v="560"/>
    <n v="1120"/>
    <m/>
    <n v="0"/>
    <n v="0"/>
    <n v="0"/>
    <m/>
    <n v="0"/>
    <n v="0"/>
    <n v="0"/>
    <n v="0"/>
  </r>
  <r>
    <x v="1"/>
    <x v="16"/>
    <s v="1-D&amp;M"/>
    <s v="FIG-X04-M"/>
    <s v="Объятия (вес-54г) (молочный)"/>
    <x v="13"/>
    <n v="644"/>
    <n v="560"/>
    <n v="1120"/>
    <m/>
    <n v="0"/>
    <n v="0"/>
    <n v="0"/>
    <m/>
    <n v="0"/>
    <n v="0"/>
    <n v="0"/>
    <n v="0"/>
  </r>
  <r>
    <x v="1"/>
    <x v="16"/>
    <s v="2-White"/>
    <s v="FIG-X04-W"/>
    <s v="Объятия (вес-54г) (белый)"/>
    <x v="13"/>
    <n v="644"/>
    <n v="560"/>
    <n v="1120"/>
    <m/>
    <n v="0"/>
    <n v="0"/>
    <n v="0"/>
    <m/>
    <n v="0"/>
    <n v="0"/>
    <n v="0"/>
    <n v="0"/>
  </r>
  <r>
    <x v="1"/>
    <x v="16"/>
    <s v="1-D&amp;M"/>
    <s v="FIG-X05-D"/>
    <s v="Спермики (26/46г) (вес-36г) (темный)"/>
    <x v="14"/>
    <n v="575"/>
    <n v="500"/>
    <n v="1000"/>
    <m/>
    <n v="0"/>
    <n v="0"/>
    <n v="0"/>
    <m/>
    <n v="0"/>
    <n v="0"/>
    <n v="0"/>
    <n v="0"/>
  </r>
  <r>
    <x v="1"/>
    <x v="16"/>
    <s v="1-D&amp;M"/>
    <s v="FIG-X05-M"/>
    <s v="Спермики (26/46г) (вес-36г) (молочный)"/>
    <x v="14"/>
    <n v="575"/>
    <n v="500"/>
    <n v="1000"/>
    <m/>
    <n v="0"/>
    <n v="0"/>
    <n v="0"/>
    <m/>
    <n v="0"/>
    <n v="0"/>
    <n v="0"/>
    <n v="0"/>
  </r>
  <r>
    <x v="1"/>
    <x v="16"/>
    <s v="2-White"/>
    <s v="FIG-X05-W"/>
    <s v="Спермики (26/46г) (вес-36г) (белый)"/>
    <x v="14"/>
    <n v="575"/>
    <n v="500"/>
    <n v="1000"/>
    <m/>
    <n v="0"/>
    <n v="0"/>
    <n v="0"/>
    <m/>
    <n v="0"/>
    <n v="0"/>
    <n v="0"/>
    <n v="0"/>
  </r>
  <r>
    <x v="1"/>
    <x v="16"/>
    <s v="1-D&amp;M"/>
    <s v="FIG-X06-D"/>
    <s v="Камасутра (монеты в ассортименте 5~10г) (темный)"/>
    <x v="15"/>
    <n v="1104"/>
    <n v="960"/>
    <n v="1920"/>
    <m/>
    <n v="0"/>
    <n v="0"/>
    <n v="0"/>
    <m/>
    <n v="0"/>
    <n v="0"/>
    <n v="0"/>
    <n v="0"/>
  </r>
  <r>
    <x v="1"/>
    <x v="16"/>
    <s v="1-D&amp;M"/>
    <s v="FIG-X06-M"/>
    <s v="Камасутра (монеты в ассортименте 5~10г) (молочный)"/>
    <x v="15"/>
    <n v="1104"/>
    <n v="960"/>
    <n v="1920"/>
    <m/>
    <n v="0"/>
    <n v="0"/>
    <n v="0"/>
    <m/>
    <n v="0"/>
    <n v="0"/>
    <n v="0"/>
    <n v="0"/>
  </r>
  <r>
    <x v="1"/>
    <x v="16"/>
    <s v="1-D&amp;M"/>
    <s v="FIG-X07-D"/>
    <s v="Приап (вес-240г) (темный)"/>
    <x v="1"/>
    <n v="575"/>
    <n v="500"/>
    <n v="1000"/>
    <m/>
    <n v="0"/>
    <n v="0"/>
    <n v="0"/>
    <m/>
    <n v="0"/>
    <n v="0"/>
    <n v="0"/>
    <n v="0"/>
  </r>
  <r>
    <x v="1"/>
    <x v="16"/>
    <s v="1-D&amp;M"/>
    <s v="FIG-X07-M"/>
    <s v="Приап (вес-240г) (молочный)"/>
    <x v="1"/>
    <n v="575"/>
    <n v="500"/>
    <n v="1000"/>
    <m/>
    <n v="0"/>
    <n v="0"/>
    <n v="0"/>
    <m/>
    <n v="0"/>
    <n v="0"/>
    <n v="0"/>
    <n v="0"/>
  </r>
  <r>
    <x v="1"/>
    <x v="16"/>
    <s v="2-White"/>
    <s v="FIG-X07-W"/>
    <s v="Приап (вес-240г) (белый)"/>
    <x v="1"/>
    <n v="575"/>
    <n v="500"/>
    <n v="1000"/>
    <m/>
    <n v="0"/>
    <n v="0"/>
    <n v="0"/>
    <m/>
    <n v="0"/>
    <n v="0"/>
    <n v="0"/>
    <n v="0"/>
  </r>
  <r>
    <x v="1"/>
    <x v="16"/>
    <s v="1-D&amp;M"/>
    <s v="FIG-X08-D"/>
    <s v="Корсет (вес-54г) (темный)"/>
    <x v="3"/>
    <n v="345"/>
    <n v="300"/>
    <n v="600"/>
    <m/>
    <n v="0"/>
    <n v="0"/>
    <n v="0"/>
    <m/>
    <n v="0"/>
    <n v="0"/>
    <n v="0"/>
    <n v="0"/>
  </r>
  <r>
    <x v="1"/>
    <x v="16"/>
    <s v="1-D&amp;M"/>
    <s v="FIG-X08-M"/>
    <s v="Корсет (вес-54г) (молочный)"/>
    <x v="3"/>
    <n v="345"/>
    <n v="300"/>
    <n v="600"/>
    <m/>
    <n v="0"/>
    <n v="0"/>
    <n v="0"/>
    <m/>
    <n v="0"/>
    <n v="0"/>
    <n v="0"/>
    <n v="0"/>
  </r>
  <r>
    <x v="1"/>
    <x v="16"/>
    <s v="1-D&amp;M"/>
    <s v="FIG-X09-D"/>
    <s v="Камасутра 1 (сзади) (вес-130г) (темный)"/>
    <x v="5"/>
    <n v="736"/>
    <n v="640"/>
    <n v="1320"/>
    <m/>
    <n v="0"/>
    <n v="0"/>
    <n v="0"/>
    <m/>
    <n v="0"/>
    <n v="0"/>
    <n v="0"/>
    <n v="0"/>
  </r>
  <r>
    <x v="1"/>
    <x v="16"/>
    <s v="1-D&amp;M"/>
    <s v="FIG-X09-M"/>
    <s v="Камасутра 1 (сзади) (вес-130г) (молочный)"/>
    <x v="5"/>
    <n v="736"/>
    <n v="640"/>
    <n v="1320"/>
    <m/>
    <n v="0"/>
    <n v="0"/>
    <n v="0"/>
    <m/>
    <n v="0"/>
    <n v="0"/>
    <n v="0"/>
    <n v="0"/>
  </r>
  <r>
    <x v="1"/>
    <x v="16"/>
    <s v="2-White"/>
    <s v="FIG-X09-W"/>
    <s v="Камасутра 1 (сзади) (вес-130г) (белый)"/>
    <x v="5"/>
    <n v="736"/>
    <n v="640"/>
    <n v="1320"/>
    <m/>
    <n v="0"/>
    <n v="0"/>
    <n v="0"/>
    <m/>
    <n v="0"/>
    <n v="0"/>
    <n v="0"/>
    <n v="0"/>
  </r>
  <r>
    <x v="1"/>
    <x v="16"/>
    <s v="1-D&amp;M"/>
    <s v="FIG-X10-D"/>
    <s v="Камасутра 2 (лицом к лицу) (вес-130г) (темный)"/>
    <x v="5"/>
    <n v="736"/>
    <n v="640"/>
    <n v="1320"/>
    <m/>
    <n v="0"/>
    <n v="0"/>
    <n v="0"/>
    <m/>
    <n v="0"/>
    <n v="0"/>
    <n v="0"/>
    <n v="0"/>
  </r>
  <r>
    <x v="1"/>
    <x v="16"/>
    <s v="1-D&amp;M"/>
    <s v="FIG-X10-M"/>
    <s v="Камасутра 2 (лицом к лицу) (вес-130г) (молочный)"/>
    <x v="5"/>
    <n v="736"/>
    <n v="640"/>
    <n v="1320"/>
    <m/>
    <n v="0"/>
    <n v="0"/>
    <n v="0"/>
    <m/>
    <n v="0"/>
    <n v="0"/>
    <n v="0"/>
    <n v="0"/>
  </r>
  <r>
    <x v="1"/>
    <x v="16"/>
    <s v="2-White"/>
    <s v="FIG-X10-W"/>
    <s v="Камасутра 2 (лицом к лицу) (вес-130г) (белый)"/>
    <x v="5"/>
    <n v="736"/>
    <n v="640"/>
    <n v="1320"/>
    <m/>
    <n v="0"/>
    <n v="0"/>
    <n v="0"/>
    <m/>
    <n v="0"/>
    <n v="0"/>
    <n v="0"/>
    <n v="0"/>
  </r>
  <r>
    <x v="1"/>
    <x v="16"/>
    <s v="1-D&amp;M"/>
    <s v="FIG-X11-D"/>
    <s v="Камасутра 3 (наездница) (вес-130г) (темный)"/>
    <x v="5"/>
    <n v="736"/>
    <n v="640"/>
    <n v="1320"/>
    <m/>
    <n v="0"/>
    <n v="0"/>
    <n v="0"/>
    <m/>
    <n v="0"/>
    <n v="0"/>
    <n v="0"/>
    <n v="0"/>
  </r>
  <r>
    <x v="1"/>
    <x v="16"/>
    <s v="1-D&amp;M"/>
    <s v="FIG-X11-M"/>
    <s v="Камасутра 3 (наездница) (вес-130г) (молочный)"/>
    <x v="5"/>
    <n v="736"/>
    <n v="640"/>
    <n v="1320"/>
    <m/>
    <n v="0"/>
    <n v="0"/>
    <n v="0"/>
    <m/>
    <n v="0"/>
    <n v="0"/>
    <n v="0"/>
    <n v="0"/>
  </r>
  <r>
    <x v="1"/>
    <x v="16"/>
    <s v="2-White"/>
    <s v="FIG-X11-W"/>
    <s v="Камасутра 3 (наездница) (вес-130г) (белый)"/>
    <x v="5"/>
    <n v="736"/>
    <n v="640"/>
    <n v="1320"/>
    <m/>
    <n v="0"/>
    <n v="0"/>
    <n v="0"/>
    <m/>
    <n v="0"/>
    <n v="0"/>
    <n v="0"/>
    <n v="0"/>
  </r>
  <r>
    <x v="1"/>
    <x v="16"/>
    <s v="1-D&amp;M"/>
    <s v="FIG-X12-D"/>
    <s v="Карнавальная маска (вес-150г) (темный)"/>
    <x v="3"/>
    <n v="621"/>
    <n v="540"/>
    <n v="1170"/>
    <m/>
    <n v="0"/>
    <n v="0"/>
    <n v="0"/>
    <m/>
    <n v="0"/>
    <n v="0"/>
    <n v="0"/>
    <n v="0"/>
  </r>
  <r>
    <x v="1"/>
    <x v="16"/>
    <s v="1-D&amp;M"/>
    <s v="FIG-X12-M"/>
    <s v="Карнавальная маска (вес-150г) (молочный)"/>
    <x v="3"/>
    <n v="621"/>
    <n v="540"/>
    <n v="1170"/>
    <m/>
    <n v="0"/>
    <n v="0"/>
    <n v="0"/>
    <m/>
    <n v="0"/>
    <n v="0"/>
    <n v="0"/>
    <n v="0"/>
  </r>
  <r>
    <x v="1"/>
    <x v="16"/>
    <s v="2-White"/>
    <s v="FIG-X12-W"/>
    <s v="Карнавальная маска (вес-150г) (белый)"/>
    <x v="3"/>
    <n v="621"/>
    <n v="540"/>
    <n v="1170"/>
    <m/>
    <n v="0"/>
    <n v="0"/>
    <n v="0"/>
    <m/>
    <n v="0"/>
    <n v="0"/>
    <n v="0"/>
    <n v="0"/>
  </r>
  <r>
    <x v="1"/>
    <x v="16"/>
    <s v="1-D&amp;M"/>
    <s v="FIG-X13-D"/>
    <s v="Сердце на молнии (вес-155г) (темный)"/>
    <x v="3"/>
    <n v="656"/>
    <n v="570"/>
    <n v="1170"/>
    <m/>
    <n v="0"/>
    <n v="0"/>
    <n v="0"/>
    <m/>
    <n v="0"/>
    <n v="0"/>
    <n v="0"/>
    <n v="0"/>
  </r>
  <r>
    <x v="1"/>
    <x v="16"/>
    <s v="1-D&amp;M"/>
    <s v="FIG-X13-M"/>
    <s v="Сердце на молнии (вес-155г) (молочный)"/>
    <x v="3"/>
    <n v="656"/>
    <n v="570"/>
    <n v="1170"/>
    <m/>
    <n v="0"/>
    <n v="0"/>
    <n v="0"/>
    <m/>
    <n v="0"/>
    <n v="0"/>
    <n v="0"/>
    <n v="0"/>
  </r>
  <r>
    <x v="1"/>
    <x v="16"/>
    <s v="2-White"/>
    <s v="FIG-X13-W"/>
    <s v="Сердце на молнии (вес-155г) (белый)"/>
    <x v="3"/>
    <n v="656"/>
    <n v="570"/>
    <n v="1170"/>
    <m/>
    <n v="0"/>
    <n v="0"/>
    <n v="0"/>
    <m/>
    <n v="0"/>
    <n v="0"/>
    <n v="0"/>
    <n v="0"/>
  </r>
  <r>
    <x v="1"/>
    <x v="16"/>
    <s v="1-D&amp;M"/>
    <s v="FIG-X14-D"/>
    <s v="Влюбленные исполины (вес-100г) (темный)"/>
    <x v="5"/>
    <n v="552"/>
    <n v="480"/>
    <n v="1000"/>
    <m/>
    <n v="0"/>
    <n v="0"/>
    <n v="0"/>
    <m/>
    <n v="0"/>
    <n v="0"/>
    <n v="0"/>
    <n v="0"/>
  </r>
  <r>
    <x v="1"/>
    <x v="16"/>
    <s v="1-D&amp;M"/>
    <s v="FIG-X14-M"/>
    <s v="Влюбленные исполины (вес-100г) (молочный)"/>
    <x v="5"/>
    <n v="552"/>
    <n v="480"/>
    <n v="1000"/>
    <m/>
    <n v="0"/>
    <n v="0"/>
    <n v="0"/>
    <m/>
    <n v="0"/>
    <n v="0"/>
    <n v="0"/>
    <n v="0"/>
  </r>
  <r>
    <x v="1"/>
    <x v="16"/>
    <s v="2-White"/>
    <s v="FIG-X14-W"/>
    <s v="Влюбленные исполины (вес-100г) (белый)"/>
    <x v="5"/>
    <n v="552"/>
    <n v="480"/>
    <n v="1000"/>
    <m/>
    <n v="0"/>
    <n v="0"/>
    <n v="0"/>
    <m/>
    <n v="0"/>
    <n v="0"/>
    <n v="0"/>
    <n v="0"/>
  </r>
  <r>
    <x v="1"/>
    <x v="16"/>
    <s v="1-D&amp;M"/>
    <s v="FIG-1259-D"/>
    <s v="Виагра (вес-125г) (темный)"/>
    <x v="5"/>
    <n v="690"/>
    <n v="600"/>
    <n v="1280"/>
    <m/>
    <n v="0"/>
    <n v="0"/>
    <n v="0"/>
    <m/>
    <n v="0"/>
    <n v="0"/>
    <n v="0"/>
    <n v="0"/>
  </r>
  <r>
    <x v="1"/>
    <x v="16"/>
    <s v="1-D&amp;M"/>
    <s v="FIG-1259-M"/>
    <s v="Виагра (вес-125г) (молочный)"/>
    <x v="5"/>
    <n v="690"/>
    <n v="600"/>
    <n v="1280"/>
    <m/>
    <n v="0"/>
    <n v="0"/>
    <n v="0"/>
    <m/>
    <n v="0"/>
    <n v="0"/>
    <n v="0"/>
    <n v="0"/>
  </r>
  <r>
    <x v="1"/>
    <x v="16"/>
    <s v="2-White"/>
    <s v="FIG-1259-W"/>
    <s v="Виагра (вес-125г) (белый)"/>
    <x v="5"/>
    <n v="690"/>
    <n v="600"/>
    <n v="1280"/>
    <m/>
    <n v="0"/>
    <n v="0"/>
    <n v="0"/>
    <m/>
    <n v="0"/>
    <n v="0"/>
    <n v="0"/>
    <n v="0"/>
  </r>
  <r>
    <x v="1"/>
    <x v="16"/>
    <s v="1-D&amp;M"/>
    <s v="FIG-1312-D"/>
    <s v="Шоко-виагра (вес-110г) (темный)"/>
    <x v="7"/>
    <n v="345"/>
    <n v="300"/>
    <n v="600"/>
    <m/>
    <n v="0"/>
    <n v="0"/>
    <n v="0"/>
    <m/>
    <n v="0"/>
    <n v="0"/>
    <n v="0"/>
    <n v="0"/>
  </r>
  <r>
    <x v="1"/>
    <x v="16"/>
    <s v="1-D&amp;M"/>
    <s v="FIG-1312-M"/>
    <s v="Шоко-виагра (вес-110г) (молочный)"/>
    <x v="7"/>
    <n v="345"/>
    <n v="300"/>
    <n v="600"/>
    <m/>
    <n v="0"/>
    <n v="0"/>
    <n v="0"/>
    <m/>
    <n v="0"/>
    <n v="0"/>
    <n v="0"/>
    <n v="0"/>
  </r>
  <r>
    <x v="1"/>
    <x v="16"/>
    <s v="2-White"/>
    <s v="FIG-1312-W"/>
    <s v="Шоко-виагра (вес-110г) (белый)"/>
    <x v="7"/>
    <n v="345"/>
    <n v="300"/>
    <n v="600"/>
    <m/>
    <n v="0"/>
    <n v="0"/>
    <n v="0"/>
    <m/>
    <n v="0"/>
    <n v="0"/>
    <n v="0"/>
    <n v="0"/>
  </r>
  <r>
    <x v="1"/>
    <x v="17"/>
    <s v="1-D&amp;M"/>
    <s v="CHO-PL-705-D"/>
    <s v="Евро в золоте (темный)"/>
    <x v="0"/>
    <n v="1208"/>
    <n v="1050"/>
    <n v="2200"/>
    <m/>
    <n v="0"/>
    <n v="0"/>
    <n v="0"/>
    <m/>
    <n v="0"/>
    <n v="0"/>
    <n v="0"/>
    <n v="0"/>
  </r>
  <r>
    <x v="1"/>
    <x v="17"/>
    <s v="1-D&amp;M"/>
    <s v="CHO-PL-705-M"/>
    <s v="Евро в золоте (молочный)"/>
    <x v="0"/>
    <n v="1208"/>
    <n v="1050"/>
    <n v="2200"/>
    <m/>
    <n v="0"/>
    <n v="0"/>
    <n v="0"/>
    <m/>
    <n v="0"/>
    <n v="0"/>
    <n v="0"/>
    <n v="0"/>
  </r>
  <r>
    <x v="1"/>
    <x v="17"/>
    <s v="1-D&amp;M"/>
    <s v="CHO-PL-706-D"/>
    <s v="Золотой слиток (темный) (~20гр * 19 шт в коробке)"/>
    <x v="0"/>
    <n v="1208"/>
    <n v="1050"/>
    <n v="2200"/>
    <m/>
    <n v="0"/>
    <n v="0"/>
    <n v="0"/>
    <m/>
    <n v="0"/>
    <n v="0"/>
    <n v="0"/>
    <n v="0"/>
  </r>
  <r>
    <x v="1"/>
    <x v="17"/>
    <s v="1-D&amp;M"/>
    <s v="CHO-PL-706-M"/>
    <s v="Золотой слиток (молочный) (~20гр * 19 шт в коробке)"/>
    <x v="0"/>
    <n v="1208"/>
    <n v="1050"/>
    <n v="2200"/>
    <m/>
    <n v="0"/>
    <n v="0"/>
    <n v="0"/>
    <m/>
    <n v="0"/>
    <n v="0"/>
    <n v="0"/>
    <n v="0"/>
  </r>
  <r>
    <x v="1"/>
    <x v="17"/>
    <s v="1-D&amp;M"/>
    <s v="CHO-PL-707-D"/>
    <s v="Золотой слиток Fine Gold большой (вес-456г) (темный)"/>
    <x v="1"/>
    <n v="575"/>
    <n v="500"/>
    <n v="1000"/>
    <m/>
    <n v="0"/>
    <n v="0"/>
    <n v="0"/>
    <m/>
    <n v="0"/>
    <n v="0"/>
    <n v="0"/>
    <n v="0"/>
  </r>
  <r>
    <x v="1"/>
    <x v="17"/>
    <s v="1-D&amp;M"/>
    <s v="CHO-PL-707-M"/>
    <s v="Золотой слиток Fine Gold большой (вес-456г) (молочный)"/>
    <x v="1"/>
    <n v="575"/>
    <n v="500"/>
    <n v="1000"/>
    <m/>
    <n v="0"/>
    <n v="0"/>
    <n v="0"/>
    <m/>
    <n v="0"/>
    <n v="0"/>
    <n v="0"/>
    <n v="0"/>
  </r>
  <r>
    <x v="1"/>
    <x v="17"/>
    <s v="1-D&amp;M"/>
    <s v="CHO-PL-801F-D"/>
    <s v="Темный шоколад с фундуком и миндалем"/>
    <x v="0"/>
    <n v="1208"/>
    <n v="1050"/>
    <n v="2200"/>
    <m/>
    <n v="0"/>
    <n v="0"/>
    <n v="0"/>
    <m/>
    <n v="0"/>
    <n v="0"/>
    <n v="0"/>
    <n v="0"/>
  </r>
  <r>
    <x v="1"/>
    <x v="17"/>
    <s v="1-D&amp;M"/>
    <s v="CHO-PL-802F-M"/>
    <s v="Молочный шоколад с фундуком и миндалем"/>
    <x v="0"/>
    <n v="1208"/>
    <n v="1050"/>
    <n v="2200"/>
    <m/>
    <n v="0"/>
    <n v="0"/>
    <n v="0"/>
    <m/>
    <n v="0"/>
    <n v="0"/>
    <n v="0"/>
    <n v="0"/>
  </r>
  <r>
    <x v="1"/>
    <x v="17"/>
    <s v="2-White"/>
    <s v="CHO-PL-803F-W"/>
    <s v="Белый шоколад с фундуком и миндалем"/>
    <x v="0"/>
    <n v="1208"/>
    <n v="1050"/>
    <n v="2200"/>
    <m/>
    <n v="0"/>
    <n v="0"/>
    <n v="0"/>
    <m/>
    <n v="0"/>
    <n v="0"/>
    <n v="0"/>
    <n v="0"/>
  </r>
  <r>
    <x v="1"/>
    <x v="17"/>
    <s v="1-D&amp;M"/>
    <s v="CHO-PL-804-D"/>
    <s v="МАШИНКИ 15гр (темный)"/>
    <x v="0"/>
    <n v="1208"/>
    <n v="1050"/>
    <n v="2200"/>
    <m/>
    <n v="0"/>
    <n v="0"/>
    <n v="0"/>
    <m/>
    <n v="0"/>
    <n v="0"/>
    <n v="0"/>
    <n v="0"/>
  </r>
  <r>
    <x v="1"/>
    <x v="17"/>
    <s v="1-D&amp;M"/>
    <s v="CHO-PL-804-M"/>
    <s v="МАШИНКИ 15гр (молочный)"/>
    <x v="0"/>
    <n v="1208"/>
    <n v="1050"/>
    <n v="2200"/>
    <m/>
    <n v="0"/>
    <n v="0"/>
    <n v="0"/>
    <m/>
    <n v="0"/>
    <n v="0"/>
    <n v="0"/>
    <n v="0"/>
  </r>
  <r>
    <x v="1"/>
    <x v="17"/>
    <s v="2-White"/>
    <s v="CHO-PL-804-W"/>
    <s v="МАШИНКИ 15гр (белый)"/>
    <x v="0"/>
    <n v="1208"/>
    <n v="1050"/>
    <n v="2200"/>
    <m/>
    <n v="0"/>
    <n v="0"/>
    <n v="0"/>
    <m/>
    <n v="0"/>
    <n v="0"/>
    <n v="0"/>
    <n v="0"/>
  </r>
  <r>
    <x v="1"/>
    <x v="17"/>
    <s v="1-D&amp;M"/>
    <s v="CHO-PL-805-D"/>
    <s v="КОСТИ 35гр (7шт в упаковке) (темный)"/>
    <x v="0"/>
    <n v="1208"/>
    <n v="1050"/>
    <n v="2200"/>
    <m/>
    <n v="0"/>
    <n v="0"/>
    <n v="0"/>
    <m/>
    <n v="0"/>
    <n v="0"/>
    <n v="0"/>
    <n v="0"/>
  </r>
  <r>
    <x v="1"/>
    <x v="17"/>
    <s v="1-D&amp;M"/>
    <s v="CHO-PL-805-M"/>
    <s v="КОСТИ 35гр (7шт в упаковке) (молочный)"/>
    <x v="0"/>
    <n v="1208"/>
    <n v="1050"/>
    <n v="2200"/>
    <m/>
    <n v="0"/>
    <n v="0"/>
    <n v="0"/>
    <m/>
    <n v="0"/>
    <n v="0"/>
    <n v="0"/>
    <n v="0"/>
  </r>
  <r>
    <x v="1"/>
    <x v="17"/>
    <s v="2-White"/>
    <s v="CHO-PL-805-W"/>
    <s v="КОСТИ 35гр (7шт в упаковке) (белый)"/>
    <x v="0"/>
    <n v="1208"/>
    <n v="1050"/>
    <n v="2200"/>
    <m/>
    <n v="0"/>
    <n v="0"/>
    <n v="0"/>
    <m/>
    <n v="0"/>
    <n v="0"/>
    <n v="0"/>
    <n v="0"/>
  </r>
  <r>
    <x v="1"/>
    <x v="17"/>
    <s v="1-D&amp;M"/>
    <s v="CHO-PL-806-D"/>
    <s v="БАТОНЧИК 50гр (12шт в упаковке) (темный)"/>
    <x v="0"/>
    <n v="1208"/>
    <n v="1050"/>
    <n v="2200"/>
    <m/>
    <n v="0"/>
    <n v="0"/>
    <n v="0"/>
    <m/>
    <n v="0"/>
    <n v="0"/>
    <n v="0"/>
    <n v="0"/>
  </r>
  <r>
    <x v="1"/>
    <x v="17"/>
    <s v="1-D&amp;M"/>
    <s v="CHO-PL-806-M"/>
    <s v="БАТОНЧИК 50гр (12шт в упаковке) (молочный)"/>
    <x v="0"/>
    <n v="1208"/>
    <n v="1050"/>
    <n v="2200"/>
    <m/>
    <n v="0"/>
    <n v="0"/>
    <n v="0"/>
    <m/>
    <n v="0"/>
    <n v="0"/>
    <n v="0"/>
    <n v="0"/>
  </r>
  <r>
    <x v="1"/>
    <x v="17"/>
    <s v="2-White"/>
    <s v="CHO-PL-806-W"/>
    <s v="БАТОНЧИК 50гр (12шт в упаковке) (белый)"/>
    <x v="0"/>
    <n v="1208"/>
    <n v="1050"/>
    <n v="2200"/>
    <m/>
    <n v="0"/>
    <n v="0"/>
    <n v="0"/>
    <m/>
    <n v="0"/>
    <n v="0"/>
    <n v="0"/>
    <n v="0"/>
  </r>
  <r>
    <x v="1"/>
    <x v="17"/>
    <s v="1-D&amp;M"/>
    <s v="CHO-PL-807-D"/>
    <s v="ШАХМАТЫ 50гр (12шт в упаковке) (темный)"/>
    <x v="0"/>
    <n v="1208"/>
    <n v="1050"/>
    <n v="2200"/>
    <m/>
    <n v="0"/>
    <n v="0"/>
    <n v="0"/>
    <m/>
    <n v="0"/>
    <n v="0"/>
    <n v="0"/>
    <n v="0"/>
  </r>
  <r>
    <x v="1"/>
    <x v="17"/>
    <s v="1-D&amp;M"/>
    <s v="CHO-PL-807-M"/>
    <s v="ШАХМАТЫ 50гр (12шт в упаковке) (молочный)"/>
    <x v="0"/>
    <n v="1208"/>
    <n v="1050"/>
    <n v="2200"/>
    <m/>
    <n v="0"/>
    <n v="0"/>
    <n v="0"/>
    <m/>
    <n v="0"/>
    <n v="0"/>
    <n v="0"/>
    <n v="0"/>
  </r>
  <r>
    <x v="1"/>
    <x v="17"/>
    <s v="2-White"/>
    <s v="CHO-PL-807-W"/>
    <s v="ШАХМАТЫ 50гр (12шт в упаковке) (белый)"/>
    <x v="0"/>
    <n v="1208"/>
    <n v="1050"/>
    <n v="2200"/>
    <m/>
    <n v="0"/>
    <n v="0"/>
    <n v="0"/>
    <m/>
    <n v="0"/>
    <n v="0"/>
    <n v="0"/>
    <n v="0"/>
  </r>
  <r>
    <x v="1"/>
    <x v="17"/>
    <s v="1-D&amp;M"/>
    <s v="CHO-PL-808-D"/>
    <s v="БОБЫ 100гр (6шт в упаковке) (темный)"/>
    <x v="0"/>
    <n v="1208"/>
    <n v="1050"/>
    <n v="2200"/>
    <m/>
    <n v="0"/>
    <n v="0"/>
    <n v="0"/>
    <m/>
    <n v="0"/>
    <n v="0"/>
    <n v="0"/>
    <n v="0"/>
  </r>
  <r>
    <x v="1"/>
    <x v="17"/>
    <s v="1-D&amp;M"/>
    <s v="CHO-PL-808-M"/>
    <s v="БОБЫ 100гр (6шт в упаковке) (молочный)"/>
    <x v="0"/>
    <n v="1208"/>
    <n v="1050"/>
    <n v="2200"/>
    <m/>
    <n v="0"/>
    <n v="0"/>
    <n v="0"/>
    <m/>
    <n v="0"/>
    <n v="0"/>
    <n v="0"/>
    <n v="0"/>
  </r>
  <r>
    <x v="1"/>
    <x v="17"/>
    <s v="2-White"/>
    <s v="CHO-PL-808-W"/>
    <s v="БОБЫ 100гр (6шт в упаковке) (белый)"/>
    <x v="0"/>
    <n v="1208"/>
    <n v="1050"/>
    <n v="2200"/>
    <m/>
    <n v="0"/>
    <n v="0"/>
    <n v="0"/>
    <m/>
    <n v="0"/>
    <n v="0"/>
    <n v="0"/>
    <n v="0"/>
  </r>
  <r>
    <x v="1"/>
    <x v="17"/>
    <s v="1-D&amp;M"/>
    <s v="CHO-PL-823-D"/>
    <s v="БОБЫ 100гр (4шт в упаковке) (темный) ягоды/фрукты в ассортименте"/>
    <x v="0"/>
    <n v="1438"/>
    <n v="1250"/>
    <n v="2500"/>
    <m/>
    <n v="0"/>
    <n v="0"/>
    <n v="0"/>
    <m/>
    <n v="0"/>
    <n v="0"/>
    <n v="0"/>
    <n v="0"/>
  </r>
  <r>
    <x v="1"/>
    <x v="17"/>
    <s v="1-D&amp;M"/>
    <s v="CHO-PL-823-M"/>
    <s v="БОБЫ 100гр (4шт в упаковке) (молочный) ягоды/фрукты в ассортименте"/>
    <x v="0"/>
    <n v="1438"/>
    <n v="1250"/>
    <n v="2500"/>
    <m/>
    <n v="0"/>
    <n v="0"/>
    <n v="0"/>
    <m/>
    <n v="0"/>
    <n v="0"/>
    <n v="0"/>
    <n v="0"/>
  </r>
  <r>
    <x v="1"/>
    <x v="17"/>
    <s v="2-White"/>
    <s v="CHO-PL-823-W"/>
    <s v="БОБЫ 100гр (4шт в упаковке) (белый) ягоды/фрукты в ассортименте"/>
    <x v="0"/>
    <n v="1438"/>
    <n v="1250"/>
    <n v="2500"/>
    <m/>
    <n v="0"/>
    <n v="0"/>
    <n v="0"/>
    <m/>
    <n v="0"/>
    <n v="0"/>
    <n v="0"/>
    <n v="0"/>
  </r>
  <r>
    <x v="1"/>
    <x v="17"/>
    <s v="1-D&amp;M"/>
    <s v="CHO-PL-819-D"/>
    <s v="БОБЫ 100гр (4шт в упаковке) (темный) с фундуком"/>
    <x v="0"/>
    <n v="1438"/>
    <n v="1250"/>
    <n v="2500"/>
    <m/>
    <n v="0"/>
    <n v="0"/>
    <n v="0"/>
    <m/>
    <n v="0"/>
    <n v="0"/>
    <n v="0"/>
    <n v="0"/>
  </r>
  <r>
    <x v="1"/>
    <x v="17"/>
    <s v="1-D&amp;M"/>
    <s v="CHO-PL-819-M"/>
    <s v="БОБЫ 100гр (4шт в упаковке) (молочный) с фундуком"/>
    <x v="0"/>
    <n v="1438"/>
    <n v="1250"/>
    <n v="2500"/>
    <m/>
    <n v="0"/>
    <n v="0"/>
    <n v="0"/>
    <m/>
    <n v="0"/>
    <n v="0"/>
    <n v="0"/>
    <n v="0"/>
  </r>
  <r>
    <x v="1"/>
    <x v="17"/>
    <s v="1-D&amp;M"/>
    <s v="CHO-PL-810-D"/>
    <s v="БОБЫ 100гр (4шт в упаковке) (темный) с миндалём"/>
    <x v="0"/>
    <n v="1438"/>
    <n v="1250"/>
    <n v="2500"/>
    <m/>
    <n v="0"/>
    <n v="0"/>
    <n v="0"/>
    <m/>
    <n v="0"/>
    <n v="0"/>
    <n v="0"/>
    <n v="0"/>
  </r>
  <r>
    <x v="1"/>
    <x v="17"/>
    <s v="1-D&amp;M"/>
    <s v="CHO-PL-810-M"/>
    <s v="БОБЫ 100гр (4шт в упаковке) (молочный) с миндалём"/>
    <x v="0"/>
    <n v="1438"/>
    <n v="1250"/>
    <n v="2500"/>
    <m/>
    <n v="0"/>
    <n v="0"/>
    <n v="0"/>
    <m/>
    <n v="0"/>
    <n v="0"/>
    <n v="0"/>
    <n v="0"/>
  </r>
  <r>
    <x v="1"/>
    <x v="17"/>
    <s v="1-D&amp;M"/>
    <s v="CHO-PL-811-D"/>
    <s v="БОБЫ 100гр (4шт в упаковке) (темный) с вишней"/>
    <x v="0"/>
    <n v="1438"/>
    <n v="1250"/>
    <n v="2500"/>
    <m/>
    <n v="0"/>
    <n v="0"/>
    <n v="0"/>
    <m/>
    <n v="0"/>
    <n v="0"/>
    <n v="0"/>
    <n v="0"/>
  </r>
  <r>
    <x v="1"/>
    <x v="17"/>
    <s v="1-D&amp;M"/>
    <s v="CHO-PL-811-M"/>
    <s v="БОБЫ 100гр (4шт в упаковке) (молочный) с вишней"/>
    <x v="0"/>
    <n v="1438"/>
    <n v="1250"/>
    <n v="2500"/>
    <m/>
    <n v="0"/>
    <n v="0"/>
    <n v="0"/>
    <m/>
    <n v="0"/>
    <n v="0"/>
    <n v="0"/>
    <n v="0"/>
  </r>
  <r>
    <x v="1"/>
    <x v="17"/>
    <s v="1-D&amp;M"/>
    <s v="CHO-PL-812-D"/>
    <s v="БОБЫ 100гр (4шт в упаковке) (темный) с цукатами"/>
    <x v="0"/>
    <n v="1438"/>
    <n v="1250"/>
    <n v="2500"/>
    <m/>
    <n v="0"/>
    <n v="0"/>
    <n v="0"/>
    <m/>
    <n v="0"/>
    <n v="0"/>
    <n v="0"/>
    <n v="0"/>
  </r>
  <r>
    <x v="1"/>
    <x v="17"/>
    <s v="1-D&amp;M"/>
    <s v="CHO-PL-812-M"/>
    <s v="БОБЫ 100гр (4шт в упаковке) (молочный) с цукатами"/>
    <x v="0"/>
    <n v="1438"/>
    <n v="1250"/>
    <n v="2500"/>
    <m/>
    <n v="0"/>
    <n v="0"/>
    <n v="0"/>
    <m/>
    <n v="0"/>
    <n v="0"/>
    <n v="0"/>
    <n v="0"/>
  </r>
  <r>
    <x v="1"/>
    <x v="17"/>
    <s v="1-D&amp;M"/>
    <s v="CHO-PL-813-D"/>
    <s v="Кофейное зерно (темный)"/>
    <x v="0"/>
    <n v="1208"/>
    <n v="1050"/>
    <n v="2200"/>
    <m/>
    <n v="0"/>
    <n v="0"/>
    <n v="0"/>
    <m/>
    <n v="0"/>
    <n v="0"/>
    <n v="0"/>
    <n v="0"/>
  </r>
  <r>
    <x v="1"/>
    <x v="17"/>
    <s v="1-D&amp;M"/>
    <s v="CHO-PL-813-M"/>
    <s v="Кофейное зерно (молочный)"/>
    <x v="0"/>
    <n v="1208"/>
    <n v="1050"/>
    <n v="2200"/>
    <m/>
    <n v="0"/>
    <n v="0"/>
    <n v="0"/>
    <m/>
    <n v="0"/>
    <n v="0"/>
    <n v="0"/>
    <n v="0"/>
  </r>
  <r>
    <x v="1"/>
    <x v="17"/>
    <s v="2-White"/>
    <s v="CHO-PL-813-W"/>
    <s v="Кофейное зерно (белый)"/>
    <x v="0"/>
    <n v="1208"/>
    <n v="1050"/>
    <n v="2200"/>
    <m/>
    <n v="0"/>
    <n v="0"/>
    <n v="0"/>
    <m/>
    <n v="0"/>
    <n v="0"/>
    <n v="0"/>
    <n v="0"/>
  </r>
  <r>
    <x v="1"/>
    <x v="17"/>
    <s v="1-D&amp;M"/>
    <s v="CHO-PL-820-D"/>
    <s v="8 долек 50гр (8шт в упаковке) (темный)"/>
    <x v="0"/>
    <n v="1208"/>
    <n v="1050"/>
    <n v="2200"/>
    <m/>
    <n v="0"/>
    <n v="0"/>
    <n v="0"/>
    <m/>
    <n v="0"/>
    <n v="0"/>
    <n v="0"/>
    <n v="0"/>
  </r>
  <r>
    <x v="1"/>
    <x v="17"/>
    <s v="1-D&amp;M"/>
    <s v="CHO-PL-820-M"/>
    <s v="8 долек 50гр (8шт в упаковке) (молочный)"/>
    <x v="0"/>
    <n v="1208"/>
    <n v="1050"/>
    <n v="2200"/>
    <m/>
    <n v="0"/>
    <n v="0"/>
    <n v="0"/>
    <m/>
    <n v="0"/>
    <n v="0"/>
    <n v="0"/>
    <n v="0"/>
  </r>
  <r>
    <x v="1"/>
    <x v="17"/>
    <s v="1-D&amp;M"/>
    <s v="CHO-PL-821-D"/>
    <s v="8 долек 50гр (8шт в упаковке) (темный) с фундуком"/>
    <x v="0"/>
    <n v="1438"/>
    <n v="1250"/>
    <n v="2500"/>
    <m/>
    <n v="0"/>
    <n v="0"/>
    <n v="0"/>
    <m/>
    <n v="0"/>
    <n v="0"/>
    <n v="0"/>
    <n v="0"/>
  </r>
  <r>
    <x v="1"/>
    <x v="17"/>
    <s v="1-D&amp;M"/>
    <s v="CHO-PL-821-M"/>
    <s v="8 долек 50гр (8шт в упаковке) (молочный) с фундуком"/>
    <x v="0"/>
    <n v="1438"/>
    <n v="1250"/>
    <n v="2500"/>
    <m/>
    <n v="0"/>
    <n v="0"/>
    <n v="0"/>
    <m/>
    <n v="0"/>
    <n v="0"/>
    <n v="0"/>
    <n v="0"/>
  </r>
  <r>
    <x v="1"/>
    <x v="17"/>
    <s v="1-D&amp;M"/>
    <s v="CHO-PL-822-D"/>
    <s v="8 долек 50гр (8шт в упаковке) (темный) с миндалём"/>
    <x v="0"/>
    <n v="1438"/>
    <n v="1250"/>
    <n v="2500"/>
    <m/>
    <n v="0"/>
    <n v="0"/>
    <n v="0"/>
    <m/>
    <n v="0"/>
    <n v="0"/>
    <n v="0"/>
    <n v="0"/>
  </r>
  <r>
    <x v="1"/>
    <x v="17"/>
    <s v="1-D&amp;M"/>
    <s v="CHO-PL-822-M"/>
    <s v="8 долек 50гр (8шт в упаковке) (молочный) с миндалём"/>
    <x v="0"/>
    <n v="1438"/>
    <n v="1250"/>
    <n v="2500"/>
    <m/>
    <n v="0"/>
    <n v="0"/>
    <n v="0"/>
    <m/>
    <n v="0"/>
    <n v="0"/>
    <n v="0"/>
    <n v="0"/>
  </r>
  <r>
    <x v="1"/>
    <x v="17"/>
    <s v="1-D&amp;M"/>
    <s v="CHO-PL-817-D"/>
    <s v="8 долек 50гр (8шт в упаковке) (темный) с вишней"/>
    <x v="0"/>
    <n v="1438"/>
    <n v="1250"/>
    <n v="2500"/>
    <m/>
    <n v="0"/>
    <n v="0"/>
    <n v="0"/>
    <m/>
    <n v="0"/>
    <n v="0"/>
    <n v="0"/>
    <n v="0"/>
  </r>
  <r>
    <x v="1"/>
    <x v="17"/>
    <s v="1-D&amp;M"/>
    <s v="CHO-PL-817-M"/>
    <s v="8 долек 50гр (8шт в упаковке) (молочный) с вишней"/>
    <x v="0"/>
    <n v="1438"/>
    <n v="1250"/>
    <n v="2500"/>
    <m/>
    <n v="0"/>
    <n v="0"/>
    <n v="0"/>
    <m/>
    <n v="0"/>
    <n v="0"/>
    <n v="0"/>
    <n v="0"/>
  </r>
  <r>
    <x v="1"/>
    <x v="17"/>
    <s v="1-D&amp;M"/>
    <s v="CHO-PL-818-D"/>
    <s v="8 долек 50гр (8шт в упаковке) (темный) с цукатами"/>
    <x v="0"/>
    <n v="1438"/>
    <n v="1250"/>
    <n v="2500"/>
    <m/>
    <n v="0"/>
    <n v="0"/>
    <n v="0"/>
    <m/>
    <n v="0"/>
    <n v="0"/>
    <n v="0"/>
    <n v="0"/>
  </r>
  <r>
    <x v="1"/>
    <x v="17"/>
    <s v="1-D&amp;M"/>
    <s v="CHO-PL-818-M"/>
    <s v="8 долек 50гр (8шт в упаковке) (молочный) с цукатами"/>
    <x v="0"/>
    <n v="1438"/>
    <n v="1250"/>
    <n v="2500"/>
    <m/>
    <n v="0"/>
    <n v="0"/>
    <n v="0"/>
    <m/>
    <n v="0"/>
    <n v="0"/>
    <n v="0"/>
    <n v="0"/>
  </r>
  <r>
    <x v="1"/>
    <x v="17"/>
    <s v="1-D&amp;M"/>
    <s v="FIG-1232-D"/>
    <s v="Плитка кубики (вес-100г) (темный)"/>
    <x v="3"/>
    <n v="380"/>
    <n v="330"/>
    <n v="660"/>
    <m/>
    <n v="0"/>
    <n v="0"/>
    <n v="0"/>
    <m/>
    <n v="0"/>
    <n v="0"/>
    <n v="0"/>
    <n v="0"/>
  </r>
  <r>
    <x v="1"/>
    <x v="17"/>
    <s v="1-D&amp;M"/>
    <s v="FIG-1232-M"/>
    <s v="Плитка кубики (вес-100г) (молочный)"/>
    <x v="3"/>
    <n v="380"/>
    <n v="330"/>
    <n v="660"/>
    <m/>
    <n v="0"/>
    <n v="0"/>
    <n v="0"/>
    <m/>
    <n v="0"/>
    <n v="0"/>
    <n v="0"/>
    <n v="0"/>
  </r>
  <r>
    <x v="1"/>
    <x v="17"/>
    <s v="2-White"/>
    <s v="FIG-1232-W"/>
    <s v="Плитка кубики (вес-100г) (белый)"/>
    <x v="3"/>
    <n v="380"/>
    <n v="330"/>
    <n v="660"/>
    <m/>
    <n v="0"/>
    <n v="0"/>
    <n v="0"/>
    <m/>
    <n v="0"/>
    <n v="0"/>
    <n v="0"/>
    <n v="0"/>
  </r>
  <r>
    <x v="1"/>
    <x v="17"/>
    <s v="1-D&amp;M"/>
    <s v="FIG-1233-D"/>
    <s v="СуперМикс (вес-120г) (темный)"/>
    <x v="3"/>
    <n v="449"/>
    <n v="390"/>
    <n v="810"/>
    <m/>
    <n v="0"/>
    <n v="0"/>
    <n v="0"/>
    <m/>
    <n v="0"/>
    <n v="0"/>
    <n v="0"/>
    <n v="0"/>
  </r>
  <r>
    <x v="1"/>
    <x v="17"/>
    <s v="1-D&amp;M"/>
    <s v="FIG-1233-M"/>
    <s v="СуперМикс (вес-120г) (молочный)"/>
    <x v="3"/>
    <n v="449"/>
    <n v="390"/>
    <n v="810"/>
    <m/>
    <n v="0"/>
    <n v="0"/>
    <n v="0"/>
    <m/>
    <n v="0"/>
    <n v="0"/>
    <n v="0"/>
    <n v="0"/>
  </r>
  <r>
    <x v="1"/>
    <x v="17"/>
    <s v="2-White"/>
    <s v="FIG-1233-W"/>
    <s v="СуперМикс (вес-120г) (белый)"/>
    <x v="3"/>
    <n v="449"/>
    <n v="390"/>
    <n v="810"/>
    <m/>
    <n v="0"/>
    <n v="0"/>
    <n v="0"/>
    <m/>
    <n v="0"/>
    <n v="0"/>
    <n v="0"/>
    <n v="0"/>
  </r>
  <r>
    <x v="1"/>
    <x v="17"/>
    <s v="1-D&amp;M"/>
    <s v="FIG-1254-D"/>
    <s v="Плитка Клавиатура (вес-110г) (темный)"/>
    <x v="3"/>
    <n v="414"/>
    <n v="360"/>
    <n v="750"/>
    <m/>
    <n v="0"/>
    <n v="0"/>
    <n v="0"/>
    <m/>
    <n v="0"/>
    <n v="0"/>
    <n v="0"/>
    <n v="0"/>
  </r>
  <r>
    <x v="1"/>
    <x v="17"/>
    <s v="1-D&amp;M"/>
    <s v="FIG-1254-M"/>
    <s v="Плитка Клавиатура (вес-110г) (молочный)"/>
    <x v="3"/>
    <n v="414"/>
    <n v="360"/>
    <n v="750"/>
    <m/>
    <n v="0"/>
    <n v="0"/>
    <n v="0"/>
    <m/>
    <n v="0"/>
    <n v="0"/>
    <n v="0"/>
    <n v="0"/>
  </r>
  <r>
    <x v="1"/>
    <x v="17"/>
    <s v="2-White"/>
    <s v="FIG-1254-W"/>
    <s v="Плитка Клавиатура (вес-110г) (белый)"/>
    <x v="3"/>
    <n v="414"/>
    <n v="360"/>
    <n v="750"/>
    <m/>
    <n v="0"/>
    <n v="0"/>
    <n v="0"/>
    <m/>
    <n v="0"/>
    <n v="0"/>
    <n v="0"/>
    <n v="0"/>
  </r>
  <r>
    <x v="1"/>
    <x v="17"/>
    <s v="1-D&amp;M"/>
    <s v="FIG-1255-D"/>
    <s v="Плитка Параболы (вес-85г) (темный)"/>
    <x v="3"/>
    <n v="311"/>
    <n v="270"/>
    <n v="570"/>
    <m/>
    <n v="0"/>
    <n v="0"/>
    <n v="0"/>
    <m/>
    <n v="0"/>
    <n v="0"/>
    <n v="0"/>
    <n v="0"/>
  </r>
  <r>
    <x v="1"/>
    <x v="17"/>
    <s v="1-D&amp;M"/>
    <s v="FIG-1255-M"/>
    <s v="Плитка Параболы (вес-85г) (молочный)"/>
    <x v="3"/>
    <n v="311"/>
    <n v="270"/>
    <n v="570"/>
    <m/>
    <n v="0"/>
    <n v="0"/>
    <n v="0"/>
    <m/>
    <n v="0"/>
    <n v="0"/>
    <n v="0"/>
    <n v="0"/>
  </r>
  <r>
    <x v="1"/>
    <x v="17"/>
    <s v="2-White"/>
    <s v="FIG-1255-W"/>
    <s v="Плитка Параболы (вес-85г) (белый)"/>
    <x v="3"/>
    <n v="311"/>
    <n v="270"/>
    <n v="570"/>
    <m/>
    <n v="0"/>
    <n v="0"/>
    <n v="0"/>
    <m/>
    <n v="0"/>
    <n v="0"/>
    <n v="0"/>
    <n v="0"/>
  </r>
  <r>
    <x v="1"/>
    <x v="17"/>
    <s v="1-D&amp;M"/>
    <s v="FIG-1256-D"/>
    <s v="Плитка Люкс (вес-100г) (темный)"/>
    <x v="3"/>
    <n v="380"/>
    <n v="330"/>
    <n v="660"/>
    <m/>
    <n v="0"/>
    <n v="0"/>
    <n v="0"/>
    <m/>
    <n v="0"/>
    <n v="0"/>
    <n v="0"/>
    <n v="0"/>
  </r>
  <r>
    <x v="1"/>
    <x v="17"/>
    <s v="1-D&amp;M"/>
    <s v="FIG-1256-M"/>
    <s v="Плитка Люкс (вес-100г) (молочный)"/>
    <x v="3"/>
    <n v="380"/>
    <n v="330"/>
    <n v="660"/>
    <m/>
    <n v="0"/>
    <n v="0"/>
    <n v="0"/>
    <m/>
    <n v="0"/>
    <n v="0"/>
    <n v="0"/>
    <n v="0"/>
  </r>
  <r>
    <x v="1"/>
    <x v="17"/>
    <s v="2-White"/>
    <s v="FIG-1256-W"/>
    <s v="Плитка Люкс (вес-100г) (белый)"/>
    <x v="3"/>
    <n v="380"/>
    <n v="330"/>
    <n v="660"/>
    <m/>
    <n v="0"/>
    <n v="0"/>
    <n v="0"/>
    <m/>
    <n v="0"/>
    <n v="0"/>
    <n v="0"/>
    <n v="0"/>
  </r>
  <r>
    <x v="1"/>
    <x v="17"/>
    <s v="1-D&amp;M"/>
    <s v="FIG-1257-D"/>
    <s v="Плитка Соты (вес-100г) (темный)"/>
    <x v="3"/>
    <n v="380"/>
    <n v="330"/>
    <n v="660"/>
    <m/>
    <n v="0"/>
    <n v="0"/>
    <n v="0"/>
    <m/>
    <n v="0"/>
    <n v="0"/>
    <n v="0"/>
    <n v="0"/>
  </r>
  <r>
    <x v="1"/>
    <x v="17"/>
    <s v="1-D&amp;M"/>
    <s v="FIG-1257-M"/>
    <s v="Плитка Соты (вес-100г) (молочный)"/>
    <x v="3"/>
    <n v="380"/>
    <n v="330"/>
    <n v="660"/>
    <m/>
    <n v="0"/>
    <n v="0"/>
    <n v="0"/>
    <m/>
    <n v="0"/>
    <n v="0"/>
    <n v="0"/>
    <n v="0"/>
  </r>
  <r>
    <x v="1"/>
    <x v="17"/>
    <s v="2-White"/>
    <s v="FIG-1257-W"/>
    <s v="Плитка Соты (вес-100г) (белый)"/>
    <x v="3"/>
    <n v="380"/>
    <n v="330"/>
    <n v="660"/>
    <m/>
    <n v="0"/>
    <n v="0"/>
    <n v="0"/>
    <m/>
    <n v="0"/>
    <n v="0"/>
    <n v="0"/>
    <n v="0"/>
  </r>
  <r>
    <x v="1"/>
    <x v="17"/>
    <s v="1-D&amp;M"/>
    <s v="FIG-85-D"/>
    <s v="Петух плитка (вес-50г) (темный)"/>
    <x v="4"/>
    <n v="380"/>
    <n v="330"/>
    <n v="660"/>
    <m/>
    <n v="0"/>
    <n v="0"/>
    <n v="0"/>
    <m/>
    <n v="0"/>
    <n v="0"/>
    <n v="0"/>
    <n v="0"/>
  </r>
  <r>
    <x v="1"/>
    <x v="17"/>
    <s v="1-D&amp;M"/>
    <s v="FIG-85-M"/>
    <s v="Петух плитка (вес-50г) (молочный)"/>
    <x v="4"/>
    <n v="380"/>
    <n v="330"/>
    <n v="660"/>
    <m/>
    <n v="0"/>
    <n v="0"/>
    <n v="0"/>
    <m/>
    <n v="0"/>
    <n v="0"/>
    <n v="0"/>
    <n v="0"/>
  </r>
  <r>
    <x v="1"/>
    <x v="17"/>
    <s v="2-White"/>
    <s v="FIG-85-W"/>
    <s v="Петух плитка (вес-50г) (белый)"/>
    <x v="4"/>
    <n v="380"/>
    <n v="330"/>
    <n v="660"/>
    <m/>
    <n v="0"/>
    <n v="0"/>
    <n v="0"/>
    <m/>
    <n v="0"/>
    <n v="0"/>
    <n v="0"/>
    <n v="0"/>
  </r>
  <r>
    <x v="1"/>
    <x v="17"/>
    <s v="1-D&amp;M"/>
    <s v="FIG-29-D"/>
    <s v="Плитка Пузырьки (вес-80г) (темный)"/>
    <x v="3"/>
    <n v="311"/>
    <n v="270"/>
    <n v="570"/>
    <m/>
    <n v="0"/>
    <n v="0"/>
    <n v="0"/>
    <m/>
    <n v="0"/>
    <n v="0"/>
    <n v="0"/>
    <n v="0"/>
  </r>
  <r>
    <x v="1"/>
    <x v="17"/>
    <s v="1-D&amp;M"/>
    <s v="FIG-29-M"/>
    <s v="Плитка Пузырьки (вес-80г) (молочный)"/>
    <x v="3"/>
    <n v="311"/>
    <n v="270"/>
    <n v="570"/>
    <m/>
    <n v="0"/>
    <n v="0"/>
    <n v="0"/>
    <m/>
    <n v="0"/>
    <n v="0"/>
    <n v="0"/>
    <n v="0"/>
  </r>
  <r>
    <x v="1"/>
    <x v="17"/>
    <s v="2-White"/>
    <s v="FIG-29-W"/>
    <s v="Плитка Пузырьки (вес-80г) (белый)"/>
    <x v="3"/>
    <n v="311"/>
    <n v="270"/>
    <n v="570"/>
    <m/>
    <n v="0"/>
    <n v="0"/>
    <n v="0"/>
    <m/>
    <n v="0"/>
    <n v="0"/>
    <n v="0"/>
    <n v="0"/>
  </r>
  <r>
    <x v="1"/>
    <x v="17"/>
    <s v="1-D&amp;M"/>
    <s v="FIG-30-D"/>
    <s v="Плитка Какао бобы (вес-120г) (темный)"/>
    <x v="3"/>
    <n v="449"/>
    <n v="390"/>
    <n v="810"/>
    <m/>
    <n v="0"/>
    <n v="0"/>
    <n v="0"/>
    <m/>
    <n v="0"/>
    <n v="0"/>
    <n v="0"/>
    <n v="0"/>
  </r>
  <r>
    <x v="1"/>
    <x v="17"/>
    <s v="1-D&amp;M"/>
    <s v="FIG-30-M"/>
    <s v="Плитка Какао бобы (вес-120г) (молочный)"/>
    <x v="3"/>
    <n v="449"/>
    <n v="390"/>
    <n v="810"/>
    <m/>
    <n v="0"/>
    <n v="0"/>
    <n v="0"/>
    <m/>
    <n v="0"/>
    <n v="0"/>
    <n v="0"/>
    <n v="0"/>
  </r>
  <r>
    <x v="1"/>
    <x v="17"/>
    <s v="2-White"/>
    <s v="FIG-30-W"/>
    <s v="Плитка Какао бобы (вес-120г) (белый)"/>
    <x v="3"/>
    <n v="449"/>
    <n v="390"/>
    <n v="810"/>
    <m/>
    <n v="0"/>
    <n v="0"/>
    <n v="0"/>
    <m/>
    <n v="0"/>
    <n v="0"/>
    <n v="0"/>
    <n v="0"/>
  </r>
  <r>
    <x v="1"/>
    <x v="17"/>
    <s v="1-D&amp;M"/>
    <s v="FIG-39-D"/>
    <s v="Плитка iPad (вес-230г) (темный)"/>
    <x v="7"/>
    <n v="690"/>
    <n v="600"/>
    <n v="1200"/>
    <m/>
    <n v="0"/>
    <n v="0"/>
    <n v="0"/>
    <m/>
    <n v="0"/>
    <n v="0"/>
    <n v="0"/>
    <n v="0"/>
  </r>
  <r>
    <x v="1"/>
    <x v="17"/>
    <s v="1-D&amp;M"/>
    <s v="FIG-39-M"/>
    <s v="Плитка iPad (вес-230г) (молочный)"/>
    <x v="7"/>
    <n v="690"/>
    <n v="600"/>
    <n v="1200"/>
    <m/>
    <n v="0"/>
    <n v="0"/>
    <n v="0"/>
    <m/>
    <n v="0"/>
    <n v="0"/>
    <n v="0"/>
    <n v="0"/>
  </r>
  <r>
    <x v="1"/>
    <x v="17"/>
    <s v="2-White"/>
    <s v="FIG-39-W"/>
    <s v="Плитка iPad (вес-230г) (белый)"/>
    <x v="7"/>
    <n v="690"/>
    <n v="600"/>
    <n v="1200"/>
    <m/>
    <n v="0"/>
    <n v="0"/>
    <n v="0"/>
    <m/>
    <n v="0"/>
    <n v="0"/>
    <n v="0"/>
    <n v="0"/>
  </r>
  <r>
    <x v="1"/>
    <x v="17"/>
    <s v="1-D&amp;M"/>
    <s v="FIG-40-D"/>
    <s v="Плитка iPhone (вес-110г) (темный)"/>
    <x v="7"/>
    <n v="345"/>
    <n v="300"/>
    <n v="600"/>
    <m/>
    <n v="0"/>
    <n v="0"/>
    <n v="0"/>
    <m/>
    <n v="0"/>
    <n v="0"/>
    <n v="0"/>
    <n v="0"/>
  </r>
  <r>
    <x v="1"/>
    <x v="17"/>
    <s v="1-D&amp;M"/>
    <s v="FIG-40-M"/>
    <s v="Плитка iPhone (вес-110г) (молочный)"/>
    <x v="7"/>
    <n v="345"/>
    <n v="300"/>
    <n v="600"/>
    <m/>
    <n v="0"/>
    <n v="0"/>
    <n v="0"/>
    <m/>
    <n v="0"/>
    <n v="0"/>
    <n v="0"/>
    <n v="0"/>
  </r>
  <r>
    <x v="1"/>
    <x v="17"/>
    <s v="2-White"/>
    <s v="FIG-40-W"/>
    <s v="Плитка iPhone (вес-110г) (белый)"/>
    <x v="7"/>
    <n v="345"/>
    <n v="300"/>
    <n v="600"/>
    <m/>
    <n v="0"/>
    <n v="0"/>
    <n v="0"/>
    <m/>
    <n v="0"/>
    <n v="0"/>
    <n v="0"/>
    <n v="0"/>
  </r>
  <r>
    <x v="1"/>
    <x v="17"/>
    <s v="1-D&amp;M"/>
    <s v="FIG-41-D"/>
    <s v="Биткоин (вес-50г) (темный)"/>
    <x v="8"/>
    <n v="552"/>
    <n v="480"/>
    <n v="960"/>
    <m/>
    <n v="0"/>
    <n v="0"/>
    <n v="0"/>
    <m/>
    <n v="0"/>
    <n v="0"/>
    <n v="0"/>
    <n v="0"/>
  </r>
  <r>
    <x v="1"/>
    <x v="17"/>
    <s v="1-D&amp;M"/>
    <s v="FIG-41-M"/>
    <s v="Биткоин (вес-50г) (молочный)"/>
    <x v="8"/>
    <n v="552"/>
    <n v="480"/>
    <n v="960"/>
    <m/>
    <n v="0"/>
    <n v="0"/>
    <n v="0"/>
    <m/>
    <n v="0"/>
    <n v="0"/>
    <n v="0"/>
    <n v="0"/>
  </r>
  <r>
    <x v="1"/>
    <x v="17"/>
    <s v="2-White"/>
    <s v="FIG-41-W"/>
    <s v="Биткоин (вес-50г) (белый)"/>
    <x v="8"/>
    <n v="552"/>
    <n v="480"/>
    <n v="960"/>
    <m/>
    <n v="0"/>
    <n v="0"/>
    <n v="0"/>
    <m/>
    <n v="0"/>
    <n v="0"/>
    <n v="0"/>
    <n v="0"/>
  </r>
  <r>
    <x v="1"/>
    <x v="17"/>
    <s v="1-D&amp;M"/>
    <s v="FIG-42-D"/>
    <s v="Пирамидка круглая (вес-80г) (темный)"/>
    <x v="1"/>
    <n v="104"/>
    <n v="90"/>
    <n v="180"/>
    <m/>
    <n v="0"/>
    <n v="0"/>
    <n v="0"/>
    <m/>
    <n v="0"/>
    <n v="0"/>
    <n v="0"/>
    <n v="0"/>
  </r>
  <r>
    <x v="1"/>
    <x v="17"/>
    <s v="1-D&amp;M"/>
    <s v="FIG-42-M"/>
    <s v="Пирамидка круглая (вес-80г) (молочный)"/>
    <x v="1"/>
    <n v="104"/>
    <n v="90"/>
    <n v="180"/>
    <m/>
    <n v="0"/>
    <n v="0"/>
    <n v="0"/>
    <m/>
    <n v="0"/>
    <n v="0"/>
    <n v="0"/>
    <n v="0"/>
  </r>
  <r>
    <x v="1"/>
    <x v="17"/>
    <s v="2-White"/>
    <s v="FIG-42-W"/>
    <s v="Пирамидка круглая (вес-80г) (белый)"/>
    <x v="1"/>
    <n v="104"/>
    <n v="90"/>
    <n v="180"/>
    <m/>
    <n v="0"/>
    <n v="0"/>
    <n v="0"/>
    <m/>
    <n v="0"/>
    <n v="0"/>
    <n v="0"/>
    <n v="0"/>
  </r>
  <r>
    <x v="1"/>
    <x v="17"/>
    <s v="1-D&amp;M"/>
    <s v="FIG-43-D"/>
    <s v="Пирамидки спиральная (вес-60г) (темный)"/>
    <x v="1"/>
    <n v="81"/>
    <n v="70"/>
    <n v="140"/>
    <m/>
    <n v="0"/>
    <n v="0"/>
    <n v="0"/>
    <m/>
    <n v="0"/>
    <n v="0"/>
    <n v="0"/>
    <n v="0"/>
  </r>
  <r>
    <x v="1"/>
    <x v="17"/>
    <s v="1-D&amp;M"/>
    <s v="FIG-43-M"/>
    <s v="Пирамидки спиральная (вес-60г) (молочный)"/>
    <x v="1"/>
    <n v="81"/>
    <n v="70"/>
    <n v="140"/>
    <m/>
    <n v="0"/>
    <n v="0"/>
    <n v="0"/>
    <m/>
    <n v="0"/>
    <n v="0"/>
    <n v="0"/>
    <n v="0"/>
  </r>
  <r>
    <x v="1"/>
    <x v="17"/>
    <s v="2-White"/>
    <s v="FIG-43-W"/>
    <s v="Пирамидки спиральная (вес-60г) (белый)"/>
    <x v="1"/>
    <n v="81"/>
    <n v="70"/>
    <n v="140"/>
    <m/>
    <n v="0"/>
    <n v="0"/>
    <n v="0"/>
    <m/>
    <n v="0"/>
    <n v="0"/>
    <n v="0"/>
    <n v="0"/>
  </r>
  <r>
    <x v="1"/>
    <x v="17"/>
    <s v="1-D&amp;M"/>
    <s v="FIG-44-D"/>
    <s v="Пирамидки квадратная (вес-50г) (темный)"/>
    <x v="1"/>
    <n v="69"/>
    <n v="60"/>
    <n v="120"/>
    <m/>
    <n v="0"/>
    <n v="0"/>
    <n v="0"/>
    <m/>
    <n v="0"/>
    <n v="0"/>
    <n v="0"/>
    <n v="0"/>
  </r>
  <r>
    <x v="1"/>
    <x v="17"/>
    <s v="1-D&amp;M"/>
    <s v="FIG-44-M"/>
    <s v="Пирамидки квадратная (вес-50г) (молочный)"/>
    <x v="1"/>
    <n v="69"/>
    <n v="60"/>
    <n v="120"/>
    <m/>
    <n v="0"/>
    <n v="0"/>
    <n v="0"/>
    <m/>
    <n v="0"/>
    <n v="0"/>
    <n v="0"/>
    <n v="0"/>
  </r>
  <r>
    <x v="1"/>
    <x v="17"/>
    <s v="2-White"/>
    <s v="FIG-44-W"/>
    <s v="Пирамидки квадратная (вес-50г) (белый)"/>
    <x v="1"/>
    <n v="69"/>
    <n v="60"/>
    <n v="120"/>
    <m/>
    <n v="0"/>
    <n v="0"/>
    <n v="0"/>
    <m/>
    <n v="0"/>
    <n v="0"/>
    <n v="0"/>
    <n v="0"/>
  </r>
  <r>
    <x v="1"/>
    <x v="17"/>
    <s v="1-D&amp;M"/>
    <s v="FIG-103-D"/>
    <s v="Плитка Полуполосатик (вес-110г) (темный)"/>
    <x v="3"/>
    <n v="414"/>
    <n v="360"/>
    <n v="750"/>
    <m/>
    <m/>
    <n v="0"/>
    <n v="0"/>
    <m/>
    <n v="0"/>
    <n v="0"/>
    <n v="0"/>
    <n v="0"/>
  </r>
  <r>
    <x v="1"/>
    <x v="17"/>
    <s v="1-D&amp;M"/>
    <s v="FIG-103-M"/>
    <s v="Плитка Полуполосатик (вес-110г) (молочный)"/>
    <x v="3"/>
    <n v="414"/>
    <n v="360"/>
    <n v="750"/>
    <m/>
    <m/>
    <n v="0"/>
    <n v="0"/>
    <m/>
    <n v="0"/>
    <n v="0"/>
    <n v="0"/>
    <n v="0"/>
  </r>
  <r>
    <x v="1"/>
    <x v="17"/>
    <s v="2-White"/>
    <s v="FIG-103-W"/>
    <s v="Плитка Полуполосатик (вес-110г) (белый)"/>
    <x v="3"/>
    <n v="414"/>
    <n v="360"/>
    <n v="750"/>
    <m/>
    <m/>
    <n v="0"/>
    <n v="0"/>
    <m/>
    <n v="0"/>
    <n v="0"/>
    <n v="0"/>
    <n v="0"/>
  </r>
  <r>
    <x v="1"/>
    <x v="17"/>
    <s v="1-D&amp;M"/>
    <s v="FIG-104-D"/>
    <s v="Плитка Купола (вес-100г) (темный)"/>
    <x v="3"/>
    <n v="380"/>
    <n v="330"/>
    <n v="660"/>
    <m/>
    <m/>
    <n v="0"/>
    <n v="0"/>
    <m/>
    <n v="0"/>
    <n v="0"/>
    <n v="0"/>
    <n v="0"/>
  </r>
  <r>
    <x v="1"/>
    <x v="17"/>
    <s v="1-D&amp;M"/>
    <s v="FIG-104-M"/>
    <s v="Плитка Купола (вес-100г) (молочный)"/>
    <x v="3"/>
    <n v="380"/>
    <n v="330"/>
    <n v="660"/>
    <m/>
    <m/>
    <n v="0"/>
    <n v="0"/>
    <m/>
    <n v="0"/>
    <n v="0"/>
    <n v="0"/>
    <n v="0"/>
  </r>
  <r>
    <x v="1"/>
    <x v="17"/>
    <s v="2-White"/>
    <s v="FIG-104-W"/>
    <s v="Плитка Купола (вес-100г) (белый)"/>
    <x v="3"/>
    <n v="380"/>
    <n v="330"/>
    <n v="660"/>
    <m/>
    <m/>
    <n v="0"/>
    <n v="0"/>
    <m/>
    <n v="0"/>
    <n v="0"/>
    <n v="0"/>
    <n v="0"/>
  </r>
  <r>
    <x v="1"/>
    <x v="17"/>
    <s v="1-D&amp;M"/>
    <s v="FIG-106-D"/>
    <s v="Плитка Волны (вес-110г) (темный)"/>
    <x v="3"/>
    <n v="414"/>
    <n v="360"/>
    <n v="750"/>
    <m/>
    <m/>
    <n v="0"/>
    <n v="0"/>
    <m/>
    <n v="0"/>
    <n v="0"/>
    <n v="0"/>
    <n v="0"/>
  </r>
  <r>
    <x v="1"/>
    <x v="17"/>
    <s v="1-D&amp;M"/>
    <s v="FIG-106-M"/>
    <s v="Плитка Волны (вес-110г) (молочный)"/>
    <x v="3"/>
    <n v="414"/>
    <n v="360"/>
    <n v="750"/>
    <m/>
    <m/>
    <n v="0"/>
    <n v="0"/>
    <m/>
    <n v="0"/>
    <n v="0"/>
    <n v="0"/>
    <n v="0"/>
  </r>
  <r>
    <x v="1"/>
    <x v="17"/>
    <s v="2-White"/>
    <s v="FIG-106-W"/>
    <s v="Плитка Волны (вес-110г) (белый)"/>
    <x v="3"/>
    <n v="414"/>
    <n v="360"/>
    <n v="750"/>
    <m/>
    <m/>
    <n v="0"/>
    <n v="0"/>
    <m/>
    <n v="0"/>
    <n v="0"/>
    <n v="0"/>
    <n v="0"/>
  </r>
  <r>
    <x v="1"/>
    <x v="17"/>
    <s v="1-D&amp;M"/>
    <s v="FIG-1313-D"/>
    <s v="Зодиак-комплект (вес-25г) (темный)"/>
    <x v="16"/>
    <n v="621"/>
    <n v="540"/>
    <n v="1200"/>
    <m/>
    <n v="0"/>
    <n v="0"/>
    <n v="0"/>
    <m/>
    <n v="0"/>
    <n v="0"/>
    <n v="0"/>
    <n v="0"/>
  </r>
  <r>
    <x v="1"/>
    <x v="17"/>
    <s v="1-D&amp;M"/>
    <s v="FIG-1313-M"/>
    <s v="Зодиак-комплект (вес-25г) (молочный)"/>
    <x v="16"/>
    <n v="621"/>
    <n v="540"/>
    <n v="1200"/>
    <m/>
    <n v="0"/>
    <n v="0"/>
    <n v="0"/>
    <m/>
    <n v="0"/>
    <n v="0"/>
    <n v="0"/>
    <n v="0"/>
  </r>
  <r>
    <x v="1"/>
    <x v="17"/>
    <s v="2-White"/>
    <s v="FIG-1313-W"/>
    <s v="Зодиак-комплект (вес-25г) (белый)"/>
    <x v="16"/>
    <n v="621"/>
    <n v="540"/>
    <n v="1200"/>
    <m/>
    <n v="0"/>
    <n v="0"/>
    <n v="0"/>
    <m/>
    <n v="0"/>
    <n v="0"/>
    <n v="0"/>
    <n v="0"/>
  </r>
  <r>
    <x v="1"/>
    <x v="17"/>
    <s v="1-D&amp;M"/>
    <s v="FIG-1314-D"/>
    <s v="Зодиак-Близнецы (вес-25г) (темный)"/>
    <x v="16"/>
    <n v="621"/>
    <n v="540"/>
    <n v="1200"/>
    <m/>
    <n v="0"/>
    <n v="0"/>
    <n v="0"/>
    <m/>
    <n v="0"/>
    <n v="0"/>
    <n v="0"/>
    <n v="0"/>
  </r>
  <r>
    <x v="1"/>
    <x v="17"/>
    <s v="1-D&amp;M"/>
    <s v="FIG-1314-M"/>
    <s v="Зодиак-Близнецы (вес-25г) (молочный)"/>
    <x v="16"/>
    <n v="621"/>
    <n v="540"/>
    <n v="1200"/>
    <m/>
    <n v="0"/>
    <n v="0"/>
    <n v="0"/>
    <m/>
    <n v="0"/>
    <n v="0"/>
    <n v="0"/>
    <n v="0"/>
  </r>
  <r>
    <x v="1"/>
    <x v="17"/>
    <s v="2-White"/>
    <s v="FIG-1314-W"/>
    <s v="Зодиак-Близнецы (вес-25г) (белый)"/>
    <x v="16"/>
    <n v="621"/>
    <n v="540"/>
    <n v="1200"/>
    <m/>
    <n v="0"/>
    <n v="0"/>
    <n v="0"/>
    <m/>
    <n v="0"/>
    <n v="0"/>
    <n v="0"/>
    <n v="0"/>
  </r>
  <r>
    <x v="1"/>
    <x v="17"/>
    <s v="1-D&amp;M"/>
    <s v="FIG-1315-D"/>
    <s v="Зодиак-Весы (вес-25г) (темный)"/>
    <x v="16"/>
    <n v="621"/>
    <n v="540"/>
    <n v="1200"/>
    <m/>
    <n v="0"/>
    <n v="0"/>
    <n v="0"/>
    <m/>
    <n v="0"/>
    <n v="0"/>
    <n v="0"/>
    <n v="0"/>
  </r>
  <r>
    <x v="1"/>
    <x v="17"/>
    <s v="1-D&amp;M"/>
    <s v="FIG-1315-M"/>
    <s v="Зодиак-Весы (вес-25г) (молочный)"/>
    <x v="16"/>
    <n v="621"/>
    <n v="540"/>
    <n v="1200"/>
    <m/>
    <n v="0"/>
    <n v="0"/>
    <n v="0"/>
    <m/>
    <n v="0"/>
    <n v="0"/>
    <n v="0"/>
    <n v="0"/>
  </r>
  <r>
    <x v="1"/>
    <x v="17"/>
    <s v="2-White"/>
    <s v="FIG-1315-W"/>
    <s v="Зодиак-Весы (вес-25г) (белый)"/>
    <x v="16"/>
    <n v="621"/>
    <n v="540"/>
    <n v="1200"/>
    <m/>
    <n v="0"/>
    <n v="0"/>
    <n v="0"/>
    <m/>
    <n v="0"/>
    <n v="0"/>
    <n v="0"/>
    <n v="0"/>
  </r>
  <r>
    <x v="1"/>
    <x v="17"/>
    <s v="1-D&amp;M"/>
    <s v="FIG-1316-D"/>
    <s v="Зодиак-Водолей (вес-25г) (темный)"/>
    <x v="16"/>
    <n v="621"/>
    <n v="540"/>
    <n v="1200"/>
    <m/>
    <n v="0"/>
    <n v="0"/>
    <n v="0"/>
    <m/>
    <n v="0"/>
    <n v="0"/>
    <n v="0"/>
    <n v="0"/>
  </r>
  <r>
    <x v="1"/>
    <x v="17"/>
    <s v="1-D&amp;M"/>
    <s v="FIG-1316-M"/>
    <s v="Зодиак-Водолей (вес-25г) (молочный)"/>
    <x v="16"/>
    <n v="621"/>
    <n v="540"/>
    <n v="1200"/>
    <m/>
    <n v="0"/>
    <n v="0"/>
    <n v="0"/>
    <m/>
    <n v="0"/>
    <n v="0"/>
    <n v="0"/>
    <n v="0"/>
  </r>
  <r>
    <x v="1"/>
    <x v="17"/>
    <s v="2-White"/>
    <s v="FIG-1316-W"/>
    <s v="Зодиак-Водолей (вес-25г) (белый)"/>
    <x v="16"/>
    <n v="621"/>
    <n v="540"/>
    <n v="1200"/>
    <m/>
    <n v="0"/>
    <n v="0"/>
    <n v="0"/>
    <m/>
    <n v="0"/>
    <n v="0"/>
    <n v="0"/>
    <n v="0"/>
  </r>
  <r>
    <x v="1"/>
    <x v="17"/>
    <s v="1-D&amp;M"/>
    <s v="FIG-1317-D"/>
    <s v="Зодиак-Дева (вес-25г) (темный)"/>
    <x v="16"/>
    <n v="621"/>
    <n v="540"/>
    <n v="1200"/>
    <m/>
    <n v="0"/>
    <n v="0"/>
    <n v="0"/>
    <m/>
    <n v="0"/>
    <n v="0"/>
    <n v="0"/>
    <n v="0"/>
  </r>
  <r>
    <x v="1"/>
    <x v="17"/>
    <s v="1-D&amp;M"/>
    <s v="FIG-1317-M"/>
    <s v="Зодиак-Дева (вес-25г) (молочный)"/>
    <x v="16"/>
    <n v="621"/>
    <n v="540"/>
    <n v="1200"/>
    <m/>
    <n v="0"/>
    <n v="0"/>
    <n v="0"/>
    <m/>
    <n v="0"/>
    <n v="0"/>
    <n v="0"/>
    <n v="0"/>
  </r>
  <r>
    <x v="1"/>
    <x v="17"/>
    <s v="2-White"/>
    <s v="FIG-1317-W"/>
    <s v="Зодиак-Дева (вес-25г) (белый)"/>
    <x v="16"/>
    <n v="621"/>
    <n v="540"/>
    <n v="1200"/>
    <m/>
    <n v="0"/>
    <n v="0"/>
    <n v="0"/>
    <m/>
    <n v="0"/>
    <n v="0"/>
    <n v="0"/>
    <n v="0"/>
  </r>
  <r>
    <x v="1"/>
    <x v="17"/>
    <s v="1-D&amp;M"/>
    <s v="FIG-1318-D"/>
    <s v="Зодиак-Козерог (вес-25г) (темный)"/>
    <x v="16"/>
    <n v="621"/>
    <n v="540"/>
    <n v="1200"/>
    <m/>
    <n v="0"/>
    <n v="0"/>
    <n v="0"/>
    <m/>
    <n v="0"/>
    <n v="0"/>
    <n v="0"/>
    <n v="0"/>
  </r>
  <r>
    <x v="1"/>
    <x v="17"/>
    <s v="1-D&amp;M"/>
    <s v="FIG-1318-M"/>
    <s v="Зодиак-Козерог (вес-25г) (молочный)"/>
    <x v="16"/>
    <n v="621"/>
    <n v="540"/>
    <n v="1200"/>
    <m/>
    <n v="0"/>
    <n v="0"/>
    <n v="0"/>
    <m/>
    <n v="0"/>
    <n v="0"/>
    <n v="0"/>
    <n v="0"/>
  </r>
  <r>
    <x v="1"/>
    <x v="17"/>
    <s v="2-White"/>
    <s v="FIG-1318-W"/>
    <s v="Зодиак-Козерог (вес-25г) (белый)"/>
    <x v="16"/>
    <n v="621"/>
    <n v="540"/>
    <n v="1200"/>
    <m/>
    <n v="0"/>
    <n v="0"/>
    <n v="0"/>
    <m/>
    <n v="0"/>
    <n v="0"/>
    <n v="0"/>
    <n v="0"/>
  </r>
  <r>
    <x v="1"/>
    <x v="17"/>
    <s v="1-D&amp;M"/>
    <s v="FIG-1319-D"/>
    <s v="Зодиак-Лев (вес-25г) (темный)"/>
    <x v="16"/>
    <n v="621"/>
    <n v="540"/>
    <n v="1200"/>
    <m/>
    <n v="0"/>
    <n v="0"/>
    <n v="0"/>
    <m/>
    <n v="0"/>
    <n v="0"/>
    <n v="0"/>
    <n v="0"/>
  </r>
  <r>
    <x v="1"/>
    <x v="17"/>
    <s v="1-D&amp;M"/>
    <s v="FIG-1319-M"/>
    <s v="Зодиак-Лев (вес-25г) (молочный)"/>
    <x v="16"/>
    <n v="621"/>
    <n v="540"/>
    <n v="1200"/>
    <m/>
    <n v="0"/>
    <n v="0"/>
    <n v="0"/>
    <m/>
    <n v="0"/>
    <n v="0"/>
    <n v="0"/>
    <n v="0"/>
  </r>
  <r>
    <x v="1"/>
    <x v="17"/>
    <s v="2-White"/>
    <s v="FIG-1319-W"/>
    <s v="Зодиак-Лев (вес-25г) (белый)"/>
    <x v="16"/>
    <n v="621"/>
    <n v="540"/>
    <n v="1200"/>
    <m/>
    <n v="0"/>
    <n v="0"/>
    <n v="0"/>
    <m/>
    <n v="0"/>
    <n v="0"/>
    <n v="0"/>
    <n v="0"/>
  </r>
  <r>
    <x v="1"/>
    <x v="17"/>
    <s v="1-D&amp;M"/>
    <s v="FIG-1320-D"/>
    <s v="Зодиак-Овен (вес-25г) (темный)"/>
    <x v="16"/>
    <n v="621"/>
    <n v="540"/>
    <n v="1200"/>
    <m/>
    <n v="0"/>
    <n v="0"/>
    <n v="0"/>
    <m/>
    <n v="0"/>
    <n v="0"/>
    <n v="0"/>
    <n v="0"/>
  </r>
  <r>
    <x v="1"/>
    <x v="17"/>
    <s v="1-D&amp;M"/>
    <s v="FIG-1320-M"/>
    <s v="Зодиак-Овен (вес-25г) (молочный)"/>
    <x v="16"/>
    <n v="621"/>
    <n v="540"/>
    <n v="1200"/>
    <m/>
    <n v="0"/>
    <n v="0"/>
    <n v="0"/>
    <m/>
    <n v="0"/>
    <n v="0"/>
    <n v="0"/>
    <n v="0"/>
  </r>
  <r>
    <x v="1"/>
    <x v="17"/>
    <s v="2-White"/>
    <s v="FIG-1320-W"/>
    <s v="Зодиак-Овен (вес-25г) (белый)"/>
    <x v="16"/>
    <n v="621"/>
    <n v="540"/>
    <n v="1200"/>
    <m/>
    <n v="0"/>
    <n v="0"/>
    <n v="0"/>
    <m/>
    <n v="0"/>
    <n v="0"/>
    <n v="0"/>
    <n v="0"/>
  </r>
  <r>
    <x v="1"/>
    <x v="17"/>
    <s v="1-D&amp;M"/>
    <s v="FIG-1321-D"/>
    <s v="Зодиак-Рак (вес-25г) (темный)"/>
    <x v="16"/>
    <n v="621"/>
    <n v="540"/>
    <n v="1200"/>
    <m/>
    <n v="0"/>
    <n v="0"/>
    <n v="0"/>
    <m/>
    <n v="0"/>
    <n v="0"/>
    <n v="0"/>
    <n v="0"/>
  </r>
  <r>
    <x v="1"/>
    <x v="17"/>
    <s v="1-D&amp;M"/>
    <s v="FIG-1321-M"/>
    <s v="Зодиак-Рак (вес-25г) (молочный)"/>
    <x v="16"/>
    <n v="621"/>
    <n v="540"/>
    <n v="1200"/>
    <m/>
    <n v="0"/>
    <n v="0"/>
    <n v="0"/>
    <m/>
    <n v="0"/>
    <n v="0"/>
    <n v="0"/>
    <n v="0"/>
  </r>
  <r>
    <x v="1"/>
    <x v="17"/>
    <s v="2-White"/>
    <s v="FIG-1321-W"/>
    <s v="Зодиак-Рак (вес-25г) (белый)"/>
    <x v="16"/>
    <n v="621"/>
    <n v="540"/>
    <n v="1200"/>
    <m/>
    <n v="0"/>
    <n v="0"/>
    <n v="0"/>
    <m/>
    <n v="0"/>
    <n v="0"/>
    <n v="0"/>
    <n v="0"/>
  </r>
  <r>
    <x v="1"/>
    <x v="17"/>
    <s v="1-D&amp;M"/>
    <s v="FIG-1322-D"/>
    <s v="Зодиак-Рыбы (вес-25г) (темный)"/>
    <x v="16"/>
    <n v="621"/>
    <n v="540"/>
    <n v="1200"/>
    <m/>
    <n v="0"/>
    <n v="0"/>
    <n v="0"/>
    <m/>
    <n v="0"/>
    <n v="0"/>
    <n v="0"/>
    <n v="0"/>
  </r>
  <r>
    <x v="1"/>
    <x v="17"/>
    <s v="1-D&amp;M"/>
    <s v="FIG-1322-M"/>
    <s v="Зодиак-Рыбы (вес-25г) (молочный)"/>
    <x v="16"/>
    <n v="621"/>
    <n v="540"/>
    <n v="1200"/>
    <m/>
    <n v="0"/>
    <n v="0"/>
    <n v="0"/>
    <m/>
    <n v="0"/>
    <n v="0"/>
    <n v="0"/>
    <n v="0"/>
  </r>
  <r>
    <x v="1"/>
    <x v="17"/>
    <s v="2-White"/>
    <s v="FIG-1322-W"/>
    <s v="Зодиак-Рыбы (вес-25г) (белый)"/>
    <x v="16"/>
    <n v="621"/>
    <n v="540"/>
    <n v="1200"/>
    <m/>
    <n v="0"/>
    <n v="0"/>
    <n v="0"/>
    <m/>
    <n v="0"/>
    <n v="0"/>
    <n v="0"/>
    <n v="0"/>
  </r>
  <r>
    <x v="1"/>
    <x v="17"/>
    <s v="1-D&amp;M"/>
    <s v="FIG-1323-D"/>
    <s v="Зодиак-Скорпион (вес-25г) (темный)"/>
    <x v="16"/>
    <n v="621"/>
    <n v="540"/>
    <n v="1200"/>
    <m/>
    <n v="0"/>
    <n v="0"/>
    <n v="0"/>
    <m/>
    <n v="0"/>
    <n v="0"/>
    <n v="0"/>
    <n v="0"/>
  </r>
  <r>
    <x v="1"/>
    <x v="17"/>
    <s v="1-D&amp;M"/>
    <s v="FIG-1323-M"/>
    <s v="Зодиак-Скорпион (вес-25г) (молочный)"/>
    <x v="16"/>
    <n v="621"/>
    <n v="540"/>
    <n v="1200"/>
    <m/>
    <n v="0"/>
    <n v="0"/>
    <n v="0"/>
    <m/>
    <n v="0"/>
    <n v="0"/>
    <n v="0"/>
    <n v="0"/>
  </r>
  <r>
    <x v="1"/>
    <x v="17"/>
    <s v="2-White"/>
    <s v="FIG-1323-W"/>
    <s v="Зодиак-Скорпион (вес-25г) (белый)"/>
    <x v="16"/>
    <n v="621"/>
    <n v="540"/>
    <n v="1200"/>
    <m/>
    <n v="0"/>
    <n v="0"/>
    <n v="0"/>
    <m/>
    <n v="0"/>
    <n v="0"/>
    <n v="0"/>
    <n v="0"/>
  </r>
  <r>
    <x v="1"/>
    <x v="17"/>
    <s v="1-D&amp;M"/>
    <s v="FIG-1324-D"/>
    <s v="Зодиак-Стрелец (вес-25г) (темный)"/>
    <x v="16"/>
    <n v="621"/>
    <n v="540"/>
    <n v="1200"/>
    <m/>
    <n v="0"/>
    <n v="0"/>
    <n v="0"/>
    <m/>
    <n v="0"/>
    <n v="0"/>
    <n v="0"/>
    <n v="0"/>
  </r>
  <r>
    <x v="1"/>
    <x v="17"/>
    <s v="1-D&amp;M"/>
    <s v="FIG-1324-M"/>
    <s v="Зодиак-Стрелец (вес-25г) (молочный)"/>
    <x v="16"/>
    <n v="621"/>
    <n v="540"/>
    <n v="1200"/>
    <m/>
    <n v="0"/>
    <n v="0"/>
    <n v="0"/>
    <m/>
    <n v="0"/>
    <n v="0"/>
    <n v="0"/>
    <n v="0"/>
  </r>
  <r>
    <x v="1"/>
    <x v="17"/>
    <s v="2-White"/>
    <s v="FIG-1324-W"/>
    <s v="Зодиак-Стрелец (вес-25г) (белый)"/>
    <x v="16"/>
    <n v="621"/>
    <n v="540"/>
    <n v="1200"/>
    <m/>
    <n v="0"/>
    <n v="0"/>
    <n v="0"/>
    <m/>
    <n v="0"/>
    <n v="0"/>
    <n v="0"/>
    <n v="0"/>
  </r>
  <r>
    <x v="1"/>
    <x v="17"/>
    <s v="1-D&amp;M"/>
    <s v="FIG-1325-D"/>
    <s v="Зодиак-Телец (вес-25г) (темный)"/>
    <x v="16"/>
    <n v="621"/>
    <n v="540"/>
    <n v="1200"/>
    <m/>
    <n v="0"/>
    <n v="0"/>
    <n v="0"/>
    <m/>
    <n v="0"/>
    <n v="0"/>
    <n v="0"/>
    <n v="0"/>
  </r>
  <r>
    <x v="1"/>
    <x v="17"/>
    <s v="1-D&amp;M"/>
    <s v="FIG-1325-M"/>
    <s v="Зодиак-Телец (вес-25г) (молочный)"/>
    <x v="16"/>
    <n v="621"/>
    <n v="540"/>
    <n v="1200"/>
    <m/>
    <n v="0"/>
    <n v="0"/>
    <n v="0"/>
    <m/>
    <n v="0"/>
    <n v="0"/>
    <n v="0"/>
    <n v="0"/>
  </r>
  <r>
    <x v="1"/>
    <x v="17"/>
    <s v="2-White"/>
    <s v="FIG-1325-W"/>
    <s v="Зодиак-Телец (вес-25г) (белый)"/>
    <x v="16"/>
    <n v="621"/>
    <n v="540"/>
    <n v="1200"/>
    <m/>
    <n v="0"/>
    <n v="0"/>
    <n v="0"/>
    <m/>
    <n v="0"/>
    <n v="0"/>
    <n v="0"/>
    <n v="0"/>
  </r>
  <r>
    <x v="1"/>
    <x v="17"/>
    <s v="1-D&amp;M"/>
    <s v="FIG-1326-D"/>
    <s v="Матрешка (вес-65г) (темный)"/>
    <x v="4"/>
    <n v="621"/>
    <n v="540"/>
    <n v="1200"/>
    <m/>
    <n v="0"/>
    <n v="0"/>
    <n v="0"/>
    <m/>
    <n v="0"/>
    <n v="0"/>
    <n v="0"/>
    <n v="0"/>
  </r>
  <r>
    <x v="1"/>
    <x v="17"/>
    <s v="1-D&amp;M"/>
    <s v="FIG-1326-M"/>
    <s v="Матрешка (вес-65г) (молочный)"/>
    <x v="4"/>
    <n v="621"/>
    <n v="540"/>
    <n v="1200"/>
    <m/>
    <n v="0"/>
    <n v="0"/>
    <n v="0"/>
    <m/>
    <n v="0"/>
    <n v="0"/>
    <n v="0"/>
    <n v="0"/>
  </r>
  <r>
    <x v="1"/>
    <x v="17"/>
    <s v="2-White"/>
    <s v="FIG-1326-W"/>
    <s v="Матрешка (вес-65г) (белый)"/>
    <x v="4"/>
    <n v="621"/>
    <n v="540"/>
    <n v="1200"/>
    <m/>
    <n v="0"/>
    <n v="0"/>
    <n v="0"/>
    <m/>
    <n v="0"/>
    <n v="0"/>
    <n v="0"/>
    <n v="0"/>
  </r>
  <r>
    <x v="1"/>
    <x v="18"/>
    <s v="1-D&amp;M"/>
    <s v="FIG-1229-D"/>
    <s v="Домино комплект из 28 доминошек (вес-84г) (темный)"/>
    <x v="17"/>
    <n v="322"/>
    <n v="280"/>
    <n v="600"/>
    <m/>
    <n v="0"/>
    <n v="0"/>
    <n v="0"/>
    <m/>
    <n v="0"/>
    <n v="0"/>
    <n v="0"/>
    <n v="0"/>
  </r>
  <r>
    <x v="1"/>
    <x v="18"/>
    <s v="1-D&amp;M"/>
    <s v="FIG-1229-M"/>
    <s v="Домино комплект из 28 доминошек (вес-84г) (молочный)"/>
    <x v="17"/>
    <n v="322"/>
    <n v="280"/>
    <n v="600"/>
    <m/>
    <n v="0"/>
    <n v="0"/>
    <n v="0"/>
    <m/>
    <n v="0"/>
    <n v="0"/>
    <n v="0"/>
    <n v="0"/>
  </r>
  <r>
    <x v="1"/>
    <x v="18"/>
    <s v="2-White"/>
    <s v="FIG-1229-W"/>
    <s v="Домино комплект из 28 доминошек (вес-84) (белый)"/>
    <x v="17"/>
    <n v="322"/>
    <n v="280"/>
    <n v="600"/>
    <m/>
    <n v="0"/>
    <n v="0"/>
    <n v="0"/>
    <m/>
    <n v="0"/>
    <n v="0"/>
    <n v="0"/>
    <n v="0"/>
  </r>
  <r>
    <x v="1"/>
    <x v="18"/>
    <s v="1-D&amp;M"/>
    <s v="FIG-1230-D"/>
    <s v="Шашки комплект из 15 шашек (вес-120г) (темный)"/>
    <x v="10"/>
    <n v="828"/>
    <n v="720"/>
    <n v="1560"/>
    <m/>
    <n v="0"/>
    <n v="0"/>
    <n v="0"/>
    <m/>
    <n v="0"/>
    <n v="0"/>
    <n v="0"/>
    <n v="0"/>
  </r>
  <r>
    <x v="1"/>
    <x v="18"/>
    <s v="1-D&amp;M"/>
    <s v="FIG-1230-M"/>
    <s v="Шашки комплект из 15 шашек (вес-120г) (молочный)"/>
    <x v="10"/>
    <n v="828"/>
    <n v="720"/>
    <n v="1560"/>
    <m/>
    <n v="0"/>
    <n v="0"/>
    <n v="0"/>
    <m/>
    <n v="0"/>
    <n v="0"/>
    <n v="0"/>
    <n v="0"/>
  </r>
  <r>
    <x v="1"/>
    <x v="18"/>
    <s v="2-White"/>
    <s v="FIG-1230-W"/>
    <s v="Шашки комплект из 15 шашек (вес-120г) (белый)"/>
    <x v="10"/>
    <n v="828"/>
    <n v="720"/>
    <n v="1560"/>
    <m/>
    <n v="0"/>
    <n v="0"/>
    <n v="0"/>
    <m/>
    <n v="0"/>
    <n v="0"/>
    <n v="0"/>
    <n v="0"/>
  </r>
  <r>
    <x v="1"/>
    <x v="19"/>
    <s v="1-D&amp;M"/>
    <s v="FIG-1242-D"/>
    <s v="Виолончель (вес-100г) (темный)"/>
    <x v="4"/>
    <n v="759"/>
    <n v="660"/>
    <n v="1320"/>
    <m/>
    <n v="0"/>
    <n v="0"/>
    <n v="0"/>
    <m/>
    <n v="0"/>
    <n v="0"/>
    <n v="0"/>
    <n v="0"/>
  </r>
  <r>
    <x v="1"/>
    <x v="19"/>
    <s v="1-D&amp;M"/>
    <s v="FIG-1242-M"/>
    <s v="Виолончель (вес-100г) (молочный)"/>
    <x v="4"/>
    <n v="759"/>
    <n v="660"/>
    <n v="1320"/>
    <m/>
    <n v="0"/>
    <n v="0"/>
    <n v="0"/>
    <m/>
    <n v="0"/>
    <n v="0"/>
    <n v="0"/>
    <n v="0"/>
  </r>
  <r>
    <x v="1"/>
    <x v="19"/>
    <s v="2-White"/>
    <s v="FIG-1242-W"/>
    <s v="Виолончель (вес-100г) (белый)"/>
    <x v="4"/>
    <n v="759"/>
    <n v="660"/>
    <n v="1320"/>
    <m/>
    <n v="0"/>
    <n v="0"/>
    <n v="0"/>
    <m/>
    <n v="0"/>
    <n v="0"/>
    <n v="0"/>
    <n v="0"/>
  </r>
  <r>
    <x v="1"/>
    <x v="19"/>
    <s v="1-D&amp;M"/>
    <s v="FIG-1243-D"/>
    <s v="Гитара (вес-100г) (темный)"/>
    <x v="4"/>
    <n v="759"/>
    <n v="660"/>
    <n v="1320"/>
    <m/>
    <n v="0"/>
    <n v="0"/>
    <n v="0"/>
    <m/>
    <n v="0"/>
    <n v="0"/>
    <n v="0"/>
    <n v="0"/>
  </r>
  <r>
    <x v="1"/>
    <x v="19"/>
    <s v="1-D&amp;M"/>
    <s v="FIG-1243-M"/>
    <s v="Гитара (вес-100г) (молочный)"/>
    <x v="4"/>
    <n v="759"/>
    <n v="660"/>
    <n v="1320"/>
    <m/>
    <n v="0"/>
    <n v="0"/>
    <n v="0"/>
    <m/>
    <n v="0"/>
    <n v="0"/>
    <n v="0"/>
    <n v="0"/>
  </r>
  <r>
    <x v="1"/>
    <x v="19"/>
    <s v="2-White"/>
    <s v="FIG-1243-W"/>
    <s v="Гитара (вес-100г) (белый)"/>
    <x v="4"/>
    <n v="759"/>
    <n v="660"/>
    <n v="1320"/>
    <m/>
    <n v="0"/>
    <n v="0"/>
    <n v="0"/>
    <m/>
    <n v="0"/>
    <n v="0"/>
    <n v="0"/>
    <n v="0"/>
  </r>
  <r>
    <x v="1"/>
    <x v="19"/>
    <s v="1-D&amp;M"/>
    <s v="FIG-1244-D"/>
    <s v="Саксофон (вес-100г) (темный)"/>
    <x v="4"/>
    <n v="759"/>
    <n v="660"/>
    <n v="1320"/>
    <m/>
    <n v="0"/>
    <n v="0"/>
    <n v="0"/>
    <m/>
    <n v="0"/>
    <n v="0"/>
    <n v="0"/>
    <n v="0"/>
  </r>
  <r>
    <x v="1"/>
    <x v="19"/>
    <s v="1-D&amp;M"/>
    <s v="FIG-1244-M"/>
    <s v="Саксофон (вес-100г) (молочный)"/>
    <x v="4"/>
    <n v="759"/>
    <n v="660"/>
    <n v="1320"/>
    <m/>
    <n v="0"/>
    <n v="0"/>
    <n v="0"/>
    <m/>
    <n v="0"/>
    <n v="0"/>
    <n v="0"/>
    <n v="0"/>
  </r>
  <r>
    <x v="1"/>
    <x v="19"/>
    <s v="2-White"/>
    <s v="FIG-1244-W"/>
    <s v="Саксофон (вес-100г) (белый)"/>
    <x v="4"/>
    <n v="759"/>
    <n v="660"/>
    <n v="1320"/>
    <m/>
    <n v="0"/>
    <n v="0"/>
    <n v="0"/>
    <m/>
    <n v="0"/>
    <n v="0"/>
    <n v="0"/>
    <n v="0"/>
  </r>
  <r>
    <x v="1"/>
    <x v="19"/>
    <s v="1-D&amp;M"/>
    <s v="FIG-1245-D"/>
    <s v="Труба (вес-100г) (темный)"/>
    <x v="4"/>
    <n v="759"/>
    <n v="660"/>
    <n v="1320"/>
    <m/>
    <n v="0"/>
    <n v="0"/>
    <n v="0"/>
    <m/>
    <n v="0"/>
    <n v="0"/>
    <n v="0"/>
    <n v="0"/>
  </r>
  <r>
    <x v="1"/>
    <x v="19"/>
    <s v="1-D&amp;M"/>
    <s v="FIG-1245-M"/>
    <s v="Труба (вес-100г) (молочный)"/>
    <x v="4"/>
    <n v="759"/>
    <n v="660"/>
    <n v="1320"/>
    <m/>
    <n v="0"/>
    <n v="0"/>
    <n v="0"/>
    <m/>
    <n v="0"/>
    <n v="0"/>
    <n v="0"/>
    <n v="0"/>
  </r>
  <r>
    <x v="1"/>
    <x v="19"/>
    <s v="2-White"/>
    <s v="FIG-1245-W"/>
    <s v="Труба (вес-100г) (белый)"/>
    <x v="4"/>
    <n v="759"/>
    <n v="660"/>
    <n v="1320"/>
    <m/>
    <n v="0"/>
    <n v="0"/>
    <n v="0"/>
    <m/>
    <n v="0"/>
    <n v="0"/>
    <n v="0"/>
    <n v="0"/>
  </r>
  <r>
    <x v="1"/>
    <x v="19"/>
    <s v="1-D&amp;M"/>
    <s v="FIG-1246-D"/>
    <s v="Ноты (вес-150г) (темный)"/>
    <x v="3"/>
    <n v="552"/>
    <n v="480"/>
    <n v="990"/>
    <m/>
    <n v="0"/>
    <n v="0"/>
    <n v="0"/>
    <m/>
    <n v="0"/>
    <n v="0"/>
    <n v="0"/>
    <n v="0"/>
  </r>
  <r>
    <x v="1"/>
    <x v="19"/>
    <s v="1-D&amp;M"/>
    <s v="FIG-1246-M"/>
    <s v="Ноты (вес-150г) (молочный)"/>
    <x v="3"/>
    <n v="552"/>
    <n v="480"/>
    <n v="990"/>
    <m/>
    <n v="0"/>
    <n v="0"/>
    <n v="0"/>
    <m/>
    <n v="0"/>
    <n v="0"/>
    <n v="0"/>
    <n v="0"/>
  </r>
  <r>
    <x v="1"/>
    <x v="19"/>
    <s v="2-White"/>
    <s v="FIG-1246-W"/>
    <s v="Ноты (вес-150г) (белый)"/>
    <x v="3"/>
    <n v="552"/>
    <n v="480"/>
    <n v="990"/>
    <m/>
    <n v="0"/>
    <n v="0"/>
    <n v="0"/>
    <m/>
    <n v="0"/>
    <n v="0"/>
    <n v="0"/>
    <n v="0"/>
  </r>
  <r>
    <x v="1"/>
    <x v="19"/>
    <s v="1-D&amp;M"/>
    <s v="FIG-1247-D"/>
    <s v="Скрипичный ключ (вес-135г) (темный)"/>
    <x v="5"/>
    <n v="690"/>
    <n v="600"/>
    <n v="1200"/>
    <m/>
    <n v="0"/>
    <n v="0"/>
    <n v="0"/>
    <m/>
    <n v="0"/>
    <n v="0"/>
    <n v="0"/>
    <n v="0"/>
  </r>
  <r>
    <x v="1"/>
    <x v="19"/>
    <s v="1-D&amp;M"/>
    <s v="FIG-1247-M"/>
    <s v="Скрипичный ключ (вес-135г) (молочный)"/>
    <x v="5"/>
    <n v="690"/>
    <n v="600"/>
    <n v="1200"/>
    <m/>
    <n v="0"/>
    <n v="0"/>
    <n v="0"/>
    <m/>
    <n v="0"/>
    <n v="0"/>
    <n v="0"/>
    <n v="0"/>
  </r>
  <r>
    <x v="1"/>
    <x v="19"/>
    <s v="2-White"/>
    <s v="FIG-1247-W"/>
    <s v="Скрипичный ключ (вес-135г) (белый)"/>
    <x v="5"/>
    <n v="690"/>
    <n v="600"/>
    <n v="1200"/>
    <m/>
    <n v="0"/>
    <n v="0"/>
    <n v="0"/>
    <m/>
    <n v="0"/>
    <n v="0"/>
    <n v="0"/>
    <n v="0"/>
  </r>
  <r>
    <x v="1"/>
    <x v="19"/>
    <s v="1-D&amp;M"/>
    <s v="FIG-1108-D"/>
    <s v="Музыкальные инструменты (вес 6 гр) (темный)"/>
    <x v="0"/>
    <n v="1208"/>
    <n v="1050"/>
    <n v="2200"/>
    <m/>
    <n v="0"/>
    <n v="0"/>
    <n v="0"/>
    <m/>
    <n v="0"/>
    <n v="0"/>
    <n v="0"/>
    <n v="0"/>
  </r>
  <r>
    <x v="1"/>
    <x v="19"/>
    <s v="1-D&amp;M"/>
    <s v="FIG-1108-M"/>
    <s v="Музыкальные инструменты (вес 6 гр) (молочный)"/>
    <x v="0"/>
    <n v="1208"/>
    <n v="1050"/>
    <n v="2200"/>
    <m/>
    <n v="0"/>
    <n v="0"/>
    <n v="0"/>
    <m/>
    <n v="0"/>
    <n v="0"/>
    <n v="0"/>
    <n v="0"/>
  </r>
  <r>
    <x v="1"/>
    <x v="19"/>
    <s v="2-White"/>
    <s v="FIG-1108-W"/>
    <s v="Музыкальные инструменты (вес 6 гр) (белый)"/>
    <x v="0"/>
    <n v="1208"/>
    <n v="1050"/>
    <n v="2200"/>
    <m/>
    <n v="0"/>
    <n v="0"/>
    <n v="0"/>
    <m/>
    <n v="0"/>
    <n v="0"/>
    <n v="0"/>
    <n v="0"/>
  </r>
  <r>
    <x v="1"/>
    <x v="20"/>
    <s v="1-D&amp;M"/>
    <s v="FIG-28-D"/>
    <s v="Купюра 5000 рублей (вес-60г) (темный)"/>
    <x v="18"/>
    <n v="725"/>
    <n v="630"/>
    <n v="1260"/>
    <m/>
    <n v="0"/>
    <n v="0"/>
    <n v="0"/>
    <m/>
    <n v="0"/>
    <n v="0"/>
    <n v="0"/>
    <n v="0"/>
  </r>
  <r>
    <x v="1"/>
    <x v="20"/>
    <s v="1-D&amp;M"/>
    <s v="FIG-28-M"/>
    <s v="Купюра 5000 рублей (вес-60г) (молочный)"/>
    <x v="18"/>
    <n v="725"/>
    <n v="630"/>
    <n v="1260"/>
    <m/>
    <n v="0"/>
    <n v="0"/>
    <n v="0"/>
    <m/>
    <n v="0"/>
    <n v="0"/>
    <n v="0"/>
    <n v="0"/>
  </r>
  <r>
    <x v="1"/>
    <x v="20"/>
    <s v="2-White"/>
    <s v="FIG-28-W"/>
    <s v="Купюра 5000 рублей (вес-60г) (белый)"/>
    <x v="18"/>
    <n v="725"/>
    <n v="630"/>
    <n v="1260"/>
    <m/>
    <n v="0"/>
    <n v="0"/>
    <n v="0"/>
    <m/>
    <n v="0"/>
    <n v="0"/>
    <n v="0"/>
    <n v="0"/>
  </r>
  <r>
    <x v="1"/>
    <x v="20"/>
    <s v="1-D&amp;M"/>
    <s v="FIG-100-D"/>
    <s v="Купюра 100 юаней (вес-72г) (темный)"/>
    <x v="4"/>
    <n v="690"/>
    <n v="600"/>
    <n v="1200"/>
    <m/>
    <m/>
    <n v="0"/>
    <n v="0"/>
    <m/>
    <n v="0"/>
    <n v="0"/>
    <n v="0"/>
    <n v="0"/>
  </r>
  <r>
    <x v="1"/>
    <x v="20"/>
    <s v="1-D&amp;M"/>
    <s v="FIG-100-M"/>
    <s v="Купюра 100 юаней (вес-72г) (молочный)"/>
    <x v="4"/>
    <n v="690"/>
    <n v="600"/>
    <n v="1200"/>
    <m/>
    <m/>
    <n v="0"/>
    <n v="0"/>
    <m/>
    <n v="0"/>
    <n v="0"/>
    <n v="0"/>
    <n v="0"/>
  </r>
  <r>
    <x v="1"/>
    <x v="20"/>
    <s v="2-White"/>
    <s v="FIG-100-W"/>
    <s v="Купюра 100 юаней (вес-72г) (белый)"/>
    <x v="4"/>
    <n v="690"/>
    <n v="600"/>
    <n v="1200"/>
    <m/>
    <m/>
    <n v="0"/>
    <n v="0"/>
    <m/>
    <n v="0"/>
    <n v="0"/>
    <n v="0"/>
    <n v="0"/>
  </r>
  <r>
    <x v="1"/>
    <x v="20"/>
    <s v="1-D&amp;M"/>
    <s v="FIG-101-D"/>
    <s v="Купюра 500 евро (вес-80г) (темный)"/>
    <x v="4"/>
    <n v="690"/>
    <n v="600"/>
    <n v="1200"/>
    <m/>
    <m/>
    <n v="0"/>
    <n v="0"/>
    <m/>
    <n v="0"/>
    <n v="0"/>
    <n v="0"/>
    <n v="0"/>
  </r>
  <r>
    <x v="1"/>
    <x v="20"/>
    <s v="1-D&amp;M"/>
    <s v="FIG-101-M"/>
    <s v="Купюра 500 евро (вес-80г) (молочный)"/>
    <x v="4"/>
    <n v="690"/>
    <n v="600"/>
    <n v="1200"/>
    <m/>
    <m/>
    <n v="0"/>
    <n v="0"/>
    <m/>
    <n v="0"/>
    <n v="0"/>
    <n v="0"/>
    <n v="0"/>
  </r>
  <r>
    <x v="1"/>
    <x v="20"/>
    <s v="2-White"/>
    <s v="FIG-101-W"/>
    <s v="Купюра 500 евро (вес-80г) (белый)"/>
    <x v="4"/>
    <n v="690"/>
    <n v="600"/>
    <n v="1200"/>
    <m/>
    <m/>
    <n v="0"/>
    <n v="0"/>
    <m/>
    <n v="0"/>
    <n v="0"/>
    <n v="0"/>
    <n v="0"/>
  </r>
  <r>
    <x v="1"/>
    <x v="20"/>
    <s v="1-D&amp;M"/>
    <s v="FIG-102-D"/>
    <s v="Купюра 100 долларов (вес-60г) (темный)"/>
    <x v="18"/>
    <n v="828"/>
    <n v="720"/>
    <n v="1440"/>
    <m/>
    <m/>
    <n v="0"/>
    <n v="0"/>
    <m/>
    <n v="0"/>
    <n v="0"/>
    <n v="0"/>
    <n v="0"/>
  </r>
  <r>
    <x v="1"/>
    <x v="20"/>
    <s v="1-D&amp;M"/>
    <s v="FIG-102-M"/>
    <s v="Купюра 100 долларов (вес-60г) (молочный)"/>
    <x v="18"/>
    <n v="828"/>
    <n v="720"/>
    <n v="1440"/>
    <m/>
    <m/>
    <n v="0"/>
    <n v="0"/>
    <m/>
    <n v="0"/>
    <n v="0"/>
    <n v="0"/>
    <n v="0"/>
  </r>
  <r>
    <x v="1"/>
    <x v="20"/>
    <s v="2-White"/>
    <s v="FIG-102-W"/>
    <s v="Купюра 100 долларов (вес-60г) (белый)"/>
    <x v="18"/>
    <n v="828"/>
    <n v="720"/>
    <n v="1440"/>
    <m/>
    <m/>
    <n v="0"/>
    <n v="0"/>
    <m/>
    <n v="0"/>
    <n v="0"/>
    <n v="0"/>
    <n v="0"/>
  </r>
  <r>
    <x v="1"/>
    <x v="20"/>
    <s v="1-D&amp;M"/>
    <s v="FIG-1327-D"/>
    <s v="Купюра 10 рублей СССР (вес-40г) (темный)"/>
    <x v="18"/>
    <n v="725"/>
    <n v="630"/>
    <n v="1350"/>
    <m/>
    <n v="0"/>
    <n v="0"/>
    <n v="0"/>
    <m/>
    <n v="0"/>
    <n v="0"/>
    <n v="0"/>
    <n v="0"/>
  </r>
  <r>
    <x v="1"/>
    <x v="20"/>
    <s v="1-D&amp;M"/>
    <s v="FIG-1327-M"/>
    <s v="Купюра 10 рублей СССР (вес-40г) (молочный)"/>
    <x v="18"/>
    <n v="725"/>
    <n v="630"/>
    <n v="1350"/>
    <m/>
    <n v="0"/>
    <n v="0"/>
    <n v="0"/>
    <m/>
    <n v="0"/>
    <n v="0"/>
    <n v="0"/>
    <n v="0"/>
  </r>
  <r>
    <x v="1"/>
    <x v="20"/>
    <s v="2-White"/>
    <s v="FIG-1327-W"/>
    <s v="Купюра 10 рублей СССР (вес-40г) (белый)"/>
    <x v="18"/>
    <n v="725"/>
    <n v="630"/>
    <n v="1350"/>
    <m/>
    <n v="0"/>
    <n v="0"/>
    <n v="0"/>
    <m/>
    <n v="0"/>
    <n v="0"/>
    <n v="0"/>
    <n v="0"/>
  </r>
  <r>
    <x v="1"/>
    <x v="20"/>
    <s v="1-D&amp;M"/>
    <s v="FIG-1328-D"/>
    <s v="5 копеек СССР (вес-50г) (темный)"/>
    <x v="8"/>
    <n v="644"/>
    <n v="560"/>
    <n v="1200"/>
    <m/>
    <n v="0"/>
    <n v="0"/>
    <n v="0"/>
    <m/>
    <n v="0"/>
    <n v="0"/>
    <n v="0"/>
    <n v="0"/>
  </r>
  <r>
    <x v="1"/>
    <x v="20"/>
    <s v="1-D&amp;M"/>
    <s v="FIG-1328-M"/>
    <s v="5 копеек СССР (вес-50г) (молочный)"/>
    <x v="8"/>
    <n v="644"/>
    <n v="560"/>
    <n v="1200"/>
    <m/>
    <n v="0"/>
    <n v="0"/>
    <n v="0"/>
    <m/>
    <n v="0"/>
    <n v="0"/>
    <n v="0"/>
    <n v="0"/>
  </r>
  <r>
    <x v="1"/>
    <x v="20"/>
    <s v="2-White"/>
    <s v="FIG-1328-W"/>
    <s v="5 копеек СССР (вес-50г) (белый)"/>
    <x v="8"/>
    <n v="644"/>
    <n v="560"/>
    <n v="1200"/>
    <m/>
    <n v="0"/>
    <n v="0"/>
    <n v="0"/>
    <m/>
    <n v="0"/>
    <n v="0"/>
    <n v="0"/>
    <n v="0"/>
  </r>
  <r>
    <x v="1"/>
    <x v="21"/>
    <s v="1-D&amp;M"/>
    <s v="FIG-1101-D"/>
    <s v="Домино (вес 10 гр) (темный)"/>
    <x v="0"/>
    <n v="1208"/>
    <n v="1050"/>
    <n v="2200"/>
    <m/>
    <n v="0"/>
    <n v="0"/>
    <n v="0"/>
    <m/>
    <n v="0"/>
    <n v="0"/>
    <n v="0"/>
    <n v="0"/>
  </r>
  <r>
    <x v="1"/>
    <x v="21"/>
    <s v="1-D&amp;M"/>
    <s v="FIG-1101-M"/>
    <s v="Домино (вес 10 гр) (молочный)"/>
    <x v="0"/>
    <n v="1208"/>
    <n v="1050"/>
    <n v="2200"/>
    <m/>
    <n v="0"/>
    <n v="0"/>
    <n v="0"/>
    <m/>
    <n v="0"/>
    <n v="0"/>
    <n v="0"/>
    <n v="0"/>
  </r>
  <r>
    <x v="1"/>
    <x v="21"/>
    <s v="2-White"/>
    <s v="FIG-1101-W"/>
    <s v="Домино (вес 10 гр) (белый)"/>
    <x v="0"/>
    <n v="1208"/>
    <n v="1050"/>
    <n v="2200"/>
    <m/>
    <n v="0"/>
    <n v="0"/>
    <n v="0"/>
    <m/>
    <n v="0"/>
    <n v="0"/>
    <n v="0"/>
    <n v="0"/>
  </r>
  <r>
    <x v="1"/>
    <x v="21"/>
    <s v="1-D&amp;M"/>
    <s v="FIG-1102-D"/>
    <s v="Зайчики (вес 16 гр) (темный)"/>
    <x v="0"/>
    <n v="1208"/>
    <n v="1050"/>
    <n v="2200"/>
    <m/>
    <n v="0"/>
    <n v="0"/>
    <n v="0"/>
    <m/>
    <n v="0"/>
    <n v="0"/>
    <n v="0"/>
    <n v="0"/>
  </r>
  <r>
    <x v="1"/>
    <x v="21"/>
    <s v="1-D&amp;M"/>
    <s v="FIG-1102-M"/>
    <s v="Зайчики (вес 16 гр) (молочный)"/>
    <x v="0"/>
    <n v="1208"/>
    <n v="1050"/>
    <n v="2200"/>
    <m/>
    <n v="0"/>
    <n v="0"/>
    <n v="0"/>
    <m/>
    <n v="0"/>
    <n v="0"/>
    <n v="0"/>
    <n v="0"/>
  </r>
  <r>
    <x v="1"/>
    <x v="21"/>
    <s v="2-White"/>
    <s v="FIG-1102-W"/>
    <s v="Зайчики (вес 16 гр) (белый)"/>
    <x v="0"/>
    <n v="1208"/>
    <n v="1050"/>
    <n v="2200"/>
    <m/>
    <n v="0"/>
    <n v="0"/>
    <n v="0"/>
    <m/>
    <n v="0"/>
    <n v="0"/>
    <n v="0"/>
    <n v="0"/>
  </r>
  <r>
    <x v="1"/>
    <x v="21"/>
    <s v="1-D&amp;M"/>
    <s v="FIG-1103-D"/>
    <s v="Знаки зодиака (вес 15 гр) (темный)"/>
    <x v="0"/>
    <n v="1208"/>
    <n v="1050"/>
    <n v="2200"/>
    <m/>
    <n v="0"/>
    <n v="0"/>
    <n v="0"/>
    <m/>
    <n v="0"/>
    <n v="0"/>
    <n v="0"/>
    <n v="0"/>
  </r>
  <r>
    <x v="1"/>
    <x v="21"/>
    <s v="1-D&amp;M"/>
    <s v="FIG-1103-M"/>
    <s v="Знаки зодиака (вес 15 гр) (молочный)"/>
    <x v="0"/>
    <n v="1208"/>
    <n v="1050"/>
    <n v="2200"/>
    <m/>
    <n v="0"/>
    <n v="0"/>
    <n v="0"/>
    <m/>
    <n v="0"/>
    <n v="0"/>
    <n v="0"/>
    <n v="0"/>
  </r>
  <r>
    <x v="1"/>
    <x v="21"/>
    <s v="2-White"/>
    <s v="FIG-1103-W"/>
    <s v="Знаки зодиака (вес 15 гр) (белый)"/>
    <x v="0"/>
    <n v="1208"/>
    <n v="1050"/>
    <n v="2200"/>
    <m/>
    <n v="0"/>
    <n v="0"/>
    <n v="0"/>
    <m/>
    <n v="0"/>
    <n v="0"/>
    <n v="0"/>
    <n v="0"/>
  </r>
  <r>
    <x v="1"/>
    <x v="21"/>
    <s v="1-D&amp;M"/>
    <s v="FIG-1104-D"/>
    <s v="Зоопарк (вес 16 гр) (темный)"/>
    <x v="0"/>
    <n v="1208"/>
    <n v="1050"/>
    <n v="2200"/>
    <m/>
    <n v="0"/>
    <n v="0"/>
    <n v="0"/>
    <m/>
    <n v="0"/>
    <n v="0"/>
    <n v="0"/>
    <n v="0"/>
  </r>
  <r>
    <x v="1"/>
    <x v="21"/>
    <s v="1-D&amp;M"/>
    <s v="FIG-1104-M"/>
    <s v="Зоопарк (вес 16 гр) (молочный)"/>
    <x v="0"/>
    <n v="1208"/>
    <n v="1050"/>
    <n v="2200"/>
    <m/>
    <n v="0"/>
    <n v="0"/>
    <n v="0"/>
    <m/>
    <n v="0"/>
    <n v="0"/>
    <n v="0"/>
    <n v="0"/>
  </r>
  <r>
    <x v="1"/>
    <x v="21"/>
    <s v="2-White"/>
    <s v="FIG-1104-W"/>
    <s v="Зоопарк (вес 16 гр) (белый)"/>
    <x v="0"/>
    <n v="1208"/>
    <n v="1050"/>
    <n v="2200"/>
    <m/>
    <n v="0"/>
    <n v="0"/>
    <n v="0"/>
    <m/>
    <n v="0"/>
    <n v="0"/>
    <n v="0"/>
    <n v="0"/>
  </r>
  <r>
    <x v="1"/>
    <x v="21"/>
    <s v="1-D&amp;M"/>
    <s v="FIG-1106-D"/>
    <s v="Клоун (вес 20 гр) (темный)"/>
    <x v="0"/>
    <n v="1208"/>
    <n v="1050"/>
    <n v="2200"/>
    <m/>
    <n v="0"/>
    <n v="0"/>
    <n v="0"/>
    <m/>
    <n v="0"/>
    <n v="0"/>
    <n v="0"/>
    <n v="0"/>
  </r>
  <r>
    <x v="1"/>
    <x v="21"/>
    <s v="1-D&amp;M"/>
    <s v="FIG-1106-M"/>
    <s v="Клоун (вес 20 гр) (молочный)"/>
    <x v="0"/>
    <n v="1208"/>
    <n v="1050"/>
    <n v="2200"/>
    <m/>
    <n v="0"/>
    <n v="0"/>
    <n v="0"/>
    <m/>
    <n v="0"/>
    <n v="0"/>
    <n v="0"/>
    <n v="0"/>
  </r>
  <r>
    <x v="1"/>
    <x v="21"/>
    <s v="2-White"/>
    <s v="FIG-1106-W"/>
    <s v="Клоун (вес 20 гр) (белый)"/>
    <x v="0"/>
    <n v="1208"/>
    <n v="1050"/>
    <n v="2200"/>
    <m/>
    <n v="0"/>
    <n v="0"/>
    <n v="0"/>
    <m/>
    <n v="0"/>
    <n v="0"/>
    <n v="0"/>
    <n v="0"/>
  </r>
  <r>
    <x v="1"/>
    <x v="21"/>
    <s v="1-D&amp;M"/>
    <s v="FIG-1107-D"/>
    <s v="Мишки (вес 4 гр) (темный)"/>
    <x v="0"/>
    <n v="1208"/>
    <n v="1050"/>
    <n v="2200"/>
    <m/>
    <n v="0"/>
    <n v="0"/>
    <n v="0"/>
    <m/>
    <n v="0"/>
    <n v="0"/>
    <n v="0"/>
    <n v="0"/>
  </r>
  <r>
    <x v="1"/>
    <x v="21"/>
    <s v="1-D&amp;M"/>
    <s v="FIG-1107-M"/>
    <s v="Мишки (вес 4 гр) (молочный)"/>
    <x v="0"/>
    <n v="1208"/>
    <n v="1050"/>
    <n v="2200"/>
    <m/>
    <n v="0"/>
    <n v="0"/>
    <n v="0"/>
    <m/>
    <n v="0"/>
    <n v="0"/>
    <n v="0"/>
    <n v="0"/>
  </r>
  <r>
    <x v="1"/>
    <x v="21"/>
    <s v="2-White"/>
    <s v="FIG-1107-W"/>
    <s v="Мишки (вес 4 гр) (белый)"/>
    <x v="0"/>
    <n v="1208"/>
    <n v="1050"/>
    <n v="2200"/>
    <m/>
    <n v="0"/>
    <n v="0"/>
    <n v="0"/>
    <m/>
    <n v="0"/>
    <n v="0"/>
    <n v="0"/>
    <n v="0"/>
  </r>
  <r>
    <x v="1"/>
    <x v="21"/>
    <s v="1-D&amp;M"/>
    <s v="FIG-1111-D"/>
    <s v="Робот (вес 16 гр) (темный)"/>
    <x v="0"/>
    <n v="1208"/>
    <n v="1050"/>
    <n v="2200"/>
    <m/>
    <n v="0"/>
    <n v="0"/>
    <n v="0"/>
    <m/>
    <n v="0"/>
    <n v="0"/>
    <n v="0"/>
    <n v="0"/>
  </r>
  <r>
    <x v="1"/>
    <x v="21"/>
    <s v="1-D&amp;M"/>
    <s v="FIG-1111-M"/>
    <s v="Робот (вес 16 гр) (молочный)"/>
    <x v="0"/>
    <n v="1208"/>
    <n v="1050"/>
    <n v="2200"/>
    <m/>
    <n v="0"/>
    <n v="0"/>
    <n v="0"/>
    <m/>
    <n v="0"/>
    <n v="0"/>
    <n v="0"/>
    <n v="0"/>
  </r>
  <r>
    <x v="1"/>
    <x v="21"/>
    <s v="2-White"/>
    <s v="FIG-1111-W"/>
    <s v="Робот (вес 16 гр) (белый)"/>
    <x v="0"/>
    <n v="1208"/>
    <n v="1050"/>
    <n v="2200"/>
    <m/>
    <n v="0"/>
    <n v="0"/>
    <n v="0"/>
    <m/>
    <n v="0"/>
    <n v="0"/>
    <n v="0"/>
    <n v="0"/>
  </r>
  <r>
    <x v="1"/>
    <x v="21"/>
    <s v="1-D&amp;M"/>
    <s v="FIG-1112-D"/>
    <s v="Рыбки (вес 7 гр) (темный)"/>
    <x v="0"/>
    <n v="1208"/>
    <n v="1050"/>
    <n v="2200"/>
    <m/>
    <n v="0"/>
    <n v="0"/>
    <n v="0"/>
    <m/>
    <n v="0"/>
    <n v="0"/>
    <n v="0"/>
    <n v="0"/>
  </r>
  <r>
    <x v="1"/>
    <x v="21"/>
    <s v="1-D&amp;M"/>
    <s v="FIG-1112-M"/>
    <s v="Рыбки (вес 7 гр) (молочный)"/>
    <x v="0"/>
    <n v="1208"/>
    <n v="1050"/>
    <n v="2200"/>
    <m/>
    <n v="0"/>
    <n v="0"/>
    <n v="0"/>
    <m/>
    <n v="0"/>
    <n v="0"/>
    <n v="0"/>
    <n v="0"/>
  </r>
  <r>
    <x v="1"/>
    <x v="21"/>
    <s v="2-White"/>
    <s v="FIG-1112-W"/>
    <s v="Рыбки (вес 7 гр) (белый)"/>
    <x v="0"/>
    <n v="1208"/>
    <n v="1050"/>
    <n v="2200"/>
    <m/>
    <n v="0"/>
    <n v="0"/>
    <n v="0"/>
    <m/>
    <n v="0"/>
    <n v="0"/>
    <n v="0"/>
    <n v="0"/>
  </r>
  <r>
    <x v="1"/>
    <x v="21"/>
    <s v="1-D&amp;M"/>
    <s v="FIG-1114-D"/>
    <s v="Смайлик (вес 5,8 гр) (темный)"/>
    <x v="0"/>
    <n v="1208"/>
    <n v="1050"/>
    <n v="2200"/>
    <m/>
    <n v="0"/>
    <n v="0"/>
    <n v="0"/>
    <m/>
    <n v="0"/>
    <n v="0"/>
    <n v="0"/>
    <n v="0"/>
  </r>
  <r>
    <x v="1"/>
    <x v="21"/>
    <s v="1-D&amp;M"/>
    <s v="FIG-1114-M"/>
    <s v="Смайлик (вес 5,8 гр) (молочный)"/>
    <x v="0"/>
    <n v="1208"/>
    <n v="1050"/>
    <n v="2200"/>
    <m/>
    <n v="0"/>
    <n v="0"/>
    <n v="0"/>
    <m/>
    <n v="0"/>
    <n v="0"/>
    <n v="0"/>
    <n v="0"/>
  </r>
  <r>
    <x v="1"/>
    <x v="21"/>
    <s v="2-White"/>
    <s v="FIG-1114-W"/>
    <s v="Смайлик (вес 5,8гр) (белый)"/>
    <x v="0"/>
    <n v="1208"/>
    <n v="1050"/>
    <n v="2200"/>
    <m/>
    <n v="0"/>
    <n v="0"/>
    <n v="0"/>
    <m/>
    <n v="0"/>
    <n v="0"/>
    <n v="0"/>
    <n v="0"/>
  </r>
  <r>
    <x v="1"/>
    <x v="21"/>
    <s v="1-D&amp;M"/>
    <s v="FIG-1115-D"/>
    <s v="Транспорт (вес 13 гр) (темный)"/>
    <x v="0"/>
    <n v="1208"/>
    <n v="1050"/>
    <n v="2200"/>
    <m/>
    <n v="0"/>
    <n v="0"/>
    <n v="0"/>
    <m/>
    <n v="0"/>
    <n v="0"/>
    <n v="0"/>
    <n v="0"/>
  </r>
  <r>
    <x v="1"/>
    <x v="21"/>
    <s v="1-D&amp;M"/>
    <s v="FIG-1115-M"/>
    <s v="Транспорт (вес 13 гр) (молочный)"/>
    <x v="0"/>
    <n v="1208"/>
    <n v="1050"/>
    <n v="2200"/>
    <m/>
    <n v="0"/>
    <n v="0"/>
    <n v="0"/>
    <m/>
    <n v="0"/>
    <n v="0"/>
    <n v="0"/>
    <n v="0"/>
  </r>
  <r>
    <x v="1"/>
    <x v="21"/>
    <s v="2-White"/>
    <s v="FIG-1115-W"/>
    <s v="Транспорт (вес 13 гр) (белый)"/>
    <x v="0"/>
    <n v="1208"/>
    <n v="1050"/>
    <n v="2200"/>
    <m/>
    <n v="0"/>
    <n v="0"/>
    <n v="0"/>
    <m/>
    <n v="0"/>
    <n v="0"/>
    <n v="0"/>
    <n v="0"/>
  </r>
  <r>
    <x v="1"/>
    <x v="21"/>
    <s v="1-D&amp;M"/>
    <s v="FIG-1116-D"/>
    <s v="Футбол (вес 12 гр) (темный)"/>
    <x v="0"/>
    <n v="1208"/>
    <n v="1050"/>
    <n v="2200"/>
    <m/>
    <n v="0"/>
    <n v="0"/>
    <n v="0"/>
    <m/>
    <n v="0"/>
    <n v="0"/>
    <n v="0"/>
    <n v="0"/>
  </r>
  <r>
    <x v="1"/>
    <x v="21"/>
    <s v="1-D&amp;M"/>
    <s v="FIG-1116-M"/>
    <s v="Футбол (вес 12 гр) (молочный)"/>
    <x v="0"/>
    <n v="1208"/>
    <n v="1050"/>
    <n v="2200"/>
    <m/>
    <n v="0"/>
    <n v="0"/>
    <n v="0"/>
    <m/>
    <n v="0"/>
    <n v="0"/>
    <n v="0"/>
    <n v="0"/>
  </r>
  <r>
    <x v="1"/>
    <x v="21"/>
    <s v="2-White"/>
    <s v="FIG-1116-W"/>
    <s v="Футбол (вес 12 гр) (белый)"/>
    <x v="0"/>
    <n v="1208"/>
    <n v="1050"/>
    <n v="2200"/>
    <m/>
    <n v="0"/>
    <n v="0"/>
    <n v="0"/>
    <m/>
    <n v="0"/>
    <n v="0"/>
    <n v="0"/>
    <n v="0"/>
  </r>
  <r>
    <x v="1"/>
    <x v="21"/>
    <s v="1-D&amp;M"/>
    <s v="FIG-1118-D"/>
    <s v="Цирк (вес 13 гр) (темный)"/>
    <x v="0"/>
    <n v="1208"/>
    <n v="1050"/>
    <n v="2200"/>
    <m/>
    <n v="0"/>
    <n v="0"/>
    <n v="0"/>
    <m/>
    <n v="0"/>
    <n v="0"/>
    <n v="0"/>
    <n v="0"/>
  </r>
  <r>
    <x v="1"/>
    <x v="21"/>
    <s v="1-D&amp;M"/>
    <s v="FIG-1118-M"/>
    <s v="Цирк (вес 13 гр) (молочный)"/>
    <x v="0"/>
    <n v="1208"/>
    <n v="1050"/>
    <n v="2200"/>
    <m/>
    <n v="0"/>
    <n v="0"/>
    <n v="0"/>
    <m/>
    <n v="0"/>
    <n v="0"/>
    <n v="0"/>
    <n v="0"/>
  </r>
  <r>
    <x v="1"/>
    <x v="21"/>
    <s v="2-White"/>
    <s v="FIG-1118-W"/>
    <s v="Цирк (вес 13 гр) (белый)"/>
    <x v="0"/>
    <n v="1208"/>
    <n v="1050"/>
    <n v="2200"/>
    <m/>
    <n v="0"/>
    <n v="0"/>
    <n v="0"/>
    <m/>
    <n v="0"/>
    <n v="0"/>
    <n v="0"/>
    <n v="0"/>
  </r>
  <r>
    <x v="1"/>
    <x v="21"/>
    <s v="1-D&amp;M"/>
    <s v="FIG-1119-D"/>
    <s v="Цифры (вес 6 гр) (темный)"/>
    <x v="0"/>
    <n v="1208"/>
    <n v="1050"/>
    <n v="2200"/>
    <m/>
    <n v="0"/>
    <n v="0"/>
    <n v="0"/>
    <m/>
    <n v="0"/>
    <n v="0"/>
    <n v="0"/>
    <n v="0"/>
  </r>
  <r>
    <x v="1"/>
    <x v="21"/>
    <s v="1-D&amp;M"/>
    <s v="FIG-1119-M"/>
    <s v="Цифры (вес 6 гр) (молочный)"/>
    <x v="0"/>
    <n v="1208"/>
    <n v="1050"/>
    <n v="2200"/>
    <m/>
    <n v="0"/>
    <n v="0"/>
    <n v="0"/>
    <m/>
    <n v="0"/>
    <n v="0"/>
    <n v="0"/>
    <n v="0"/>
  </r>
  <r>
    <x v="1"/>
    <x v="21"/>
    <s v="2-White"/>
    <s v="FIG-1119-W"/>
    <s v="Цифры (вес 6 гр) (белый)"/>
    <x v="0"/>
    <n v="1208"/>
    <n v="1050"/>
    <n v="2200"/>
    <m/>
    <n v="0"/>
    <n v="0"/>
    <n v="0"/>
    <m/>
    <n v="0"/>
    <n v="0"/>
    <n v="0"/>
    <n v="0"/>
  </r>
  <r>
    <x v="1"/>
    <x v="21"/>
    <s v="1-D&amp;M"/>
    <s v="FIG-1329-D"/>
    <s v="Дочки-сыночки (вес-20г) (темный)"/>
    <x v="19"/>
    <n v="552"/>
    <n v="480"/>
    <n v="960"/>
    <m/>
    <n v="0"/>
    <n v="0"/>
    <n v="0"/>
    <m/>
    <n v="0"/>
    <n v="0"/>
    <n v="0"/>
    <n v="0"/>
  </r>
  <r>
    <x v="1"/>
    <x v="21"/>
    <s v="1-D&amp;M"/>
    <s v="FIG-1329-M"/>
    <s v="Дочки-сыночки (вес-20г) (молочный)"/>
    <x v="19"/>
    <n v="552"/>
    <n v="480"/>
    <n v="960"/>
    <m/>
    <n v="0"/>
    <n v="0"/>
    <n v="0"/>
    <m/>
    <n v="0"/>
    <n v="0"/>
    <n v="0"/>
    <n v="0"/>
  </r>
  <r>
    <x v="1"/>
    <x v="21"/>
    <s v="2-White"/>
    <s v="FIG-1329-W"/>
    <s v="Дочки-сыночки (вес-20г) (белый)"/>
    <x v="19"/>
    <n v="552"/>
    <n v="480"/>
    <n v="960"/>
    <m/>
    <n v="0"/>
    <n v="0"/>
    <n v="0"/>
    <m/>
    <n v="0"/>
    <n v="0"/>
    <n v="0"/>
    <n v="0"/>
  </r>
  <r>
    <x v="1"/>
    <x v="21"/>
    <s v="1-D&amp;M"/>
    <s v="FIG-1330-D"/>
    <s v="Котики и слоники (вес-85г) (темный) (комплект 2 слоника, 2 котика)"/>
    <x v="6"/>
    <n v="138"/>
    <n v="120"/>
    <n v="250"/>
    <m/>
    <n v="0"/>
    <n v="0"/>
    <n v="0"/>
    <m/>
    <n v="0"/>
    <n v="0"/>
    <n v="0"/>
    <n v="0"/>
  </r>
  <r>
    <x v="1"/>
    <x v="21"/>
    <s v="1-D&amp;M"/>
    <s v="FIG-1330-M"/>
    <s v="Котики и слоники (вес-85г) (молочный) (комплект 2 слоника, 2 котика)"/>
    <x v="6"/>
    <n v="138"/>
    <n v="120"/>
    <n v="250"/>
    <m/>
    <n v="0"/>
    <n v="0"/>
    <n v="0"/>
    <m/>
    <n v="0"/>
    <n v="0"/>
    <n v="0"/>
    <n v="0"/>
  </r>
  <r>
    <x v="1"/>
    <x v="21"/>
    <s v="2-White"/>
    <s v="FIG-1330-W"/>
    <s v="Котики и слоники (вес-85г) (белый) (комплект 2 слоника, 2 котика)"/>
    <x v="6"/>
    <n v="138"/>
    <n v="120"/>
    <n v="250"/>
    <m/>
    <n v="0"/>
    <n v="0"/>
    <n v="0"/>
    <m/>
    <n v="0"/>
    <n v="0"/>
    <n v="0"/>
    <n v="0"/>
  </r>
  <r>
    <x v="1"/>
    <x v="21"/>
    <s v="1-D&amp;M"/>
    <s v="FIG-1331-D"/>
    <s v="Шоко-совы (вес-30г) (темный)"/>
    <x v="8"/>
    <n v="368"/>
    <n v="320"/>
    <n v="640"/>
    <m/>
    <n v="0"/>
    <n v="0"/>
    <n v="0"/>
    <m/>
    <n v="0"/>
    <n v="0"/>
    <n v="0"/>
    <n v="0"/>
  </r>
  <r>
    <x v="1"/>
    <x v="21"/>
    <s v="1-D&amp;M"/>
    <s v="FIG-1331-M"/>
    <s v="Шоко-совы (вес-30г) (молочный)"/>
    <x v="8"/>
    <n v="368"/>
    <n v="320"/>
    <n v="640"/>
    <m/>
    <n v="0"/>
    <n v="0"/>
    <n v="0"/>
    <m/>
    <n v="0"/>
    <n v="0"/>
    <n v="0"/>
    <n v="0"/>
  </r>
  <r>
    <x v="1"/>
    <x v="21"/>
    <s v="2-White"/>
    <s v="FIG-1331-W"/>
    <s v="Шоко-совы (вес-30г) (белый)"/>
    <x v="8"/>
    <n v="368"/>
    <n v="320"/>
    <n v="640"/>
    <m/>
    <n v="0"/>
    <n v="0"/>
    <n v="0"/>
    <m/>
    <n v="0"/>
    <n v="0"/>
    <n v="0"/>
    <n v="0"/>
  </r>
  <r>
    <x v="1"/>
    <x v="22"/>
    <s v="1-D&amp;M"/>
    <s v="FIG-1003-D"/>
    <s v="Волшебная рыбка (вес 40 гр) (темный)"/>
    <x v="2"/>
    <n v="242"/>
    <n v="210"/>
    <n v="420"/>
    <m/>
    <n v="0"/>
    <n v="0"/>
    <n v="0"/>
    <m/>
    <n v="0"/>
    <n v="0"/>
    <n v="0"/>
    <n v="0"/>
  </r>
  <r>
    <x v="1"/>
    <x v="22"/>
    <s v="1-D&amp;M"/>
    <s v="FIG-1003-M"/>
    <s v="Волшебная рыбка (вес 40 гр) (молочный)"/>
    <x v="2"/>
    <n v="242"/>
    <n v="210"/>
    <n v="420"/>
    <m/>
    <n v="0"/>
    <n v="0"/>
    <n v="0"/>
    <m/>
    <n v="0"/>
    <n v="0"/>
    <n v="0"/>
    <n v="0"/>
  </r>
  <r>
    <x v="1"/>
    <x v="22"/>
    <s v="2-White"/>
    <s v="FIG-1003-W"/>
    <s v="Волшебная рыбка (вес 40 гр) (белый)"/>
    <x v="2"/>
    <n v="242"/>
    <n v="210"/>
    <n v="420"/>
    <m/>
    <n v="0"/>
    <n v="0"/>
    <n v="0"/>
    <m/>
    <n v="0"/>
    <n v="0"/>
    <n v="0"/>
    <n v="0"/>
  </r>
  <r>
    <x v="1"/>
    <x v="22"/>
    <s v="1-D&amp;M"/>
    <s v="FIG-1004-D"/>
    <s v="Денежный мешок (вес 115 гр) (темный)"/>
    <x v="5"/>
    <n v="552"/>
    <n v="480"/>
    <n v="960"/>
    <m/>
    <n v="0"/>
    <n v="0"/>
    <n v="0"/>
    <m/>
    <n v="0"/>
    <n v="0"/>
    <n v="0"/>
    <n v="0"/>
  </r>
  <r>
    <x v="1"/>
    <x v="22"/>
    <s v="1-D&amp;M"/>
    <s v="FIG-1004-M"/>
    <s v="Денежный мешок (вес 115 гр) (молочный)"/>
    <x v="5"/>
    <n v="552"/>
    <n v="480"/>
    <n v="960"/>
    <m/>
    <n v="0"/>
    <n v="0"/>
    <n v="0"/>
    <m/>
    <n v="0"/>
    <n v="0"/>
    <n v="0"/>
    <n v="0"/>
  </r>
  <r>
    <x v="1"/>
    <x v="22"/>
    <s v="2-White"/>
    <s v="FIG-1004-W"/>
    <s v="Денежный мешок (вес 115 гр) (белый)"/>
    <x v="5"/>
    <n v="552"/>
    <n v="480"/>
    <n v="960"/>
    <m/>
    <n v="0"/>
    <n v="0"/>
    <n v="0"/>
    <m/>
    <n v="0"/>
    <n v="0"/>
    <n v="0"/>
    <n v="0"/>
  </r>
  <r>
    <x v="1"/>
    <x v="22"/>
    <s v="1-D&amp;M"/>
    <s v="FIG-1016-D"/>
    <s v="Мишка (вес 55 гр) (темный)"/>
    <x v="5"/>
    <n v="265"/>
    <n v="230"/>
    <n v="560"/>
    <m/>
    <n v="0"/>
    <n v="0"/>
    <n v="0"/>
    <m/>
    <n v="0"/>
    <n v="0"/>
    <n v="0"/>
    <n v="0"/>
  </r>
  <r>
    <x v="1"/>
    <x v="22"/>
    <s v="1-D&amp;M"/>
    <s v="FIG-1016-M"/>
    <s v="Мишка (вес 55 гр) (молочный)"/>
    <x v="5"/>
    <n v="265"/>
    <n v="230"/>
    <n v="560"/>
    <m/>
    <n v="0"/>
    <n v="0"/>
    <n v="0"/>
    <m/>
    <n v="0"/>
    <n v="0"/>
    <n v="0"/>
    <n v="0"/>
  </r>
  <r>
    <x v="1"/>
    <x v="22"/>
    <s v="2-White"/>
    <s v="FIG-1016-W"/>
    <s v="Мишка (вес 55 гр) (белый)"/>
    <x v="5"/>
    <n v="265"/>
    <n v="230"/>
    <n v="560"/>
    <m/>
    <n v="0"/>
    <n v="0"/>
    <n v="0"/>
    <m/>
    <n v="0"/>
    <n v="0"/>
    <n v="0"/>
    <n v="0"/>
  </r>
  <r>
    <x v="1"/>
    <x v="22"/>
    <s v="1-D&amp;M"/>
    <s v="FIG-1021-D"/>
    <s v="Подкова На счастье (вес 140 гр) (темный)"/>
    <x v="1"/>
    <n v="173"/>
    <n v="150"/>
    <n v="300"/>
    <m/>
    <n v="0"/>
    <n v="0"/>
    <n v="0"/>
    <m/>
    <n v="0"/>
    <n v="0"/>
    <n v="0"/>
    <n v="0"/>
  </r>
  <r>
    <x v="1"/>
    <x v="22"/>
    <s v="1-D&amp;M"/>
    <s v="FIG-1021-M"/>
    <s v="Подкова На счастье (вес 140 гр) (молочный)"/>
    <x v="1"/>
    <n v="173"/>
    <n v="150"/>
    <n v="300"/>
    <m/>
    <n v="0"/>
    <n v="0"/>
    <n v="0"/>
    <m/>
    <n v="0"/>
    <n v="0"/>
    <n v="0"/>
    <n v="0"/>
  </r>
  <r>
    <x v="1"/>
    <x v="22"/>
    <s v="2-White"/>
    <s v="FIG-1021-W"/>
    <s v="Подкова На счастье (вес 140 гр) (белый)"/>
    <x v="1"/>
    <n v="173"/>
    <n v="150"/>
    <n v="300"/>
    <m/>
    <n v="0"/>
    <n v="0"/>
    <n v="0"/>
    <m/>
    <n v="0"/>
    <n v="0"/>
    <n v="0"/>
    <n v="0"/>
  </r>
  <r>
    <x v="1"/>
    <x v="22"/>
    <s v="1-D&amp;M"/>
    <s v="FIG-1365-D"/>
    <s v="Подкова (вес 85 гр) (темный)"/>
    <x v="1"/>
    <n v="150"/>
    <n v="130"/>
    <n v="260"/>
    <m/>
    <n v="0"/>
    <n v="0"/>
    <n v="0"/>
    <m/>
    <n v="0"/>
    <n v="0"/>
    <n v="0"/>
    <n v="0"/>
  </r>
  <r>
    <x v="1"/>
    <x v="22"/>
    <s v="1-D&amp;M"/>
    <s v="FIG-1365-M"/>
    <s v="Подкова (вес 85 гр) (молочный)"/>
    <x v="1"/>
    <n v="150"/>
    <n v="130"/>
    <n v="260"/>
    <m/>
    <n v="0"/>
    <n v="0"/>
    <n v="0"/>
    <m/>
    <n v="0"/>
    <n v="0"/>
    <n v="0"/>
    <n v="0"/>
  </r>
  <r>
    <x v="1"/>
    <x v="22"/>
    <s v="2-White"/>
    <s v="FIG-1365-W"/>
    <s v="Подкова (вес 85 гр) (белый)"/>
    <x v="1"/>
    <n v="150"/>
    <n v="130"/>
    <n v="260"/>
    <m/>
    <n v="0"/>
    <n v="0"/>
    <n v="0"/>
    <m/>
    <n v="0"/>
    <n v="0"/>
    <n v="0"/>
    <n v="0"/>
  </r>
  <r>
    <x v="1"/>
    <x v="22"/>
    <s v="1-D&amp;M"/>
    <s v="FIG-1025-D"/>
    <s v="Шокоголик (вес 95 гр) (темный)"/>
    <x v="3"/>
    <n v="345"/>
    <n v="300"/>
    <n v="600"/>
    <m/>
    <n v="0"/>
    <n v="0"/>
    <n v="0"/>
    <m/>
    <n v="0"/>
    <n v="0"/>
    <n v="0"/>
    <n v="0"/>
  </r>
  <r>
    <x v="1"/>
    <x v="22"/>
    <s v="1-D&amp;M"/>
    <s v="FIG-1025-M"/>
    <s v="Шокоголик (вес 95 гр) (молочный)"/>
    <x v="3"/>
    <n v="345"/>
    <n v="300"/>
    <n v="600"/>
    <m/>
    <n v="0"/>
    <n v="0"/>
    <n v="0"/>
    <m/>
    <n v="0"/>
    <n v="0"/>
    <n v="0"/>
    <n v="0"/>
  </r>
  <r>
    <x v="1"/>
    <x v="22"/>
    <s v="2-White"/>
    <s v="FIG-1025-W"/>
    <s v="Шокоголик (вес 95 гр) (белый)"/>
    <x v="3"/>
    <n v="345"/>
    <n v="300"/>
    <n v="600"/>
    <m/>
    <n v="0"/>
    <n v="0"/>
    <n v="0"/>
    <m/>
    <n v="0"/>
    <n v="0"/>
    <n v="0"/>
    <n v="0"/>
  </r>
  <r>
    <x v="1"/>
    <x v="22"/>
    <s v="1-D&amp;M"/>
    <s v="FIG-1026-D"/>
    <s v="Овечка (вес 58 гр) (темный)"/>
    <x v="5"/>
    <n v="276"/>
    <n v="240"/>
    <n v="480"/>
    <m/>
    <n v="0"/>
    <n v="0"/>
    <n v="0"/>
    <m/>
    <n v="0"/>
    <n v="0"/>
    <n v="0"/>
    <n v="0"/>
  </r>
  <r>
    <x v="1"/>
    <x v="22"/>
    <s v="1-D&amp;M"/>
    <s v="FIG-1026-M"/>
    <s v="Овечка (вес 58 гр) (молочный)"/>
    <x v="5"/>
    <n v="276"/>
    <n v="240"/>
    <n v="480"/>
    <m/>
    <n v="0"/>
    <n v="0"/>
    <n v="0"/>
    <m/>
    <n v="0"/>
    <n v="0"/>
    <n v="0"/>
    <n v="0"/>
  </r>
  <r>
    <x v="1"/>
    <x v="22"/>
    <s v="2-White"/>
    <s v="FIG-1026-W"/>
    <s v="Овечка (вес 58 гр) (белый)"/>
    <x v="5"/>
    <n v="276"/>
    <n v="240"/>
    <n v="480"/>
    <m/>
    <n v="0"/>
    <n v="0"/>
    <n v="0"/>
    <m/>
    <n v="0"/>
    <n v="0"/>
    <n v="0"/>
    <n v="0"/>
  </r>
  <r>
    <x v="1"/>
    <x v="22"/>
    <s v="1-D&amp;M"/>
    <s v="FIG-1203-D"/>
    <s v="Ручная работа (вес-130г) (темный)"/>
    <x v="2"/>
    <n v="805"/>
    <n v="700"/>
    <n v="1450"/>
    <m/>
    <n v="0"/>
    <n v="0"/>
    <n v="0"/>
    <m/>
    <n v="0"/>
    <n v="0"/>
    <n v="0"/>
    <n v="0"/>
  </r>
  <r>
    <x v="1"/>
    <x v="22"/>
    <s v="1-D&amp;M"/>
    <s v="FIG-1203-M"/>
    <s v="Ручная работа (вес-130г) (молочный)"/>
    <x v="2"/>
    <n v="805"/>
    <n v="700"/>
    <n v="1450"/>
    <m/>
    <n v="0"/>
    <n v="0"/>
    <n v="0"/>
    <m/>
    <n v="0"/>
    <n v="0"/>
    <n v="0"/>
    <n v="0"/>
  </r>
  <r>
    <x v="1"/>
    <x v="22"/>
    <s v="2-White"/>
    <s v="FIG-1203-W"/>
    <s v="Ручная работа (вес-130г) (белый)"/>
    <x v="2"/>
    <n v="805"/>
    <n v="700"/>
    <n v="1450"/>
    <m/>
    <n v="0"/>
    <n v="0"/>
    <n v="0"/>
    <m/>
    <n v="0"/>
    <n v="0"/>
    <n v="0"/>
    <n v="0"/>
  </r>
  <r>
    <x v="1"/>
    <x v="22"/>
    <s v="1-D&amp;M"/>
    <s v="FIG-1204-D"/>
    <s v="Кофе (вес-130г) (темный)"/>
    <x v="2"/>
    <n v="805"/>
    <n v="700"/>
    <n v="1450"/>
    <m/>
    <n v="0"/>
    <n v="0"/>
    <n v="0"/>
    <m/>
    <n v="0"/>
    <n v="0"/>
    <n v="0"/>
    <n v="0"/>
  </r>
  <r>
    <x v="1"/>
    <x v="22"/>
    <s v="1-D&amp;M"/>
    <s v="FIG-1204-M"/>
    <s v="Кофе (вес-130г) (молочный)"/>
    <x v="2"/>
    <n v="805"/>
    <n v="700"/>
    <n v="1450"/>
    <m/>
    <n v="0"/>
    <n v="0"/>
    <n v="0"/>
    <m/>
    <n v="0"/>
    <n v="0"/>
    <n v="0"/>
    <n v="0"/>
  </r>
  <r>
    <x v="1"/>
    <x v="22"/>
    <s v="2-White"/>
    <s v="FIG-1204-W"/>
    <s v="Кофе (вес-130г) (белый)"/>
    <x v="2"/>
    <n v="805"/>
    <n v="700"/>
    <n v="1450"/>
    <m/>
    <n v="0"/>
    <n v="0"/>
    <n v="0"/>
    <m/>
    <n v="0"/>
    <n v="0"/>
    <n v="0"/>
    <n v="0"/>
  </r>
  <r>
    <x v="1"/>
    <x v="22"/>
    <s v="1-D&amp;M"/>
    <s v="FIG-1219-D"/>
    <s v="Счёты (вес-130г) (темный)"/>
    <x v="3"/>
    <n v="483"/>
    <n v="420"/>
    <n v="870"/>
    <m/>
    <n v="0"/>
    <n v="0"/>
    <n v="0"/>
    <m/>
    <n v="0"/>
    <n v="0"/>
    <n v="0"/>
    <n v="0"/>
  </r>
  <r>
    <x v="1"/>
    <x v="22"/>
    <s v="1-D&amp;M"/>
    <s v="FIG-1219-M"/>
    <s v="Счёты (вес-130г) (молочный)"/>
    <x v="3"/>
    <n v="483"/>
    <n v="420"/>
    <n v="870"/>
    <m/>
    <n v="0"/>
    <n v="0"/>
    <n v="0"/>
    <m/>
    <n v="0"/>
    <n v="0"/>
    <n v="0"/>
    <n v="0"/>
  </r>
  <r>
    <x v="1"/>
    <x v="22"/>
    <s v="2-White"/>
    <s v="FIG-1219-W"/>
    <s v="Счёты (вес-130г) (белый)"/>
    <x v="3"/>
    <n v="483"/>
    <n v="420"/>
    <n v="870"/>
    <m/>
    <n v="0"/>
    <n v="0"/>
    <n v="0"/>
    <m/>
    <n v="0"/>
    <n v="0"/>
    <n v="0"/>
    <n v="0"/>
  </r>
  <r>
    <x v="1"/>
    <x v="23"/>
    <s v="1-D&amp;M"/>
    <s v="FIG-1002-D"/>
    <s v="Болид (вес 30 гр) (темный)"/>
    <x v="4"/>
    <n v="219"/>
    <n v="190"/>
    <n v="600"/>
    <m/>
    <n v="0"/>
    <n v="0"/>
    <n v="0"/>
    <m/>
    <n v="0"/>
    <n v="0"/>
    <n v="0"/>
    <n v="0"/>
  </r>
  <r>
    <x v="1"/>
    <x v="23"/>
    <s v="1-D&amp;M"/>
    <s v="FIG-1002-M"/>
    <s v="Болид (вес 30 гр) (молочный)"/>
    <x v="4"/>
    <n v="219"/>
    <n v="190"/>
    <n v="600"/>
    <m/>
    <n v="0"/>
    <n v="0"/>
    <n v="0"/>
    <m/>
    <n v="0"/>
    <n v="0"/>
    <n v="0"/>
    <n v="0"/>
  </r>
  <r>
    <x v="1"/>
    <x v="23"/>
    <s v="2-White"/>
    <s v="FIG-1002-W"/>
    <s v="Болид (вес 30 гр) (белый)"/>
    <x v="4"/>
    <n v="219"/>
    <n v="190"/>
    <n v="600"/>
    <m/>
    <n v="0"/>
    <n v="0"/>
    <n v="0"/>
    <m/>
    <n v="0"/>
    <n v="0"/>
    <n v="0"/>
    <n v="0"/>
  </r>
  <r>
    <x v="1"/>
    <x v="23"/>
    <s v="1-D&amp;M"/>
    <s v="FIG-1006-D"/>
    <s v="Джеймс Бонд (вес 95 гр) (темный)"/>
    <x v="2"/>
    <n v="575"/>
    <n v="500"/>
    <n v="1000"/>
    <m/>
    <n v="0"/>
    <n v="0"/>
    <n v="0"/>
    <m/>
    <n v="0"/>
    <n v="0"/>
    <n v="0"/>
    <n v="0"/>
  </r>
  <r>
    <x v="1"/>
    <x v="23"/>
    <s v="1-D&amp;M"/>
    <s v="FIG-1006-M"/>
    <s v="Джеймс Бонд (вес 95 гр) (молочный)"/>
    <x v="2"/>
    <n v="575"/>
    <n v="500"/>
    <n v="1000"/>
    <m/>
    <n v="0"/>
    <n v="0"/>
    <n v="0"/>
    <m/>
    <n v="0"/>
    <n v="0"/>
    <n v="0"/>
    <n v="0"/>
  </r>
  <r>
    <x v="1"/>
    <x v="23"/>
    <s v="2-White"/>
    <s v="FIG-1006-W"/>
    <s v="Джеймс Бонд (вес 95 гр) (белый)"/>
    <x v="2"/>
    <n v="575"/>
    <n v="500"/>
    <n v="1000"/>
    <m/>
    <n v="0"/>
    <n v="0"/>
    <n v="0"/>
    <m/>
    <n v="0"/>
    <n v="0"/>
    <n v="0"/>
    <n v="0"/>
  </r>
  <r>
    <x v="1"/>
    <x v="23"/>
    <s v="1-D&amp;M"/>
    <s v="FIG-1007-D"/>
    <s v="Джип (вес 90 гр) (темный)"/>
    <x v="4"/>
    <n v="656"/>
    <n v="570"/>
    <n v="1140"/>
    <m/>
    <n v="0"/>
    <n v="0"/>
    <n v="0"/>
    <m/>
    <n v="0"/>
    <n v="0"/>
    <n v="0"/>
    <n v="0"/>
  </r>
  <r>
    <x v="1"/>
    <x v="23"/>
    <s v="1-D&amp;M"/>
    <s v="FIG-1007-M"/>
    <s v="Джип (вес 90 гр) (молочный)"/>
    <x v="4"/>
    <n v="656"/>
    <n v="570"/>
    <n v="1140"/>
    <m/>
    <n v="0"/>
    <n v="0"/>
    <n v="0"/>
    <m/>
    <n v="0"/>
    <n v="0"/>
    <n v="0"/>
    <n v="0"/>
  </r>
  <r>
    <x v="1"/>
    <x v="23"/>
    <s v="2-White"/>
    <s v="FIG-1007-W"/>
    <s v="Джип (вес 90 гр) (белый)"/>
    <x v="4"/>
    <n v="656"/>
    <n v="570"/>
    <n v="1140"/>
    <m/>
    <n v="0"/>
    <n v="0"/>
    <n v="0"/>
    <m/>
    <n v="0"/>
    <n v="0"/>
    <n v="0"/>
    <n v="0"/>
  </r>
  <r>
    <x v="1"/>
    <x v="23"/>
    <s v="1-D&amp;M"/>
    <s v="FIG-1008-D"/>
    <s v="Жук (вес 95 гр) (темный)"/>
    <x v="4"/>
    <n v="690"/>
    <n v="600"/>
    <n v="1200"/>
    <m/>
    <n v="0"/>
    <n v="0"/>
    <n v="0"/>
    <m/>
    <n v="0"/>
    <n v="0"/>
    <n v="0"/>
    <n v="0"/>
  </r>
  <r>
    <x v="1"/>
    <x v="23"/>
    <s v="1-D&amp;M"/>
    <s v="FIG-1008-M"/>
    <s v="Жук (вес 95 гр) (молочный)"/>
    <x v="4"/>
    <n v="690"/>
    <n v="600"/>
    <n v="1200"/>
    <m/>
    <n v="0"/>
    <n v="0"/>
    <n v="0"/>
    <m/>
    <n v="0"/>
    <n v="0"/>
    <n v="0"/>
    <n v="0"/>
  </r>
  <r>
    <x v="1"/>
    <x v="23"/>
    <s v="2-White"/>
    <s v="FIG-1008-W"/>
    <s v="Жук (вес 95 гр) (белый)"/>
    <x v="4"/>
    <n v="690"/>
    <n v="600"/>
    <n v="1200"/>
    <m/>
    <n v="0"/>
    <n v="0"/>
    <n v="0"/>
    <m/>
    <n v="0"/>
    <n v="0"/>
    <n v="0"/>
    <n v="0"/>
  </r>
  <r>
    <x v="1"/>
    <x v="23"/>
    <s v="1-D&amp;M"/>
    <s v="FIG-1009-D"/>
    <s v="Звезда защитнику отечества (вес 60 гр) (темный)"/>
    <x v="5"/>
    <n v="288"/>
    <n v="250"/>
    <n v="600"/>
    <m/>
    <n v="0"/>
    <n v="0"/>
    <n v="0"/>
    <m/>
    <n v="0"/>
    <n v="0"/>
    <n v="0"/>
    <n v="0"/>
  </r>
  <r>
    <x v="1"/>
    <x v="23"/>
    <s v="1-D&amp;M"/>
    <s v="FIG-1009-M"/>
    <s v="Звезда защитнику отечества (вес 60 гр) (молочный)"/>
    <x v="5"/>
    <n v="288"/>
    <n v="250"/>
    <n v="600"/>
    <m/>
    <n v="0"/>
    <n v="0"/>
    <n v="0"/>
    <m/>
    <n v="0"/>
    <n v="0"/>
    <n v="0"/>
    <n v="0"/>
  </r>
  <r>
    <x v="1"/>
    <x v="23"/>
    <s v="2-White"/>
    <s v="FIG-1009-W"/>
    <s v="Звезда защитнику отечества (вес 60 гр) (белый)"/>
    <x v="5"/>
    <n v="288"/>
    <n v="250"/>
    <n v="600"/>
    <m/>
    <n v="0"/>
    <n v="0"/>
    <n v="0"/>
    <m/>
    <n v="0"/>
    <n v="0"/>
    <n v="0"/>
    <n v="0"/>
  </r>
  <r>
    <x v="1"/>
    <x v="23"/>
    <s v="1-D&amp;M"/>
    <s v="FIG-1010-D"/>
    <s v="Лимонка (вес 70 гр) (темный)"/>
    <x v="2"/>
    <n v="426"/>
    <n v="370"/>
    <n v="850"/>
    <m/>
    <n v="0"/>
    <n v="0"/>
    <n v="0"/>
    <m/>
    <n v="0"/>
    <n v="0"/>
    <n v="0"/>
    <n v="0"/>
  </r>
  <r>
    <x v="1"/>
    <x v="23"/>
    <s v="1-D&amp;M"/>
    <s v="FIG-1010-M"/>
    <s v="Лимонка (вес 70 гр) (молочный)"/>
    <x v="2"/>
    <n v="426"/>
    <n v="370"/>
    <n v="850"/>
    <m/>
    <n v="0"/>
    <n v="0"/>
    <n v="0"/>
    <m/>
    <n v="0"/>
    <n v="0"/>
    <n v="0"/>
    <n v="0"/>
  </r>
  <r>
    <x v="1"/>
    <x v="23"/>
    <s v="2-White"/>
    <s v="FIG-1010-W"/>
    <s v="Лимонка (вес 70 гр) (белый)"/>
    <x v="2"/>
    <n v="426"/>
    <n v="370"/>
    <n v="850"/>
    <m/>
    <n v="0"/>
    <n v="0"/>
    <n v="0"/>
    <m/>
    <n v="0"/>
    <n v="0"/>
    <n v="0"/>
    <n v="0"/>
  </r>
  <r>
    <x v="1"/>
    <x v="23"/>
    <s v="1-D&amp;M"/>
    <s v="FIG-1017-D"/>
    <s v="Мой генерал (вес 54 гр) (темный)"/>
    <x v="8"/>
    <n v="518"/>
    <n v="450"/>
    <n v="1040"/>
    <m/>
    <n v="0"/>
    <n v="0"/>
    <n v="0"/>
    <m/>
    <n v="0"/>
    <n v="0"/>
    <n v="0"/>
    <n v="0"/>
  </r>
  <r>
    <x v="1"/>
    <x v="23"/>
    <s v="1-D&amp;M"/>
    <s v="FIG-1017-M"/>
    <s v="Мой генерал (вес 54 гр) (молочный)"/>
    <x v="8"/>
    <n v="518"/>
    <n v="450"/>
    <n v="1040"/>
    <m/>
    <n v="0"/>
    <n v="0"/>
    <n v="0"/>
    <m/>
    <n v="0"/>
    <n v="0"/>
    <n v="0"/>
    <n v="0"/>
  </r>
  <r>
    <x v="1"/>
    <x v="23"/>
    <s v="2-White"/>
    <s v="FIG-1017-W"/>
    <s v="Мой генерал (вес 54 гр) (белый)"/>
    <x v="8"/>
    <n v="518"/>
    <n v="450"/>
    <n v="1040"/>
    <m/>
    <n v="0"/>
    <n v="0"/>
    <n v="0"/>
    <m/>
    <n v="0"/>
    <n v="0"/>
    <n v="0"/>
    <n v="0"/>
  </r>
  <r>
    <x v="1"/>
    <x v="23"/>
    <s v="1-D&amp;M"/>
    <s v="FIG-1022-D"/>
    <s v="Ракета (вес 70 гр) (темный)"/>
    <x v="2"/>
    <n v="426"/>
    <n v="370"/>
    <n v="740"/>
    <m/>
    <n v="0"/>
    <n v="0"/>
    <n v="0"/>
    <m/>
    <n v="0"/>
    <n v="0"/>
    <n v="0"/>
    <n v="0"/>
  </r>
  <r>
    <x v="1"/>
    <x v="23"/>
    <s v="1-D&amp;M"/>
    <s v="FIG-1022-M"/>
    <s v="Ракета (вес 70 гр) (молочный)"/>
    <x v="2"/>
    <n v="426"/>
    <n v="370"/>
    <n v="740"/>
    <m/>
    <n v="0"/>
    <n v="0"/>
    <n v="0"/>
    <m/>
    <n v="0"/>
    <n v="0"/>
    <n v="0"/>
    <n v="0"/>
  </r>
  <r>
    <x v="1"/>
    <x v="23"/>
    <s v="2-White"/>
    <s v="FIG-1022-W"/>
    <s v="Ракета (вес 70 гр) (белый)"/>
    <x v="2"/>
    <n v="426"/>
    <n v="370"/>
    <n v="740"/>
    <m/>
    <n v="0"/>
    <n v="0"/>
    <n v="0"/>
    <m/>
    <n v="0"/>
    <n v="0"/>
    <n v="0"/>
    <n v="0"/>
  </r>
  <r>
    <x v="1"/>
    <x v="23"/>
    <s v="1-D&amp;M"/>
    <s v="FIG-1024-D"/>
    <s v="Танк (вес 95 гр) (темный)"/>
    <x v="2"/>
    <n v="575"/>
    <n v="500"/>
    <n v="1150"/>
    <m/>
    <n v="0"/>
    <n v="0"/>
    <n v="0"/>
    <m/>
    <n v="0"/>
    <n v="0"/>
    <n v="0"/>
    <n v="0"/>
  </r>
  <r>
    <x v="1"/>
    <x v="23"/>
    <s v="1-D&amp;M"/>
    <s v="FIG-1024-M"/>
    <s v="Танк (вес 95 гр) (молочный)"/>
    <x v="2"/>
    <n v="575"/>
    <n v="500"/>
    <n v="1150"/>
    <m/>
    <n v="0"/>
    <n v="0"/>
    <n v="0"/>
    <m/>
    <n v="0"/>
    <n v="0"/>
    <n v="0"/>
    <n v="0"/>
  </r>
  <r>
    <x v="1"/>
    <x v="23"/>
    <s v="2-White"/>
    <s v="FIG-1024-W"/>
    <s v="Танк (вес 95 гр) (белый)"/>
    <x v="2"/>
    <n v="575"/>
    <n v="500"/>
    <n v="1150"/>
    <m/>
    <n v="0"/>
    <n v="0"/>
    <n v="0"/>
    <m/>
    <n v="0"/>
    <n v="0"/>
    <n v="0"/>
    <n v="0"/>
  </r>
  <r>
    <x v="1"/>
    <x v="23"/>
    <s v="1-D&amp;M"/>
    <s v="FIG-1201-D"/>
    <s v="Коньяк Х.О (вес-90г) (темный)"/>
    <x v="5"/>
    <n v="506"/>
    <n v="440"/>
    <n v="920"/>
    <m/>
    <n v="0"/>
    <n v="0"/>
    <n v="0"/>
    <m/>
    <n v="0"/>
    <n v="0"/>
    <n v="0"/>
    <n v="0"/>
  </r>
  <r>
    <x v="1"/>
    <x v="23"/>
    <s v="1-D&amp;M"/>
    <s v="FIG-1201-M"/>
    <s v="Коньяк Х.О (вес-90г) (молочный)"/>
    <x v="5"/>
    <n v="506"/>
    <n v="440"/>
    <n v="920"/>
    <m/>
    <n v="0"/>
    <n v="0"/>
    <n v="0"/>
    <m/>
    <n v="0"/>
    <n v="0"/>
    <n v="0"/>
    <n v="0"/>
  </r>
  <r>
    <x v="1"/>
    <x v="23"/>
    <s v="2-White"/>
    <s v="FIG-1201-W"/>
    <s v="Коньяк Х.О (вес-90г) (белый)"/>
    <x v="5"/>
    <n v="506"/>
    <n v="440"/>
    <n v="920"/>
    <m/>
    <n v="0"/>
    <n v="0"/>
    <n v="0"/>
    <m/>
    <n v="0"/>
    <n v="0"/>
    <n v="0"/>
    <n v="0"/>
  </r>
  <r>
    <x v="1"/>
    <x v="23"/>
    <s v="1-D&amp;M"/>
    <s v="FIG-1202-D"/>
    <s v="Бойцовский клуб (вес-130г) (темный)"/>
    <x v="2"/>
    <n v="805"/>
    <n v="700"/>
    <n v="1450"/>
    <m/>
    <n v="0"/>
    <n v="0"/>
    <n v="0"/>
    <m/>
    <n v="0"/>
    <n v="0"/>
    <n v="0"/>
    <n v="0"/>
  </r>
  <r>
    <x v="1"/>
    <x v="23"/>
    <s v="1-D&amp;M"/>
    <s v="FIG-1202-M"/>
    <s v="Бойцовский клуб (вес-130г) (молочный)"/>
    <x v="2"/>
    <n v="805"/>
    <n v="700"/>
    <n v="1450"/>
    <m/>
    <n v="0"/>
    <n v="0"/>
    <n v="0"/>
    <m/>
    <n v="0"/>
    <n v="0"/>
    <n v="0"/>
    <n v="0"/>
  </r>
  <r>
    <x v="1"/>
    <x v="23"/>
    <s v="2-White"/>
    <s v="FIG-1202-W"/>
    <s v="Бойцовский клуб (вес-130г) (белый)"/>
    <x v="2"/>
    <n v="805"/>
    <n v="700"/>
    <n v="1450"/>
    <m/>
    <n v="0"/>
    <n v="0"/>
    <n v="0"/>
    <m/>
    <n v="0"/>
    <n v="0"/>
    <n v="0"/>
    <n v="0"/>
  </r>
  <r>
    <x v="1"/>
    <x v="23"/>
    <s v="1-D&amp;M"/>
    <s v="FIG-1206-D"/>
    <s v="Календарь 23 февраля (вес-85г) (темный)"/>
    <x v="4"/>
    <n v="621"/>
    <n v="540"/>
    <n v="1140"/>
    <m/>
    <n v="0"/>
    <n v="0"/>
    <n v="0"/>
    <m/>
    <n v="0"/>
    <n v="0"/>
    <n v="0"/>
    <n v="0"/>
  </r>
  <r>
    <x v="1"/>
    <x v="23"/>
    <s v="1-D&amp;M"/>
    <s v="FIG-1206-M"/>
    <s v="Календарь 23 февраля (вес-85г) (молочный)"/>
    <x v="4"/>
    <n v="621"/>
    <n v="540"/>
    <n v="1140"/>
    <m/>
    <n v="0"/>
    <n v="0"/>
    <n v="0"/>
    <m/>
    <n v="0"/>
    <n v="0"/>
    <n v="0"/>
    <n v="0"/>
  </r>
  <r>
    <x v="1"/>
    <x v="23"/>
    <s v="2-White"/>
    <s v="FIG-1206-W"/>
    <s v="Календарь 23 февраля (вес-85г) (белый)"/>
    <x v="4"/>
    <n v="621"/>
    <n v="540"/>
    <n v="1140"/>
    <m/>
    <n v="0"/>
    <n v="0"/>
    <n v="0"/>
    <m/>
    <n v="0"/>
    <n v="0"/>
    <n v="0"/>
    <n v="0"/>
  </r>
  <r>
    <x v="1"/>
    <x v="23"/>
    <s v="1-D&amp;M"/>
    <s v="FIG-1207-D"/>
    <s v="Большая Бляха (вес-100г) (темный)"/>
    <x v="3"/>
    <n v="380"/>
    <n v="330"/>
    <n v="660"/>
    <m/>
    <n v="0"/>
    <n v="0"/>
    <n v="0"/>
    <m/>
    <n v="0"/>
    <n v="0"/>
    <n v="0"/>
    <n v="0"/>
  </r>
  <r>
    <x v="1"/>
    <x v="23"/>
    <s v="1-D&amp;M"/>
    <s v="FIG-1207-M"/>
    <s v="Большая Бляха (вес-100г) (молочный)"/>
    <x v="3"/>
    <n v="380"/>
    <n v="330"/>
    <n v="660"/>
    <m/>
    <n v="0"/>
    <n v="0"/>
    <n v="0"/>
    <m/>
    <n v="0"/>
    <n v="0"/>
    <n v="0"/>
    <n v="0"/>
  </r>
  <r>
    <x v="1"/>
    <x v="23"/>
    <s v="2-White"/>
    <s v="FIG-1207-W"/>
    <s v="Большая Бляха (вес-100г) (белый)"/>
    <x v="3"/>
    <n v="380"/>
    <n v="330"/>
    <n v="660"/>
    <m/>
    <n v="0"/>
    <n v="0"/>
    <n v="0"/>
    <m/>
    <n v="0"/>
    <n v="0"/>
    <n v="0"/>
    <n v="0"/>
  </r>
  <r>
    <x v="1"/>
    <x v="23"/>
    <s v="1-D&amp;M"/>
    <s v="FIG-1208-D"/>
    <s v="Жетон настоящего мужчины (вес-80г) (темный)"/>
    <x v="4"/>
    <n v="621"/>
    <n v="540"/>
    <n v="1080"/>
    <m/>
    <n v="0"/>
    <n v="0"/>
    <n v="0"/>
    <m/>
    <n v="0"/>
    <n v="0"/>
    <n v="0"/>
    <n v="0"/>
  </r>
  <r>
    <x v="1"/>
    <x v="23"/>
    <s v="1-D&amp;M"/>
    <s v="FIG-1208-M"/>
    <s v="Жетон настоящего мужчины (вес-80г) (молочный)"/>
    <x v="4"/>
    <n v="621"/>
    <n v="540"/>
    <n v="1080"/>
    <m/>
    <n v="0"/>
    <n v="0"/>
    <n v="0"/>
    <m/>
    <n v="0"/>
    <n v="0"/>
    <n v="0"/>
    <n v="0"/>
  </r>
  <r>
    <x v="1"/>
    <x v="23"/>
    <s v="2-White"/>
    <s v="FIG-1208-W"/>
    <s v="Жетон настоящего мужчины (вес-80г) (белый)"/>
    <x v="4"/>
    <n v="621"/>
    <n v="540"/>
    <n v="1080"/>
    <m/>
    <n v="0"/>
    <n v="0"/>
    <n v="0"/>
    <m/>
    <n v="0"/>
    <n v="0"/>
    <n v="0"/>
    <n v="0"/>
  </r>
  <r>
    <x v="1"/>
    <x v="23"/>
    <s v="1-D&amp;M"/>
    <s v="FIG-1220-D"/>
    <s v="Гагарин (вес-90г) (темный)"/>
    <x v="4"/>
    <n v="690"/>
    <n v="600"/>
    <n v="1200"/>
    <m/>
    <n v="0"/>
    <n v="0"/>
    <n v="0"/>
    <m/>
    <n v="0"/>
    <n v="0"/>
    <n v="0"/>
    <n v="0"/>
  </r>
  <r>
    <x v="1"/>
    <x v="23"/>
    <s v="1-D&amp;M"/>
    <s v="FIG-1220-M"/>
    <s v="Гагарин (вес-90г) (молочный)"/>
    <x v="4"/>
    <n v="690"/>
    <n v="600"/>
    <n v="1200"/>
    <m/>
    <n v="0"/>
    <n v="0"/>
    <n v="0"/>
    <m/>
    <n v="0"/>
    <n v="0"/>
    <n v="0"/>
    <n v="0"/>
  </r>
  <r>
    <x v="1"/>
    <x v="23"/>
    <s v="2-White"/>
    <s v="FIG-1220-W"/>
    <s v="Гагарин (вес-90г) (белый)"/>
    <x v="4"/>
    <n v="690"/>
    <n v="600"/>
    <n v="1200"/>
    <m/>
    <n v="0"/>
    <n v="0"/>
    <n v="0"/>
    <m/>
    <n v="0"/>
    <n v="0"/>
    <n v="0"/>
    <n v="0"/>
  </r>
  <r>
    <x v="1"/>
    <x v="23"/>
    <s v="1-D&amp;M"/>
    <s v="FIG-1237-D"/>
    <s v="Кастет классик (вес-50г) (темный)"/>
    <x v="5"/>
    <n v="322"/>
    <n v="280"/>
    <n v="600"/>
    <m/>
    <n v="0"/>
    <n v="0"/>
    <n v="0"/>
    <m/>
    <n v="0"/>
    <n v="0"/>
    <n v="0"/>
    <n v="0"/>
  </r>
  <r>
    <x v="1"/>
    <x v="23"/>
    <s v="1-D&amp;M"/>
    <s v="FIG-1237-M"/>
    <s v="Кастет классик (вес-50г) (молочный)"/>
    <x v="5"/>
    <n v="322"/>
    <n v="280"/>
    <n v="600"/>
    <m/>
    <n v="0"/>
    <n v="0"/>
    <n v="0"/>
    <m/>
    <n v="0"/>
    <n v="0"/>
    <n v="0"/>
    <n v="0"/>
  </r>
  <r>
    <x v="1"/>
    <x v="23"/>
    <s v="2-White"/>
    <s v="FIG-1237-W"/>
    <s v="Кастет классик (вес-50г) (белый)"/>
    <x v="5"/>
    <n v="322"/>
    <n v="280"/>
    <n v="600"/>
    <m/>
    <n v="0"/>
    <n v="0"/>
    <n v="0"/>
    <m/>
    <n v="0"/>
    <n v="0"/>
    <n v="0"/>
    <n v="0"/>
  </r>
  <r>
    <x v="1"/>
    <x v="23"/>
    <s v="1-D&amp;M"/>
    <s v="FIG-1001-D"/>
    <s v="Астронавт (вес 60 гр) (темный)"/>
    <x v="5"/>
    <n v="288"/>
    <n v="250"/>
    <n v="500"/>
    <m/>
    <n v="0"/>
    <n v="0"/>
    <n v="0"/>
    <m/>
    <n v="0"/>
    <n v="0"/>
    <n v="0"/>
    <n v="0"/>
  </r>
  <r>
    <x v="1"/>
    <x v="23"/>
    <s v="1-D&amp;M"/>
    <s v="FIG-1001-M"/>
    <s v="Астронавт (вес 60 гр) (молочный)"/>
    <x v="5"/>
    <n v="288"/>
    <n v="250"/>
    <n v="500"/>
    <m/>
    <n v="0"/>
    <n v="0"/>
    <n v="0"/>
    <m/>
    <n v="0"/>
    <n v="0"/>
    <n v="0"/>
    <n v="0"/>
  </r>
  <r>
    <x v="1"/>
    <x v="23"/>
    <s v="2-White"/>
    <s v="FIG-1001-W"/>
    <s v="Астронавт (вес 60 гр) (белый)"/>
    <x v="5"/>
    <n v="288"/>
    <n v="250"/>
    <n v="500"/>
    <m/>
    <n v="0"/>
    <n v="0"/>
    <n v="0"/>
    <m/>
    <n v="0"/>
    <n v="0"/>
    <n v="0"/>
    <n v="0"/>
  </r>
  <r>
    <x v="1"/>
    <x v="23"/>
    <s v="1-D&amp;M"/>
    <s v="FIG-105-D"/>
    <s v="Бронетранспортёр БТР (вес-60г) (темный)"/>
    <x v="4"/>
    <n v="483"/>
    <n v="420"/>
    <n v="840"/>
    <m/>
    <m/>
    <n v="0"/>
    <n v="0"/>
    <m/>
    <n v="0"/>
    <n v="0"/>
    <n v="0"/>
    <n v="0"/>
  </r>
  <r>
    <x v="1"/>
    <x v="23"/>
    <s v="1-D&amp;M"/>
    <s v="FIG-105-M"/>
    <s v="Бронетранспортёр БТР (вес-60г) (молочный)"/>
    <x v="4"/>
    <n v="483"/>
    <n v="420"/>
    <n v="840"/>
    <m/>
    <m/>
    <n v="0"/>
    <n v="0"/>
    <m/>
    <n v="0"/>
    <n v="0"/>
    <n v="0"/>
    <n v="0"/>
  </r>
  <r>
    <x v="1"/>
    <x v="23"/>
    <s v="2-White"/>
    <s v="FIG-105-W"/>
    <s v="Бронетранспортёр БТР (вес-60г) (белый)"/>
    <x v="4"/>
    <n v="483"/>
    <n v="420"/>
    <n v="840"/>
    <m/>
    <m/>
    <n v="0"/>
    <n v="0"/>
    <m/>
    <n v="0"/>
    <n v="0"/>
    <n v="0"/>
    <n v="0"/>
  </r>
  <r>
    <x v="1"/>
    <x v="23"/>
    <s v="1-D&amp;M"/>
    <s v="FIG-107-D"/>
    <s v="Автомат Калашникова (вес-105г) (темный)"/>
    <x v="2"/>
    <n v="690"/>
    <n v="600"/>
    <n v="1200"/>
    <m/>
    <m/>
    <n v="0"/>
    <n v="0"/>
    <m/>
    <n v="0"/>
    <n v="0"/>
    <n v="0"/>
    <n v="0"/>
  </r>
  <r>
    <x v="1"/>
    <x v="23"/>
    <s v="1-D&amp;M"/>
    <s v="FIG-107-M"/>
    <s v="Автомат Калашникова (вес-105г) (молочный)"/>
    <x v="2"/>
    <n v="690"/>
    <n v="600"/>
    <n v="1200"/>
    <m/>
    <m/>
    <n v="0"/>
    <n v="0"/>
    <m/>
    <n v="0"/>
    <n v="0"/>
    <n v="0"/>
    <n v="0"/>
  </r>
  <r>
    <x v="1"/>
    <x v="23"/>
    <s v="1-D&amp;M"/>
    <s v="FIG-1332-D"/>
    <s v="Гвардия (вес-75г) (темный)"/>
    <x v="2"/>
    <n v="518"/>
    <n v="450"/>
    <n v="1000"/>
    <m/>
    <n v="0"/>
    <n v="0"/>
    <n v="0"/>
    <m/>
    <n v="0"/>
    <n v="0"/>
    <n v="0"/>
    <n v="0"/>
  </r>
  <r>
    <x v="1"/>
    <x v="23"/>
    <s v="1-D&amp;M"/>
    <s v="FIG-1332-M"/>
    <s v="Гвардия (вес-75г) (молочный)"/>
    <x v="2"/>
    <n v="518"/>
    <n v="450"/>
    <n v="1000"/>
    <m/>
    <n v="0"/>
    <n v="0"/>
    <n v="0"/>
    <m/>
    <n v="0"/>
    <n v="0"/>
    <n v="0"/>
    <n v="0"/>
  </r>
  <r>
    <x v="1"/>
    <x v="23"/>
    <s v="2-White"/>
    <s v="FIG-1332-W"/>
    <s v="Гвардия (вес-75г) (белый)"/>
    <x v="2"/>
    <n v="518"/>
    <n v="450"/>
    <n v="1000"/>
    <m/>
    <n v="0"/>
    <n v="0"/>
    <n v="0"/>
    <m/>
    <n v="0"/>
    <n v="0"/>
    <n v="0"/>
    <n v="0"/>
  </r>
  <r>
    <x v="1"/>
    <x v="23"/>
    <s v="1-D&amp;M"/>
    <s v="FIG-1333-D"/>
    <s v="Дедушка (вес-60г) (темный)"/>
    <x v="2"/>
    <n v="403"/>
    <n v="350"/>
    <n v="750"/>
    <m/>
    <n v="0"/>
    <n v="0"/>
    <n v="0"/>
    <m/>
    <n v="0"/>
    <n v="0"/>
    <n v="0"/>
    <n v="0"/>
  </r>
  <r>
    <x v="1"/>
    <x v="23"/>
    <s v="1-D&amp;M"/>
    <s v="FIG-1333-M"/>
    <s v="Дедушка (вес-60г) (молочный)"/>
    <x v="2"/>
    <n v="403"/>
    <n v="350"/>
    <n v="750"/>
    <m/>
    <n v="0"/>
    <n v="0"/>
    <n v="0"/>
    <m/>
    <n v="0"/>
    <n v="0"/>
    <n v="0"/>
    <n v="0"/>
  </r>
  <r>
    <x v="1"/>
    <x v="23"/>
    <s v="2-White"/>
    <s v="FIG-1333-W"/>
    <s v="Дедушка (вес-60г) (белый)"/>
    <x v="2"/>
    <n v="403"/>
    <n v="350"/>
    <n v="750"/>
    <m/>
    <n v="0"/>
    <n v="0"/>
    <n v="0"/>
    <m/>
    <n v="0"/>
    <n v="0"/>
    <n v="0"/>
    <n v="0"/>
  </r>
  <r>
    <x v="1"/>
    <x v="24"/>
    <s v="1-D&amp;M"/>
    <s v="FIG-108-D"/>
    <s v="Шанель №5 (вес-105г) (темный)"/>
    <x v="5"/>
    <n v="552"/>
    <n v="480"/>
    <n v="960"/>
    <m/>
    <m/>
    <n v="0"/>
    <n v="0"/>
    <m/>
    <n v="0"/>
    <n v="0"/>
    <n v="0"/>
    <n v="0"/>
  </r>
  <r>
    <x v="1"/>
    <x v="24"/>
    <s v="1-D&amp;M"/>
    <s v="FIG-108-M"/>
    <s v="Шанель №5 (вес-105г) (молочный)"/>
    <x v="5"/>
    <n v="552"/>
    <n v="480"/>
    <n v="960"/>
    <m/>
    <m/>
    <n v="0"/>
    <n v="0"/>
    <m/>
    <n v="0"/>
    <n v="0"/>
    <n v="0"/>
    <n v="0"/>
  </r>
  <r>
    <x v="1"/>
    <x v="24"/>
    <s v="1-D&amp;M"/>
    <s v="FIG-1015-D"/>
    <s v="Мамина любовь (вес 50 гр) (темный)"/>
    <x v="5"/>
    <n v="242"/>
    <n v="210"/>
    <n v="420"/>
    <m/>
    <n v="0"/>
    <n v="0"/>
    <n v="0"/>
    <m/>
    <n v="0"/>
    <n v="0"/>
    <n v="0"/>
    <n v="0"/>
  </r>
  <r>
    <x v="1"/>
    <x v="24"/>
    <s v="1-D&amp;M"/>
    <s v="FIG-1015-M"/>
    <s v="Мамина любовь (вес 50 гр) (молочный)"/>
    <x v="5"/>
    <n v="242"/>
    <n v="210"/>
    <n v="420"/>
    <m/>
    <n v="0"/>
    <n v="0"/>
    <n v="0"/>
    <m/>
    <n v="0"/>
    <n v="0"/>
    <n v="0"/>
    <n v="0"/>
  </r>
  <r>
    <x v="1"/>
    <x v="24"/>
    <s v="2-White"/>
    <s v="FIG-1015-W"/>
    <s v="Мамина любовь (вес 50 гр) (белый)"/>
    <x v="5"/>
    <n v="242"/>
    <n v="210"/>
    <n v="420"/>
    <m/>
    <n v="0"/>
    <n v="0"/>
    <n v="0"/>
    <m/>
    <n v="0"/>
    <n v="0"/>
    <n v="0"/>
    <n v="0"/>
  </r>
  <r>
    <x v="1"/>
    <x v="24"/>
    <s v="1-D&amp;M"/>
    <s v="FIG-1027-D"/>
    <s v="8 марта тюльпаны (вес 100 гр) (темный)"/>
    <x v="2"/>
    <n v="604"/>
    <n v="525"/>
    <n v="1250"/>
    <m/>
    <n v="0"/>
    <n v="0"/>
    <n v="0"/>
    <m/>
    <n v="0"/>
    <n v="0"/>
    <n v="0"/>
    <n v="0"/>
  </r>
  <r>
    <x v="1"/>
    <x v="24"/>
    <s v="1-D&amp;M"/>
    <s v="FIG-1027-M"/>
    <s v="8 марта тюльпаны (вес 100 гр) (молочный)"/>
    <x v="2"/>
    <n v="604"/>
    <n v="525"/>
    <n v="1250"/>
    <m/>
    <n v="0"/>
    <n v="0"/>
    <n v="0"/>
    <m/>
    <n v="0"/>
    <n v="0"/>
    <n v="0"/>
    <n v="0"/>
  </r>
  <r>
    <x v="1"/>
    <x v="24"/>
    <s v="2-White"/>
    <s v="FIG-1027-W"/>
    <s v="8 марта тюльпаны (вес 100 гр) (белый)"/>
    <x v="2"/>
    <n v="604"/>
    <n v="525"/>
    <n v="1250"/>
    <m/>
    <n v="0"/>
    <n v="0"/>
    <n v="0"/>
    <m/>
    <n v="0"/>
    <n v="0"/>
    <n v="0"/>
    <n v="0"/>
  </r>
  <r>
    <x v="1"/>
    <x v="24"/>
    <s v="1-D&amp;M"/>
    <s v="FIG-1200-D"/>
    <s v="Календарь 8 марта (вес-85г) (темный)"/>
    <x v="4"/>
    <n v="621"/>
    <n v="540"/>
    <n v="1140"/>
    <m/>
    <n v="0"/>
    <n v="0"/>
    <n v="0"/>
    <m/>
    <n v="0"/>
    <n v="0"/>
    <n v="0"/>
    <n v="0"/>
  </r>
  <r>
    <x v="1"/>
    <x v="24"/>
    <s v="1-D&amp;M"/>
    <s v="FIG-1200-M"/>
    <s v="Календарь 8 марта (вес-85г) (молочный)"/>
    <x v="4"/>
    <n v="621"/>
    <n v="540"/>
    <n v="1140"/>
    <m/>
    <n v="0"/>
    <n v="0"/>
    <n v="0"/>
    <m/>
    <n v="0"/>
    <n v="0"/>
    <n v="0"/>
    <n v="0"/>
  </r>
  <r>
    <x v="1"/>
    <x v="24"/>
    <s v="2-White"/>
    <s v="FIG-1200-W"/>
    <s v="Календарь 8 марта (вес-85г) (белый)"/>
    <x v="4"/>
    <n v="621"/>
    <n v="540"/>
    <n v="1140"/>
    <m/>
    <n v="0"/>
    <n v="0"/>
    <n v="0"/>
    <m/>
    <n v="0"/>
    <n v="0"/>
    <n v="0"/>
    <n v="0"/>
  </r>
  <r>
    <x v="1"/>
    <x v="24"/>
    <s v="1-D&amp;M"/>
    <s v="FIG-1209-D"/>
    <s v="Мишка 8 марта (вес-135г) (темный)"/>
    <x v="3"/>
    <n v="518"/>
    <n v="450"/>
    <n v="900"/>
    <m/>
    <n v="0"/>
    <n v="0"/>
    <n v="0"/>
    <m/>
    <n v="0"/>
    <n v="0"/>
    <n v="0"/>
    <n v="0"/>
  </r>
  <r>
    <x v="1"/>
    <x v="24"/>
    <s v="1-D&amp;M"/>
    <s v="FIG-1209-M"/>
    <s v="Мишка 8 марта (вес-135г) (молочный)"/>
    <x v="3"/>
    <n v="518"/>
    <n v="450"/>
    <n v="900"/>
    <m/>
    <n v="0"/>
    <n v="0"/>
    <n v="0"/>
    <m/>
    <n v="0"/>
    <n v="0"/>
    <n v="0"/>
    <n v="0"/>
  </r>
  <r>
    <x v="1"/>
    <x v="24"/>
    <s v="2-White"/>
    <s v="FIG-1209-W"/>
    <s v="Мишка 8 марта (вес-135г) (белый)"/>
    <x v="3"/>
    <n v="518"/>
    <n v="450"/>
    <n v="900"/>
    <m/>
    <n v="0"/>
    <n v="0"/>
    <n v="0"/>
    <m/>
    <n v="0"/>
    <n v="0"/>
    <n v="0"/>
    <n v="0"/>
  </r>
  <r>
    <x v="1"/>
    <x v="24"/>
    <s v="1-D&amp;M"/>
    <s v="FIG-1334-D"/>
    <s v="Восьмерка весенняя пора (вес-95г) (темный)"/>
    <x v="2"/>
    <n v="690"/>
    <n v="600"/>
    <n v="1250"/>
    <m/>
    <n v="0"/>
    <n v="0"/>
    <n v="0"/>
    <m/>
    <n v="0"/>
    <n v="0"/>
    <n v="0"/>
    <n v="0"/>
  </r>
  <r>
    <x v="1"/>
    <x v="24"/>
    <s v="1-D&amp;M"/>
    <s v="FIG-1334-M"/>
    <s v="Восьмерка весенняя пора (вес-95г) (молочный)"/>
    <x v="2"/>
    <n v="690"/>
    <n v="600"/>
    <n v="1250"/>
    <m/>
    <n v="0"/>
    <n v="0"/>
    <n v="0"/>
    <m/>
    <n v="0"/>
    <n v="0"/>
    <n v="0"/>
    <n v="0"/>
  </r>
  <r>
    <x v="1"/>
    <x v="24"/>
    <s v="2-White"/>
    <s v="FIG-1334-W"/>
    <s v="Восьмерка весенняя пора (вес-95г) (белый)"/>
    <x v="2"/>
    <n v="690"/>
    <n v="600"/>
    <n v="1250"/>
    <m/>
    <n v="0"/>
    <n v="0"/>
    <n v="0"/>
    <m/>
    <n v="0"/>
    <n v="0"/>
    <n v="0"/>
    <n v="0"/>
  </r>
  <r>
    <x v="1"/>
    <x v="24"/>
    <s v="1-D&amp;M"/>
    <s v="FIG-1335-D"/>
    <s v="Восьмерка с цветами (вес-85г) (темный)"/>
    <x v="5"/>
    <n v="552"/>
    <n v="480"/>
    <n v="1000"/>
    <m/>
    <n v="0"/>
    <n v="0"/>
    <n v="0"/>
    <m/>
    <n v="0"/>
    <n v="0"/>
    <n v="0"/>
    <n v="0"/>
  </r>
  <r>
    <x v="1"/>
    <x v="24"/>
    <s v="1-D&amp;M"/>
    <s v="FIG-1335-M"/>
    <s v="Восьмерка с цветами (вес-85г) (молочный)"/>
    <x v="5"/>
    <n v="552"/>
    <n v="480"/>
    <n v="1000"/>
    <m/>
    <n v="0"/>
    <n v="0"/>
    <n v="0"/>
    <m/>
    <n v="0"/>
    <n v="0"/>
    <n v="0"/>
    <n v="0"/>
  </r>
  <r>
    <x v="1"/>
    <x v="24"/>
    <s v="2-White"/>
    <s v="FIG-1335-W"/>
    <s v="Восьмерка с цветами (вес-85г) (белый)"/>
    <x v="5"/>
    <n v="552"/>
    <n v="480"/>
    <n v="1000"/>
    <m/>
    <n v="0"/>
    <n v="0"/>
    <n v="0"/>
    <m/>
    <n v="0"/>
    <n v="0"/>
    <n v="0"/>
    <n v="0"/>
  </r>
  <r>
    <x v="1"/>
    <x v="24"/>
    <s v="1-D&amp;M"/>
    <s v="FIG-1336-D"/>
    <s v="Тюльпаны (вес-55г) (темный)"/>
    <x v="4"/>
    <n v="483"/>
    <n v="420"/>
    <n v="900"/>
    <m/>
    <n v="0"/>
    <n v="0"/>
    <n v="0"/>
    <m/>
    <n v="0"/>
    <n v="0"/>
    <n v="0"/>
    <n v="0"/>
  </r>
  <r>
    <x v="1"/>
    <x v="24"/>
    <s v="1-D&amp;M"/>
    <s v="FIG-1336-M"/>
    <s v="Тюльпаны (вес-55г) (молочный)"/>
    <x v="4"/>
    <n v="483"/>
    <n v="420"/>
    <n v="900"/>
    <m/>
    <n v="0"/>
    <n v="0"/>
    <n v="0"/>
    <m/>
    <n v="0"/>
    <n v="0"/>
    <n v="0"/>
    <n v="0"/>
  </r>
  <r>
    <x v="1"/>
    <x v="24"/>
    <s v="2-White"/>
    <s v="FIG-1336-W"/>
    <s v="Тюльпаны (вес-55г) (белый)"/>
    <x v="4"/>
    <n v="483"/>
    <n v="420"/>
    <n v="900"/>
    <m/>
    <n v="0"/>
    <n v="0"/>
    <n v="0"/>
    <m/>
    <n v="0"/>
    <n v="0"/>
    <n v="0"/>
    <n v="0"/>
  </r>
  <r>
    <x v="1"/>
    <x v="24"/>
    <s v="1-D&amp;M"/>
    <s v="FIG-1337-D"/>
    <s v="Квадро восьмерки (вес-20г) (темный)"/>
    <x v="20"/>
    <n v="690"/>
    <n v="600"/>
    <n v="1200"/>
    <m/>
    <n v="0"/>
    <n v="0"/>
    <n v="0"/>
    <m/>
    <n v="0"/>
    <n v="0"/>
    <n v="0"/>
    <n v="0"/>
  </r>
  <r>
    <x v="1"/>
    <x v="24"/>
    <s v="1-D&amp;M"/>
    <s v="FIG-1337-M"/>
    <s v="Квадро восьмерки (вес-20г) (молочный)"/>
    <x v="20"/>
    <n v="690"/>
    <n v="600"/>
    <n v="1200"/>
    <m/>
    <n v="0"/>
    <n v="0"/>
    <n v="0"/>
    <m/>
    <n v="0"/>
    <n v="0"/>
    <n v="0"/>
    <n v="0"/>
  </r>
  <r>
    <x v="1"/>
    <x v="24"/>
    <s v="2-White"/>
    <s v="FIG-1337-W"/>
    <s v="Квадро восьмерки (вес-20г) (белый)"/>
    <x v="20"/>
    <n v="690"/>
    <n v="600"/>
    <n v="1200"/>
    <m/>
    <n v="0"/>
    <n v="0"/>
    <n v="0"/>
    <m/>
    <n v="0"/>
    <n v="0"/>
    <n v="0"/>
    <n v="0"/>
  </r>
  <r>
    <x v="1"/>
    <x v="24"/>
    <s v="1-D&amp;M"/>
    <s v="FIG-1338-D"/>
    <s v="Шоко-восьмерки (вес-20г) (темный)"/>
    <x v="19"/>
    <n v="552"/>
    <n v="480"/>
    <n v="960"/>
    <m/>
    <n v="0"/>
    <n v="0"/>
    <n v="0"/>
    <m/>
    <n v="0"/>
    <n v="0"/>
    <n v="0"/>
    <n v="0"/>
  </r>
  <r>
    <x v="1"/>
    <x v="24"/>
    <s v="1-D&amp;M"/>
    <s v="FIG-1338-M"/>
    <s v="Шоко-восьмерки (вес-20г) (молочный)"/>
    <x v="19"/>
    <n v="552"/>
    <n v="480"/>
    <n v="960"/>
    <m/>
    <n v="0"/>
    <n v="0"/>
    <n v="0"/>
    <m/>
    <n v="0"/>
    <n v="0"/>
    <n v="0"/>
    <n v="0"/>
  </r>
  <r>
    <x v="1"/>
    <x v="24"/>
    <s v="2-White"/>
    <s v="FIG-1338-W"/>
    <s v="Шоко-восьмерки (вес-20г) (белый)"/>
    <x v="19"/>
    <n v="552"/>
    <n v="480"/>
    <n v="960"/>
    <m/>
    <n v="0"/>
    <n v="0"/>
    <n v="0"/>
    <m/>
    <n v="0"/>
    <n v="0"/>
    <n v="0"/>
    <n v="0"/>
  </r>
  <r>
    <x v="1"/>
    <x v="24"/>
    <s v="1-D&amp;M"/>
    <s v="FIG-1339-D"/>
    <s v="Шоко-цветы (вес-20г) (темный)"/>
    <x v="19"/>
    <n v="552"/>
    <n v="480"/>
    <n v="960"/>
    <m/>
    <n v="0"/>
    <n v="0"/>
    <n v="0"/>
    <m/>
    <n v="0"/>
    <n v="0"/>
    <n v="0"/>
    <n v="0"/>
  </r>
  <r>
    <x v="1"/>
    <x v="24"/>
    <s v="1-D&amp;M"/>
    <s v="FIG-1339-M"/>
    <s v="Шоко-цветы (вес-20г) (молочный)"/>
    <x v="19"/>
    <n v="552"/>
    <n v="480"/>
    <n v="960"/>
    <m/>
    <n v="0"/>
    <n v="0"/>
    <n v="0"/>
    <m/>
    <n v="0"/>
    <n v="0"/>
    <n v="0"/>
    <n v="0"/>
  </r>
  <r>
    <x v="1"/>
    <x v="24"/>
    <s v="2-White"/>
    <s v="FIG-1339-W"/>
    <s v="Шоко-цветы (вес-20г) (белый)"/>
    <x v="19"/>
    <n v="552"/>
    <n v="480"/>
    <n v="960"/>
    <m/>
    <n v="0"/>
    <n v="0"/>
    <n v="0"/>
    <m/>
    <n v="0"/>
    <n v="0"/>
    <n v="0"/>
    <n v="0"/>
  </r>
  <r>
    <x v="1"/>
    <x v="24"/>
    <s v="1-D&amp;M"/>
    <s v="FIG-1352-D"/>
    <s v="Хрустальная туфелька (вес-76г) (темный)"/>
    <x v="1"/>
    <n v="161"/>
    <n v="140"/>
    <n v="300"/>
    <m/>
    <n v="0"/>
    <n v="0"/>
    <n v="0"/>
    <m/>
    <n v="0"/>
    <n v="0"/>
    <n v="0"/>
    <n v="0"/>
  </r>
  <r>
    <x v="1"/>
    <x v="24"/>
    <s v="1-D&amp;M"/>
    <s v="FIG-1352-M"/>
    <s v="Хрустальная туфелька (вес-76г) (молочный)"/>
    <x v="1"/>
    <n v="161"/>
    <n v="140"/>
    <n v="300"/>
    <m/>
    <n v="0"/>
    <n v="0"/>
    <n v="0"/>
    <m/>
    <n v="0"/>
    <n v="0"/>
    <n v="0"/>
    <n v="0"/>
  </r>
  <r>
    <x v="1"/>
    <x v="24"/>
    <s v="2-White"/>
    <s v="FIG-1352-W"/>
    <s v="Хрустальная туфелька (вес-76г) (белый)"/>
    <x v="1"/>
    <n v="161"/>
    <n v="140"/>
    <n v="300"/>
    <m/>
    <n v="0"/>
    <n v="0"/>
    <n v="0"/>
    <m/>
    <n v="0"/>
    <n v="0"/>
    <n v="0"/>
    <n v="0"/>
  </r>
  <r>
    <x v="1"/>
    <x v="25"/>
    <s v="1-D&amp;M"/>
    <s v="CHO-PL-809-D"/>
    <s v="ВАЛЕНТИНКА 43гр (9шт в упаковке) (темный)"/>
    <x v="0"/>
    <n v="1208"/>
    <n v="1050"/>
    <n v="2200"/>
    <m/>
    <n v="0"/>
    <n v="0"/>
    <n v="0"/>
    <m/>
    <n v="0"/>
    <n v="0"/>
    <n v="0"/>
    <n v="0"/>
  </r>
  <r>
    <x v="1"/>
    <x v="25"/>
    <s v="1-D&amp;M"/>
    <s v="CHO-PL-809-M"/>
    <s v="ВАЛЕНТИНКА 43гр (9шт в упаковке) (молочный)"/>
    <x v="0"/>
    <n v="1208"/>
    <n v="1050"/>
    <n v="2200"/>
    <m/>
    <n v="0"/>
    <n v="0"/>
    <n v="0"/>
    <m/>
    <n v="0"/>
    <n v="0"/>
    <n v="0"/>
    <n v="0"/>
  </r>
  <r>
    <x v="1"/>
    <x v="25"/>
    <s v="2-White"/>
    <s v="CHO-PL-809-W"/>
    <s v="ВАЛЕНТИНКА 43гр (9шт в упаковке) (белый)"/>
    <x v="0"/>
    <n v="1208"/>
    <n v="1050"/>
    <n v="2200"/>
    <m/>
    <n v="0"/>
    <n v="0"/>
    <n v="0"/>
    <m/>
    <n v="0"/>
    <n v="0"/>
    <n v="0"/>
    <n v="0"/>
  </r>
  <r>
    <x v="1"/>
    <x v="25"/>
    <s v="1-D&amp;M"/>
    <s v="FIG-1000-D"/>
    <s v="Ангел любви (вес 105 гр) (темный)"/>
    <x v="5"/>
    <n v="506"/>
    <n v="440"/>
    <n v="880"/>
    <m/>
    <n v="0"/>
    <n v="0"/>
    <n v="0"/>
    <m/>
    <n v="0"/>
    <n v="0"/>
    <n v="0"/>
    <n v="0"/>
  </r>
  <r>
    <x v="1"/>
    <x v="25"/>
    <s v="1-D&amp;M"/>
    <s v="FIG-1000-M"/>
    <s v="Ангел любви (вес 105 гр) (молочный)"/>
    <x v="5"/>
    <n v="506"/>
    <n v="440"/>
    <n v="880"/>
    <m/>
    <n v="0"/>
    <n v="0"/>
    <n v="0"/>
    <m/>
    <n v="0"/>
    <n v="0"/>
    <n v="0"/>
    <n v="0"/>
  </r>
  <r>
    <x v="1"/>
    <x v="25"/>
    <s v="2-White"/>
    <s v="FIG-1000-W"/>
    <s v="Ангел любви (вес 105 гр) (белый)"/>
    <x v="5"/>
    <n v="506"/>
    <n v="440"/>
    <n v="880"/>
    <m/>
    <n v="0"/>
    <n v="0"/>
    <n v="0"/>
    <m/>
    <n v="0"/>
    <n v="0"/>
    <n v="0"/>
    <n v="0"/>
  </r>
  <r>
    <x v="1"/>
    <x v="25"/>
    <s v="1-D&amp;M"/>
    <s v="FIG-1011-D"/>
    <s v="Люблю (вес 100 гр) (темный)"/>
    <x v="5"/>
    <n v="483"/>
    <n v="420"/>
    <n v="1000"/>
    <m/>
    <n v="0"/>
    <n v="0"/>
    <n v="0"/>
    <m/>
    <n v="0"/>
    <n v="0"/>
    <n v="0"/>
    <n v="0"/>
  </r>
  <r>
    <x v="1"/>
    <x v="25"/>
    <s v="1-D&amp;M"/>
    <s v="FIG-1011-M"/>
    <s v="Люблю (вес 100 гр) (молочный)"/>
    <x v="5"/>
    <n v="483"/>
    <n v="420"/>
    <n v="1000"/>
    <m/>
    <n v="0"/>
    <n v="0"/>
    <n v="0"/>
    <m/>
    <n v="0"/>
    <n v="0"/>
    <n v="0"/>
    <n v="0"/>
  </r>
  <r>
    <x v="1"/>
    <x v="25"/>
    <s v="2-White"/>
    <s v="FIG-1011-W"/>
    <s v="Люблю (вес 100 гр) (белый)"/>
    <x v="5"/>
    <n v="483"/>
    <n v="420"/>
    <n v="1000"/>
    <m/>
    <n v="0"/>
    <n v="0"/>
    <n v="0"/>
    <m/>
    <n v="0"/>
    <n v="0"/>
    <n v="0"/>
    <n v="0"/>
  </r>
  <r>
    <x v="1"/>
    <x v="25"/>
    <s v="1-D&amp;M"/>
    <s v="FIG-1012-D"/>
    <s v="Любовь без границ (вес 100 гр) (темный)"/>
    <x v="3"/>
    <n v="368"/>
    <n v="320"/>
    <n v="640"/>
    <m/>
    <n v="0"/>
    <n v="0"/>
    <n v="0"/>
    <m/>
    <n v="0"/>
    <n v="0"/>
    <n v="0"/>
    <n v="0"/>
  </r>
  <r>
    <x v="1"/>
    <x v="25"/>
    <s v="1-D&amp;M"/>
    <s v="FIG-1012-M"/>
    <s v="Любовь без границ (вес 100 гр) (молочный)"/>
    <x v="3"/>
    <n v="368"/>
    <n v="320"/>
    <n v="640"/>
    <m/>
    <n v="0"/>
    <n v="0"/>
    <n v="0"/>
    <m/>
    <n v="0"/>
    <n v="0"/>
    <n v="0"/>
    <n v="0"/>
  </r>
  <r>
    <x v="1"/>
    <x v="25"/>
    <s v="2-White"/>
    <s v="FIG-1012-W"/>
    <s v="Любовь без границ (вес 100 гр) (белый)"/>
    <x v="3"/>
    <n v="368"/>
    <n v="320"/>
    <n v="640"/>
    <m/>
    <n v="0"/>
    <n v="0"/>
    <n v="0"/>
    <m/>
    <n v="0"/>
    <n v="0"/>
    <n v="0"/>
    <n v="0"/>
  </r>
  <r>
    <x v="1"/>
    <x v="25"/>
    <s v="1-D&amp;M"/>
    <s v="FIG-1013-D"/>
    <s v="Любовное послание (вес 100 гр) (темный)"/>
    <x v="3"/>
    <n v="368"/>
    <n v="320"/>
    <n v="640"/>
    <m/>
    <n v="0"/>
    <n v="0"/>
    <n v="0"/>
    <m/>
    <n v="0"/>
    <n v="0"/>
    <n v="0"/>
    <n v="0"/>
  </r>
  <r>
    <x v="1"/>
    <x v="25"/>
    <s v="1-D&amp;M"/>
    <s v="FIG-1013-M"/>
    <s v="Любовное послание (вес 100 гр) (молочный)"/>
    <x v="3"/>
    <n v="368"/>
    <n v="320"/>
    <n v="640"/>
    <m/>
    <n v="0"/>
    <n v="0"/>
    <n v="0"/>
    <m/>
    <n v="0"/>
    <n v="0"/>
    <n v="0"/>
    <n v="0"/>
  </r>
  <r>
    <x v="1"/>
    <x v="25"/>
    <s v="2-White"/>
    <s v="FIG-1013-W"/>
    <s v="Любовное послание (вес 100 гр) (белый)"/>
    <x v="3"/>
    <n v="368"/>
    <n v="320"/>
    <n v="640"/>
    <m/>
    <n v="0"/>
    <n v="0"/>
    <n v="0"/>
    <m/>
    <n v="0"/>
    <n v="0"/>
    <n v="0"/>
    <n v="0"/>
  </r>
  <r>
    <x v="1"/>
    <x v="25"/>
    <s v="1-D&amp;M"/>
    <s v="FIG-1023-D"/>
    <s v="Совет да любовь (вес 120 гр) (темный)"/>
    <x v="5"/>
    <n v="575"/>
    <n v="500"/>
    <n v="1000"/>
    <m/>
    <n v="0"/>
    <n v="0"/>
    <n v="0"/>
    <m/>
    <n v="0"/>
    <n v="0"/>
    <n v="0"/>
    <n v="0"/>
  </r>
  <r>
    <x v="1"/>
    <x v="25"/>
    <s v="1-D&amp;M"/>
    <s v="FIG-1023-M"/>
    <s v="Совет да любовь (вес 120 гр) (молочный)"/>
    <x v="5"/>
    <n v="575"/>
    <n v="500"/>
    <n v="1000"/>
    <m/>
    <n v="0"/>
    <n v="0"/>
    <n v="0"/>
    <m/>
    <n v="0"/>
    <n v="0"/>
    <n v="0"/>
    <n v="0"/>
  </r>
  <r>
    <x v="1"/>
    <x v="25"/>
    <s v="2-White"/>
    <s v="FIG-1023-W"/>
    <s v="Совет да любовь (вес 120 гр) (белый)"/>
    <x v="5"/>
    <n v="575"/>
    <n v="500"/>
    <n v="1000"/>
    <m/>
    <n v="0"/>
    <n v="0"/>
    <n v="0"/>
    <m/>
    <n v="0"/>
    <n v="0"/>
    <n v="0"/>
    <n v="0"/>
  </r>
  <r>
    <x v="1"/>
    <x v="25"/>
    <s v="1-D&amp;M"/>
    <s v="FIG-1028-D"/>
    <s v="Любовь (вес-110г) (темный)"/>
    <x v="2"/>
    <n v="690"/>
    <n v="600"/>
    <n v="1250"/>
    <m/>
    <n v="0"/>
    <n v="0"/>
    <n v="0"/>
    <m/>
    <n v="0"/>
    <n v="0"/>
    <n v="0"/>
    <n v="0"/>
  </r>
  <r>
    <x v="1"/>
    <x v="25"/>
    <s v="1-D&amp;M"/>
    <s v="FIG-1028-M"/>
    <s v="Любовь (вес-110г) (молочный)"/>
    <x v="2"/>
    <n v="690"/>
    <n v="600"/>
    <n v="1250"/>
    <m/>
    <n v="0"/>
    <n v="0"/>
    <n v="0"/>
    <m/>
    <n v="0"/>
    <n v="0"/>
    <n v="0"/>
    <n v="0"/>
  </r>
  <r>
    <x v="1"/>
    <x v="25"/>
    <s v="2-White"/>
    <s v="FIG-1028-W"/>
    <s v="Любовь (вес-110г) (белый)"/>
    <x v="2"/>
    <n v="690"/>
    <n v="600"/>
    <n v="1250"/>
    <m/>
    <n v="0"/>
    <n v="0"/>
    <n v="0"/>
    <m/>
    <n v="0"/>
    <n v="0"/>
    <n v="0"/>
    <n v="0"/>
  </r>
  <r>
    <x v="1"/>
    <x v="25"/>
    <s v="1-D&amp;M"/>
    <s v="FIG-1205-D"/>
    <s v="Календарь 14 февраля (вес-85г) (темный)"/>
    <x v="4"/>
    <n v="621"/>
    <n v="540"/>
    <n v="1140"/>
    <m/>
    <n v="0"/>
    <n v="0"/>
    <n v="0"/>
    <m/>
    <n v="0"/>
    <n v="0"/>
    <n v="0"/>
    <n v="0"/>
  </r>
  <r>
    <x v="1"/>
    <x v="25"/>
    <s v="1-D&amp;M"/>
    <s v="FIG-1205-M"/>
    <s v="Календарь 14 февраля (вес-85г) (молочный)"/>
    <x v="4"/>
    <n v="621"/>
    <n v="540"/>
    <n v="1140"/>
    <m/>
    <n v="0"/>
    <n v="0"/>
    <n v="0"/>
    <m/>
    <n v="0"/>
    <n v="0"/>
    <n v="0"/>
    <n v="0"/>
  </r>
  <r>
    <x v="1"/>
    <x v="25"/>
    <s v="2-White"/>
    <s v="FIG-1205-W"/>
    <s v="Календарь 14 февраля (вес-85г) (белый)"/>
    <x v="4"/>
    <n v="621"/>
    <n v="540"/>
    <n v="1140"/>
    <m/>
    <n v="0"/>
    <n v="0"/>
    <n v="0"/>
    <m/>
    <n v="0"/>
    <n v="0"/>
    <n v="0"/>
    <n v="0"/>
  </r>
  <r>
    <x v="1"/>
    <x v="26"/>
    <s v="1-D&amp;M"/>
    <s v="FIG-1274-D"/>
    <s v="Мозг (вес-40г) (темный)"/>
    <x v="1"/>
    <n v="115"/>
    <n v="100"/>
    <n v="200"/>
    <m/>
    <n v="0"/>
    <n v="0"/>
    <n v="0"/>
    <m/>
    <n v="0"/>
    <n v="0"/>
    <n v="0"/>
    <n v="0"/>
  </r>
  <r>
    <x v="1"/>
    <x v="26"/>
    <s v="1-D&amp;M"/>
    <s v="FIG-1274-M"/>
    <s v="Мозг (вес-40г) (молочный)"/>
    <x v="1"/>
    <n v="115"/>
    <n v="100"/>
    <n v="200"/>
    <m/>
    <n v="0"/>
    <n v="0"/>
    <n v="0"/>
    <m/>
    <n v="0"/>
    <n v="0"/>
    <n v="0"/>
    <n v="0"/>
  </r>
  <r>
    <x v="1"/>
    <x v="26"/>
    <s v="1-D&amp;M"/>
    <s v="FIG-1228-D"/>
    <s v="Живое сердце (вес-80г) (темный)"/>
    <x v="5"/>
    <n v="460"/>
    <n v="400"/>
    <n v="800"/>
    <m/>
    <n v="0"/>
    <n v="0"/>
    <n v="0"/>
    <m/>
    <n v="0"/>
    <n v="0"/>
    <n v="0"/>
    <n v="0"/>
  </r>
  <r>
    <x v="1"/>
    <x v="26"/>
    <s v="1-D&amp;M"/>
    <s v="FIG-1228-M"/>
    <s v="Живое сердце (вес-80г) (молочный)"/>
    <x v="5"/>
    <n v="460"/>
    <n v="400"/>
    <n v="800"/>
    <m/>
    <n v="0"/>
    <n v="0"/>
    <n v="0"/>
    <m/>
    <n v="0"/>
    <n v="0"/>
    <n v="0"/>
    <n v="0"/>
  </r>
  <r>
    <x v="1"/>
    <x v="26"/>
    <s v="2-White"/>
    <s v="FIG-1228-W"/>
    <s v="Живое сердце (вес-80г) (белый)"/>
    <x v="5"/>
    <n v="460"/>
    <n v="400"/>
    <n v="800"/>
    <m/>
    <n v="0"/>
    <n v="0"/>
    <n v="0"/>
    <m/>
    <n v="0"/>
    <n v="0"/>
    <n v="0"/>
    <n v="0"/>
  </r>
  <r>
    <x v="1"/>
    <x v="26"/>
    <s v="1-D&amp;M"/>
    <s v="FIG-1250-D"/>
    <s v="Зуб (вес-80г) (темный)"/>
    <x v="2"/>
    <n v="518"/>
    <n v="450"/>
    <n v="1000"/>
    <m/>
    <n v="0"/>
    <n v="0"/>
    <n v="0"/>
    <m/>
    <n v="0"/>
    <n v="0"/>
    <n v="0"/>
    <n v="0"/>
  </r>
  <r>
    <x v="1"/>
    <x v="26"/>
    <s v="1-D&amp;M"/>
    <s v="FIG-1250-M"/>
    <s v="Зуб (вес-80г) (молочный)"/>
    <x v="2"/>
    <n v="518"/>
    <n v="450"/>
    <n v="1000"/>
    <m/>
    <n v="0"/>
    <n v="0"/>
    <n v="0"/>
    <m/>
    <n v="0"/>
    <n v="0"/>
    <n v="0"/>
    <n v="0"/>
  </r>
  <r>
    <x v="1"/>
    <x v="26"/>
    <s v="2-White"/>
    <s v="FIG-1250-W"/>
    <s v="Зуб (вес-80г) (белый)"/>
    <x v="2"/>
    <n v="518"/>
    <n v="450"/>
    <n v="1000"/>
    <m/>
    <n v="0"/>
    <n v="0"/>
    <n v="0"/>
    <m/>
    <n v="0"/>
    <n v="0"/>
    <n v="0"/>
    <n v="0"/>
  </r>
  <r>
    <x v="1"/>
    <x v="26"/>
    <s v="1-D&amp;M"/>
    <s v="OTK-11-D"/>
    <s v="Таблица Сивцева (вес-530г) (темный)"/>
    <x v="1"/>
    <n v="978"/>
    <n v="850"/>
    <n v="1700"/>
    <m/>
    <n v="0"/>
    <n v="0"/>
    <n v="0"/>
    <m/>
    <n v="0"/>
    <n v="0"/>
    <n v="0"/>
    <n v="0"/>
  </r>
  <r>
    <x v="1"/>
    <x v="26"/>
    <s v="1-D&amp;M"/>
    <s v="OTK-11-M"/>
    <s v="Таблица Сивцева (вес-530г) (молочный)"/>
    <x v="1"/>
    <n v="978"/>
    <n v="850"/>
    <n v="1700"/>
    <m/>
    <n v="0"/>
    <n v="0"/>
    <n v="0"/>
    <m/>
    <n v="0"/>
    <n v="0"/>
    <n v="0"/>
    <n v="0"/>
  </r>
  <r>
    <x v="1"/>
    <x v="26"/>
    <s v="1-D&amp;M"/>
    <s v="OTK-12-D"/>
    <s v="Таблица Сивцева (вес-800г) (темный)"/>
    <x v="1"/>
    <n v="1495"/>
    <n v="1300"/>
    <n v="2600"/>
    <m/>
    <n v="0"/>
    <n v="0"/>
    <n v="0"/>
    <m/>
    <n v="0"/>
    <n v="0"/>
    <n v="0"/>
    <n v="0"/>
  </r>
  <r>
    <x v="1"/>
    <x v="26"/>
    <s v="1-D&amp;M"/>
    <s v="OTK-12-M"/>
    <s v="Таблица Сивцева (вес-800г) (молочный)"/>
    <x v="1"/>
    <n v="1495"/>
    <n v="1300"/>
    <n v="2600"/>
    <m/>
    <n v="0"/>
    <n v="0"/>
    <n v="0"/>
    <m/>
    <n v="0"/>
    <n v="0"/>
    <n v="0"/>
    <n v="0"/>
  </r>
  <r>
    <x v="1"/>
    <x v="26"/>
    <s v="1-D&amp;M"/>
    <s v="FIG-1340-D"/>
    <s v="Медикам слава (вес-90г) (темный)"/>
    <x v="5"/>
    <n v="552"/>
    <n v="480"/>
    <n v="1000"/>
    <m/>
    <n v="0"/>
    <n v="0"/>
    <n v="0"/>
    <m/>
    <n v="0"/>
    <n v="0"/>
    <n v="0"/>
    <n v="0"/>
  </r>
  <r>
    <x v="1"/>
    <x v="26"/>
    <s v="1-D&amp;M"/>
    <s v="FIG-1340-M"/>
    <s v="Медикам слава (вес-90г) (молочный)"/>
    <x v="5"/>
    <n v="552"/>
    <n v="480"/>
    <n v="1000"/>
    <m/>
    <n v="0"/>
    <n v="0"/>
    <n v="0"/>
    <m/>
    <n v="0"/>
    <n v="0"/>
    <n v="0"/>
    <n v="0"/>
  </r>
  <r>
    <x v="1"/>
    <x v="26"/>
    <s v="2-White"/>
    <s v="FIG-1340-W"/>
    <s v="Медикам слава (вес-90г) (белый)"/>
    <x v="5"/>
    <n v="552"/>
    <n v="480"/>
    <n v="1000"/>
    <m/>
    <n v="0"/>
    <n v="0"/>
    <n v="0"/>
    <m/>
    <n v="0"/>
    <n v="0"/>
    <n v="0"/>
    <n v="0"/>
  </r>
  <r>
    <x v="1"/>
    <x v="26"/>
    <s v="1-D&amp;M"/>
    <s v="FIG-1341-D"/>
    <s v="Таблетка (вес-65г) (темный)"/>
    <x v="2"/>
    <n v="518"/>
    <n v="450"/>
    <n v="1000"/>
    <m/>
    <n v="0"/>
    <n v="0"/>
    <n v="0"/>
    <m/>
    <n v="0"/>
    <n v="0"/>
    <n v="0"/>
    <n v="0"/>
  </r>
  <r>
    <x v="1"/>
    <x v="26"/>
    <s v="1-D&amp;M"/>
    <s v="FIG-1341-M"/>
    <s v="Таблетка (вес-65г) (молочный)"/>
    <x v="2"/>
    <n v="518"/>
    <n v="450"/>
    <n v="1000"/>
    <m/>
    <n v="0"/>
    <n v="0"/>
    <n v="0"/>
    <m/>
    <n v="0"/>
    <n v="0"/>
    <n v="0"/>
    <n v="0"/>
  </r>
  <r>
    <x v="1"/>
    <x v="26"/>
    <s v="2-White"/>
    <s v="FIG-1341-W"/>
    <s v="Таблетка (вес-65г) (белый)"/>
    <x v="2"/>
    <n v="518"/>
    <n v="450"/>
    <n v="1000"/>
    <m/>
    <n v="0"/>
    <n v="0"/>
    <n v="0"/>
    <m/>
    <n v="0"/>
    <n v="0"/>
    <n v="0"/>
    <n v="0"/>
  </r>
  <r>
    <x v="1"/>
    <x v="27"/>
    <s v="1-D&amp;M"/>
    <s v="FIG-1251-D"/>
    <s v="Хоккей маска вратаря (вес-140г) (темный)"/>
    <x v="5"/>
    <n v="690"/>
    <n v="600"/>
    <n v="1240"/>
    <m/>
    <n v="0"/>
    <n v="0"/>
    <n v="0"/>
    <m/>
    <n v="0"/>
    <n v="0"/>
    <n v="0"/>
    <n v="0"/>
  </r>
  <r>
    <x v="1"/>
    <x v="27"/>
    <s v="1-D&amp;M"/>
    <s v="FIG-1251-M"/>
    <s v="Хоккей маска вратаря (вес-140г) (молочный)"/>
    <x v="5"/>
    <n v="690"/>
    <n v="600"/>
    <n v="1240"/>
    <m/>
    <n v="0"/>
    <n v="0"/>
    <n v="0"/>
    <m/>
    <n v="0"/>
    <n v="0"/>
    <n v="0"/>
    <n v="0"/>
  </r>
  <r>
    <x v="1"/>
    <x v="27"/>
    <s v="2-White"/>
    <s v="FIG-1251-W"/>
    <s v="Хоккей маска вратаря (вес-140г) (белый)"/>
    <x v="5"/>
    <n v="690"/>
    <n v="600"/>
    <n v="1240"/>
    <m/>
    <n v="0"/>
    <n v="0"/>
    <n v="0"/>
    <m/>
    <n v="0"/>
    <n v="0"/>
    <n v="0"/>
    <n v="0"/>
  </r>
  <r>
    <x v="1"/>
    <x v="27"/>
    <s v="1-D&amp;M"/>
    <s v="FIG-1252-D"/>
    <s v="Хоккей на льду (вес-125г) (темный)"/>
    <x v="2"/>
    <n v="805"/>
    <n v="700"/>
    <n v="1400"/>
    <m/>
    <n v="0"/>
    <n v="0"/>
    <n v="0"/>
    <m/>
    <n v="0"/>
    <n v="0"/>
    <n v="0"/>
    <n v="0"/>
  </r>
  <r>
    <x v="1"/>
    <x v="27"/>
    <s v="1-D&amp;M"/>
    <s v="FIG-1252-M"/>
    <s v="Хоккей на льду (вес-125г) (молочный)"/>
    <x v="2"/>
    <n v="805"/>
    <n v="700"/>
    <n v="1400"/>
    <m/>
    <n v="0"/>
    <n v="0"/>
    <n v="0"/>
    <m/>
    <n v="0"/>
    <n v="0"/>
    <n v="0"/>
    <n v="0"/>
  </r>
  <r>
    <x v="1"/>
    <x v="27"/>
    <s v="2-White"/>
    <s v="FIG-1252-W"/>
    <s v="Хоккей на льду (вес-125г) (белый)"/>
    <x v="2"/>
    <n v="805"/>
    <n v="700"/>
    <n v="1400"/>
    <m/>
    <n v="0"/>
    <n v="0"/>
    <n v="0"/>
    <m/>
    <n v="0"/>
    <n v="0"/>
    <n v="0"/>
    <n v="0"/>
  </r>
  <r>
    <x v="1"/>
    <x v="27"/>
    <s v="1-D&amp;M"/>
    <s v="FIG-1253-D"/>
    <s v="Плитка Футбольная (вес-85г) (темный)"/>
    <x v="3"/>
    <n v="311"/>
    <n v="270"/>
    <n v="570"/>
    <m/>
    <n v="0"/>
    <n v="0"/>
    <n v="0"/>
    <m/>
    <n v="0"/>
    <n v="0"/>
    <n v="0"/>
    <n v="0"/>
  </r>
  <r>
    <x v="1"/>
    <x v="27"/>
    <s v="1-D&amp;M"/>
    <s v="FIG-1253-M"/>
    <s v="Плитка Футбольная (вес-85г) (молочный)"/>
    <x v="3"/>
    <n v="311"/>
    <n v="270"/>
    <n v="570"/>
    <m/>
    <n v="0"/>
    <n v="0"/>
    <n v="0"/>
    <m/>
    <n v="0"/>
    <n v="0"/>
    <n v="0"/>
    <n v="0"/>
  </r>
  <r>
    <x v="1"/>
    <x v="27"/>
    <s v="2-White"/>
    <s v="FIG-1253-W"/>
    <s v="Плитка Футбольная (вес-85г) (белый)"/>
    <x v="3"/>
    <n v="311"/>
    <n v="270"/>
    <n v="570"/>
    <m/>
    <n v="0"/>
    <n v="0"/>
    <n v="0"/>
    <m/>
    <n v="0"/>
    <n v="0"/>
    <n v="0"/>
    <n v="0"/>
  </r>
  <r>
    <x v="1"/>
    <x v="27"/>
    <s v="1-D&amp;M"/>
    <s v="FIG-1258-D"/>
    <s v="Футбольные бутсы (пара) (вес-125г) (темный)"/>
    <x v="21"/>
    <n v="1035"/>
    <n v="900"/>
    <n v="1920"/>
    <m/>
    <n v="0"/>
    <n v="0"/>
    <n v="0"/>
    <m/>
    <n v="0"/>
    <n v="0"/>
    <n v="0"/>
    <n v="0"/>
  </r>
  <r>
    <x v="1"/>
    <x v="27"/>
    <s v="1-D&amp;M"/>
    <s v="FIG-1258-M"/>
    <s v="Футбольные бутсы (пара) (вес-125г) (молочный)"/>
    <x v="21"/>
    <n v="1035"/>
    <n v="900"/>
    <n v="1920"/>
    <m/>
    <n v="0"/>
    <n v="0"/>
    <n v="0"/>
    <m/>
    <n v="0"/>
    <n v="0"/>
    <n v="0"/>
    <n v="0"/>
  </r>
  <r>
    <x v="1"/>
    <x v="27"/>
    <s v="2-White"/>
    <s v="FIG-1258-W"/>
    <s v="Футбольные бутсы (пара) (вес-125г) (белый)"/>
    <x v="21"/>
    <n v="1035"/>
    <n v="900"/>
    <n v="1920"/>
    <m/>
    <n v="0"/>
    <n v="0"/>
    <n v="0"/>
    <m/>
    <n v="0"/>
    <n v="0"/>
    <n v="0"/>
    <n v="0"/>
  </r>
  <r>
    <x v="1"/>
    <x v="27"/>
    <s v="1-D&amp;M"/>
    <s v="FIG-1260-D"/>
    <s v="Футбольный мяч (вес-150г) (темный)"/>
    <x v="5"/>
    <n v="736"/>
    <n v="640"/>
    <n v="1320"/>
    <m/>
    <n v="0"/>
    <n v="0"/>
    <n v="0"/>
    <m/>
    <n v="0"/>
    <n v="0"/>
    <n v="0"/>
    <n v="0"/>
  </r>
  <r>
    <x v="1"/>
    <x v="27"/>
    <s v="1-D&amp;M"/>
    <s v="FIG-1260-M"/>
    <s v="Футбольный мяч (вес-150г) (молочный)"/>
    <x v="5"/>
    <n v="736"/>
    <n v="640"/>
    <n v="1320"/>
    <m/>
    <n v="0"/>
    <n v="0"/>
    <n v="0"/>
    <m/>
    <n v="0"/>
    <n v="0"/>
    <n v="0"/>
    <n v="0"/>
  </r>
  <r>
    <x v="1"/>
    <x v="27"/>
    <s v="2-White"/>
    <s v="FIG-1260-W"/>
    <s v="Футбольный мяч (вес-150г) (белый)"/>
    <x v="5"/>
    <n v="736"/>
    <n v="640"/>
    <n v="1320"/>
    <m/>
    <n v="0"/>
    <n v="0"/>
    <n v="0"/>
    <m/>
    <n v="0"/>
    <n v="0"/>
    <n v="0"/>
    <n v="0"/>
  </r>
  <r>
    <x v="1"/>
    <x v="27"/>
    <s v="1-D&amp;M"/>
    <s v="FIG-1265-D"/>
    <s v="Картинг (вес-156г) (темный)"/>
    <x v="7"/>
    <n v="575"/>
    <n v="500"/>
    <n v="1000"/>
    <m/>
    <n v="0"/>
    <n v="0"/>
    <n v="0"/>
    <m/>
    <n v="0"/>
    <n v="0"/>
    <n v="0"/>
    <n v="0"/>
  </r>
  <r>
    <x v="1"/>
    <x v="27"/>
    <s v="1-D&amp;M"/>
    <s v="FIG-1265-M"/>
    <s v="Картинг (вес-156г) (молочный)"/>
    <x v="7"/>
    <n v="575"/>
    <n v="500"/>
    <n v="1000"/>
    <m/>
    <n v="0"/>
    <n v="0"/>
    <n v="0"/>
    <m/>
    <n v="0"/>
    <n v="0"/>
    <n v="0"/>
    <n v="0"/>
  </r>
  <r>
    <x v="1"/>
    <x v="27"/>
    <s v="1-D&amp;M"/>
    <s v="FIG-1343-D"/>
    <s v="Лучший футболист (вес-45г) (темный)"/>
    <x v="8"/>
    <n v="552"/>
    <n v="480"/>
    <n v="960"/>
    <m/>
    <n v="0"/>
    <n v="0"/>
    <n v="0"/>
    <m/>
    <n v="0"/>
    <n v="0"/>
    <n v="0"/>
    <n v="0"/>
  </r>
  <r>
    <x v="1"/>
    <x v="27"/>
    <s v="1-D&amp;M"/>
    <s v="FIG-1343-M"/>
    <s v="Лучший футболист (вес-45г) (молочный)"/>
    <x v="8"/>
    <n v="552"/>
    <n v="480"/>
    <n v="960"/>
    <m/>
    <n v="0"/>
    <n v="0"/>
    <n v="0"/>
    <m/>
    <n v="0"/>
    <n v="0"/>
    <n v="0"/>
    <n v="0"/>
  </r>
  <r>
    <x v="1"/>
    <x v="27"/>
    <s v="2-White"/>
    <s v="FIG-1343-W"/>
    <s v="Лучший футболист (вес-45г) (белый)"/>
    <x v="8"/>
    <n v="552"/>
    <n v="480"/>
    <n v="960"/>
    <m/>
    <n v="0"/>
    <n v="0"/>
    <n v="0"/>
    <m/>
    <n v="0"/>
    <n v="0"/>
    <n v="0"/>
    <n v="0"/>
  </r>
  <r>
    <x v="1"/>
    <x v="28"/>
    <s v="1-D&amp;M"/>
    <s v="FIG-1018-D"/>
    <s v="Пасхальное яйцо ХВ (вес 110 гр) (темный)"/>
    <x v="3"/>
    <n v="403"/>
    <n v="350"/>
    <n v="700"/>
    <m/>
    <n v="0"/>
    <n v="0"/>
    <n v="0"/>
    <m/>
    <n v="0"/>
    <n v="0"/>
    <n v="0"/>
    <n v="0"/>
  </r>
  <r>
    <x v="1"/>
    <x v="28"/>
    <s v="1-D&amp;M"/>
    <s v="FIG-1018-M"/>
    <s v="Пасхальное яйцо ХВ (вес 110 гр) (молочный)"/>
    <x v="3"/>
    <n v="403"/>
    <n v="350"/>
    <n v="700"/>
    <m/>
    <n v="0"/>
    <n v="0"/>
    <n v="0"/>
    <m/>
    <n v="0"/>
    <n v="0"/>
    <n v="0"/>
    <n v="0"/>
  </r>
  <r>
    <x v="1"/>
    <x v="28"/>
    <s v="2-White"/>
    <s v="FIG-1018-W"/>
    <s v="Пасхальное яйцо ХВ (вес 110 гр) (белый)"/>
    <x v="3"/>
    <n v="403"/>
    <n v="350"/>
    <n v="700"/>
    <m/>
    <n v="0"/>
    <n v="0"/>
    <n v="0"/>
    <m/>
    <n v="0"/>
    <n v="0"/>
    <n v="0"/>
    <n v="0"/>
  </r>
  <r>
    <x v="1"/>
    <x v="28"/>
    <s v="1-D&amp;M"/>
    <s v="FIG-1019-D"/>
    <s v="Пасхальное яйцо Храм (вес 100 гр) (темный)"/>
    <x v="5"/>
    <n v="483"/>
    <n v="420"/>
    <n v="840"/>
    <m/>
    <n v="0"/>
    <n v="0"/>
    <n v="0"/>
    <m/>
    <n v="0"/>
    <n v="0"/>
    <n v="0"/>
    <n v="0"/>
  </r>
  <r>
    <x v="1"/>
    <x v="28"/>
    <s v="1-D&amp;M"/>
    <s v="FIG-1019-M"/>
    <s v="Пасхальное яйцо Храм (вес 100 гр) (молочный)"/>
    <x v="5"/>
    <n v="483"/>
    <n v="420"/>
    <n v="840"/>
    <m/>
    <n v="0"/>
    <n v="0"/>
    <n v="0"/>
    <m/>
    <n v="0"/>
    <n v="0"/>
    <n v="0"/>
    <n v="0"/>
  </r>
  <r>
    <x v="1"/>
    <x v="28"/>
    <s v="2-White"/>
    <s v="FIG-1019-W"/>
    <s v="Пасхальное яйцо Храм (вес 100 гр) (белый)"/>
    <x v="5"/>
    <n v="483"/>
    <n v="420"/>
    <n v="840"/>
    <m/>
    <n v="0"/>
    <n v="0"/>
    <n v="0"/>
    <m/>
    <n v="0"/>
    <n v="0"/>
    <n v="0"/>
    <n v="0"/>
  </r>
  <r>
    <x v="1"/>
    <x v="28"/>
    <s v="1-D&amp;M"/>
    <s v="FIG-1020-D"/>
    <s v="Пасхальное яйцо Цветы (вес 120 гр) (темный)"/>
    <x v="2"/>
    <n v="725"/>
    <n v="630"/>
    <n v="1260"/>
    <m/>
    <n v="0"/>
    <n v="0"/>
    <n v="0"/>
    <m/>
    <n v="0"/>
    <n v="0"/>
    <n v="0"/>
    <n v="0"/>
  </r>
  <r>
    <x v="1"/>
    <x v="28"/>
    <s v="1-D&amp;M"/>
    <s v="FIG-1020-M"/>
    <s v="Пасхальное яйцо Цветы (вес 120 гр) (молочный)"/>
    <x v="2"/>
    <n v="725"/>
    <n v="630"/>
    <n v="1260"/>
    <m/>
    <n v="0"/>
    <n v="0"/>
    <n v="0"/>
    <m/>
    <n v="0"/>
    <n v="0"/>
    <n v="0"/>
    <n v="0"/>
  </r>
  <r>
    <x v="1"/>
    <x v="28"/>
    <s v="2-White"/>
    <s v="FIG-1020-W"/>
    <s v="Пасхальное яйцо Цветы (вес 120 гр) (белый)"/>
    <x v="2"/>
    <n v="725"/>
    <n v="630"/>
    <n v="1260"/>
    <m/>
    <n v="0"/>
    <n v="0"/>
    <n v="0"/>
    <m/>
    <n v="0"/>
    <n v="0"/>
    <n v="0"/>
    <n v="0"/>
  </r>
  <r>
    <x v="1"/>
    <x v="29"/>
    <s v="1-D&amp;M"/>
    <s v="OTK-00-D"/>
    <s v="Открытка &quot;________________________&quot; (темный) (вес 145 гр)"/>
    <x v="0"/>
    <n v="1438"/>
    <n v="1250"/>
    <n v="2500"/>
    <m/>
    <n v="0"/>
    <n v="0"/>
    <n v="0"/>
    <m/>
    <n v="0"/>
    <n v="0"/>
    <n v="0"/>
    <n v="0"/>
  </r>
  <r>
    <x v="1"/>
    <x v="29"/>
    <s v="1-D&amp;M"/>
    <s v="OTK-00-M"/>
    <s v="Открытка &quot;________________________&quot; (молочный) (вес 145 гр)"/>
    <x v="0"/>
    <n v="1438"/>
    <n v="1250"/>
    <n v="2500"/>
    <m/>
    <n v="0"/>
    <n v="0"/>
    <n v="0"/>
    <m/>
    <n v="0"/>
    <n v="0"/>
    <n v="0"/>
    <n v="0"/>
  </r>
  <r>
    <x v="1"/>
    <x v="29"/>
    <s v="1-D&amp;M"/>
    <s v="OTK-01-D"/>
    <s v="Открытка &quot;С Днем Рождения&quot; (темный) (вес 145 гр)"/>
    <x v="0"/>
    <n v="1438"/>
    <n v="1250"/>
    <n v="2500"/>
    <m/>
    <n v="0"/>
    <n v="0"/>
    <n v="0"/>
    <m/>
    <n v="0"/>
    <n v="0"/>
    <n v="0"/>
    <n v="0"/>
  </r>
  <r>
    <x v="1"/>
    <x v="29"/>
    <s v="1-D&amp;M"/>
    <s v="OTK-01-M"/>
    <s v="Открытка &quot;С Днем Рождения&quot; (молочный) (вес 145 гр)"/>
    <x v="0"/>
    <n v="1438"/>
    <n v="1250"/>
    <n v="2500"/>
    <m/>
    <n v="0"/>
    <n v="0"/>
    <n v="0"/>
    <m/>
    <n v="0"/>
    <n v="0"/>
    <n v="0"/>
    <n v="0"/>
  </r>
  <r>
    <x v="1"/>
    <x v="29"/>
    <s v="1-D&amp;M"/>
    <s v="OTK-02-D"/>
    <s v="Открытка &quot;Поздравляю&quot; (темный) (вес 145 гр)"/>
    <x v="0"/>
    <n v="1438"/>
    <n v="1250"/>
    <n v="2500"/>
    <m/>
    <n v="0"/>
    <n v="0"/>
    <n v="0"/>
    <m/>
    <n v="0"/>
    <n v="0"/>
    <n v="0"/>
    <n v="0"/>
  </r>
  <r>
    <x v="1"/>
    <x v="29"/>
    <s v="1-D&amp;M"/>
    <s v="OTK-02-M"/>
    <s v="Открытка &quot;Поздравляю&quot; (молочный) (вес 145 гр)"/>
    <x v="0"/>
    <n v="1438"/>
    <n v="1250"/>
    <n v="2500"/>
    <m/>
    <n v="0"/>
    <n v="0"/>
    <n v="0"/>
    <m/>
    <n v="0"/>
    <n v="0"/>
    <n v="0"/>
    <n v="0"/>
  </r>
  <r>
    <x v="1"/>
    <x v="29"/>
    <s v="1-D&amp;M"/>
    <s v="OTK-03-D"/>
    <s v="Открытка &quot;Поздравляем&quot; (темный) (вес 145 гр)"/>
    <x v="0"/>
    <n v="1438"/>
    <n v="1250"/>
    <n v="2500"/>
    <m/>
    <n v="0"/>
    <n v="0"/>
    <n v="0"/>
    <m/>
    <n v="0"/>
    <n v="0"/>
    <n v="0"/>
    <n v="0"/>
  </r>
  <r>
    <x v="1"/>
    <x v="29"/>
    <s v="1-D&amp;M"/>
    <s v="OTK-03-M"/>
    <s v="Открытка &quot;Поздравляем&quot; (молочный) (вес 145 гр)"/>
    <x v="0"/>
    <n v="1438"/>
    <n v="1250"/>
    <n v="2500"/>
    <m/>
    <n v="0"/>
    <n v="0"/>
    <n v="0"/>
    <m/>
    <n v="0"/>
    <n v="0"/>
    <n v="0"/>
    <n v="0"/>
  </r>
  <r>
    <x v="1"/>
    <x v="29"/>
    <s v="1-D&amp;M"/>
    <s v="OTK-04-D"/>
    <s v="Рамка Девочка и Гусь (вес-480г) (темный)"/>
    <x v="1"/>
    <n v="690"/>
    <n v="600"/>
    <n v="1200"/>
    <m/>
    <n v="0"/>
    <n v="0"/>
    <n v="0"/>
    <m/>
    <n v="0"/>
    <n v="0"/>
    <n v="0"/>
    <n v="0"/>
  </r>
  <r>
    <x v="1"/>
    <x v="29"/>
    <s v="1-D&amp;M"/>
    <s v="OTK-04-M"/>
    <s v="Рамка Девочка и Гусь (вес-480г) (молочный)"/>
    <x v="1"/>
    <n v="690"/>
    <n v="600"/>
    <n v="1200"/>
    <m/>
    <n v="0"/>
    <n v="0"/>
    <n v="0"/>
    <m/>
    <n v="0"/>
    <n v="0"/>
    <n v="0"/>
    <n v="0"/>
  </r>
  <r>
    <x v="1"/>
    <x v="29"/>
    <s v="2-White"/>
    <s v="OTK-04-W"/>
    <s v="Рамка Девочка и Гусь (вес-480г) (белый)"/>
    <x v="1"/>
    <n v="690"/>
    <n v="600"/>
    <n v="1200"/>
    <m/>
    <n v="0"/>
    <n v="0"/>
    <n v="0"/>
    <m/>
    <n v="0"/>
    <n v="0"/>
    <n v="0"/>
    <n v="0"/>
  </r>
  <r>
    <x v="1"/>
    <x v="29"/>
    <s v="1-D&amp;M"/>
    <s v="OTK-05-D"/>
    <s v="Рамка Два ангела (вес-522г) (темный)"/>
    <x v="1"/>
    <n v="690"/>
    <n v="600"/>
    <n v="1200"/>
    <m/>
    <n v="0"/>
    <n v="0"/>
    <n v="0"/>
    <m/>
    <n v="0"/>
    <n v="0"/>
    <n v="0"/>
    <n v="0"/>
  </r>
  <r>
    <x v="1"/>
    <x v="29"/>
    <s v="1-D&amp;M"/>
    <s v="OTK-05-M"/>
    <s v="Рамка Два ангела (вес-522г) (молочный)"/>
    <x v="1"/>
    <n v="690"/>
    <n v="600"/>
    <n v="1200"/>
    <m/>
    <n v="0"/>
    <n v="0"/>
    <n v="0"/>
    <m/>
    <n v="0"/>
    <n v="0"/>
    <n v="0"/>
    <n v="0"/>
  </r>
  <r>
    <x v="1"/>
    <x v="29"/>
    <s v="2-White"/>
    <s v="OTK-05-W"/>
    <s v="Рамка Два ангела (вес-522г) (белый)"/>
    <x v="1"/>
    <n v="690"/>
    <n v="600"/>
    <n v="1200"/>
    <m/>
    <n v="0"/>
    <n v="0"/>
    <n v="0"/>
    <m/>
    <n v="0"/>
    <n v="0"/>
    <n v="0"/>
    <n v="0"/>
  </r>
  <r>
    <x v="1"/>
    <x v="29"/>
    <s v="1-D&amp;M"/>
    <s v="OTK-06-D"/>
    <s v="Круглая открытка большая (Пицца) (темный) (вес 300~370 гр)"/>
    <x v="0"/>
    <n v="1265"/>
    <n v="1100"/>
    <n v="2300"/>
    <m/>
    <n v="0"/>
    <n v="0"/>
    <n v="0"/>
    <m/>
    <n v="0"/>
    <n v="0"/>
    <n v="0"/>
    <n v="0"/>
  </r>
  <r>
    <x v="1"/>
    <x v="29"/>
    <s v="1-D&amp;M"/>
    <s v="OTK-06-M"/>
    <s v="Круглая открытка большая (Пицца) (молочный) (вес 300~370 гр)"/>
    <x v="0"/>
    <n v="1265"/>
    <n v="1100"/>
    <n v="2300"/>
    <m/>
    <n v="0"/>
    <n v="0"/>
    <n v="0"/>
    <m/>
    <n v="0"/>
    <n v="0"/>
    <n v="0"/>
    <n v="0"/>
  </r>
  <r>
    <x v="1"/>
    <x v="29"/>
    <s v="1-D&amp;M"/>
    <s v="OTK-07-D"/>
    <s v="Пицца шоколадная (фундук+цукат) (темный) (вес 300~330 гр)"/>
    <x v="0"/>
    <n v="1438"/>
    <n v="1250"/>
    <n v="2500"/>
    <m/>
    <n v="0"/>
    <n v="0"/>
    <n v="0"/>
    <m/>
    <n v="0"/>
    <n v="0"/>
    <n v="0"/>
    <n v="0"/>
  </r>
  <r>
    <x v="1"/>
    <x v="29"/>
    <s v="1-D&amp;M"/>
    <s v="OTK-07-M"/>
    <s v="Пицца шоколадная (фундук+цукат) (молочный) (вес 300~330 гр)"/>
    <x v="0"/>
    <n v="1438"/>
    <n v="1250"/>
    <n v="2500"/>
    <m/>
    <n v="0"/>
    <n v="0"/>
    <n v="0"/>
    <m/>
    <n v="0"/>
    <n v="0"/>
    <n v="0"/>
    <n v="0"/>
  </r>
  <r>
    <x v="1"/>
    <x v="29"/>
    <s v="1-D&amp;M"/>
    <s v="OTK-08-D"/>
    <s v="Пицца шоколадная (миндаль+вишня) (темный) (вес 300~330 гр)"/>
    <x v="0"/>
    <n v="1438"/>
    <n v="1250"/>
    <n v="2500"/>
    <m/>
    <n v="0"/>
    <n v="0"/>
    <n v="0"/>
    <m/>
    <n v="0"/>
    <n v="0"/>
    <n v="0"/>
    <n v="0"/>
  </r>
  <r>
    <x v="1"/>
    <x v="29"/>
    <s v="1-D&amp;M"/>
    <s v="OTK-08-M"/>
    <s v="Пицца шоколадная (миндаль+вишня) (молочный) (вес 300~330 гр)"/>
    <x v="0"/>
    <n v="1438"/>
    <n v="1250"/>
    <n v="2500"/>
    <m/>
    <n v="0"/>
    <n v="0"/>
    <n v="0"/>
    <m/>
    <n v="0"/>
    <n v="0"/>
    <n v="0"/>
    <n v="0"/>
  </r>
  <r>
    <x v="1"/>
    <x v="29"/>
    <s v="1-D&amp;M"/>
    <s v="OTK-09-D"/>
    <s v="Пицца шоколадная (фундук+миндаль+кешью) (темный) (вес 300~330 гр)"/>
    <x v="0"/>
    <n v="1438"/>
    <n v="1250"/>
    <n v="2500"/>
    <m/>
    <n v="0"/>
    <n v="0"/>
    <n v="0"/>
    <m/>
    <n v="0"/>
    <n v="0"/>
    <n v="0"/>
    <n v="0"/>
  </r>
  <r>
    <x v="1"/>
    <x v="29"/>
    <s v="1-D&amp;M"/>
    <s v="OTK-09-M"/>
    <s v="Пицца шоколадная (фундук+миндаль+кешью) (молочный) (вес 300~330 гр)"/>
    <x v="0"/>
    <n v="1438"/>
    <n v="1250"/>
    <n v="2500"/>
    <m/>
    <n v="0"/>
    <n v="0"/>
    <n v="0"/>
    <m/>
    <n v="0"/>
    <n v="0"/>
    <n v="0"/>
    <n v="0"/>
  </r>
  <r>
    <x v="1"/>
    <x v="29"/>
    <s v="1-D&amp;M"/>
    <s v="OTK-10-D"/>
    <s v="Пицца шоколадная (кешью+ваф.крошка) (темный) (вес 300~330 гр)"/>
    <x v="0"/>
    <n v="1438"/>
    <n v="1250"/>
    <n v="2500"/>
    <m/>
    <n v="0"/>
    <n v="0"/>
    <n v="0"/>
    <m/>
    <n v="0"/>
    <n v="0"/>
    <n v="0"/>
    <n v="0"/>
  </r>
  <r>
    <x v="1"/>
    <x v="29"/>
    <s v="1-D&amp;M"/>
    <s v="OTK-10-M"/>
    <s v="Пицца шоколадная (кешью+ваф.крошка) (молочный) (вес 300~330 гр)"/>
    <x v="0"/>
    <n v="1438"/>
    <n v="1250"/>
    <n v="2500"/>
    <m/>
    <n v="0"/>
    <n v="0"/>
    <n v="0"/>
    <m/>
    <n v="0"/>
    <n v="0"/>
    <n v="0"/>
    <n v="0"/>
  </r>
  <r>
    <x v="1"/>
    <x v="29"/>
    <s v="1-D&amp;M"/>
    <s v="FIG-1344-D"/>
    <s v="Пожелание паре (вес-110г) (темный)"/>
    <x v="3"/>
    <n v="518"/>
    <n v="450"/>
    <n v="900"/>
    <m/>
    <n v="0"/>
    <n v="0"/>
    <n v="0"/>
    <m/>
    <n v="0"/>
    <n v="0"/>
    <n v="0"/>
    <n v="0"/>
  </r>
  <r>
    <x v="1"/>
    <x v="29"/>
    <s v="1-D&amp;M"/>
    <s v="FIG-1344-M"/>
    <s v="Пожелание паре (вес-110г) (молочный)"/>
    <x v="3"/>
    <n v="518"/>
    <n v="450"/>
    <n v="900"/>
    <m/>
    <n v="0"/>
    <n v="0"/>
    <n v="0"/>
    <m/>
    <n v="0"/>
    <n v="0"/>
    <n v="0"/>
    <n v="0"/>
  </r>
  <r>
    <x v="1"/>
    <x v="29"/>
    <s v="2-White"/>
    <s v="FIG-1344-W"/>
    <s v="Пожелание паре (вес-110г) (белый)"/>
    <x v="3"/>
    <n v="518"/>
    <n v="450"/>
    <n v="900"/>
    <m/>
    <n v="0"/>
    <n v="0"/>
    <n v="0"/>
    <m/>
    <n v="0"/>
    <n v="0"/>
    <n v="0"/>
    <n v="0"/>
  </r>
  <r>
    <x v="1"/>
    <x v="29"/>
    <s v="1-D&amp;M"/>
    <s v="FIG-1345-D"/>
    <s v="С бракосочетанием! (вес-135г) (темный)"/>
    <x v="7"/>
    <n v="391"/>
    <n v="340"/>
    <n v="700"/>
    <m/>
    <n v="0"/>
    <n v="0"/>
    <n v="0"/>
    <m/>
    <n v="0"/>
    <n v="0"/>
    <n v="0"/>
    <n v="0"/>
  </r>
  <r>
    <x v="1"/>
    <x v="29"/>
    <s v="1-D&amp;M"/>
    <s v="FIG-1345-M"/>
    <s v="С бракосочетанием! (вес-135г) (молочный)"/>
    <x v="7"/>
    <n v="391"/>
    <n v="340"/>
    <n v="700"/>
    <m/>
    <n v="0"/>
    <n v="0"/>
    <n v="0"/>
    <m/>
    <n v="0"/>
    <n v="0"/>
    <n v="0"/>
    <n v="0"/>
  </r>
  <r>
    <x v="1"/>
    <x v="29"/>
    <s v="2-White"/>
    <s v="FIG-1345-W"/>
    <s v="С бракосочетанием! (вес-135г) (белый)"/>
    <x v="7"/>
    <n v="391"/>
    <n v="340"/>
    <n v="700"/>
    <m/>
    <n v="0"/>
    <n v="0"/>
    <n v="0"/>
    <m/>
    <n v="0"/>
    <n v="0"/>
    <n v="0"/>
    <n v="0"/>
  </r>
  <r>
    <x v="1"/>
    <x v="30"/>
    <s v="1-D&amp;M"/>
    <s v="CHO-PL-814-D"/>
    <s v="Гайки (темный)"/>
    <x v="0"/>
    <n v="1208"/>
    <n v="1050"/>
    <n v="2200"/>
    <m/>
    <n v="0"/>
    <n v="0"/>
    <n v="0"/>
    <m/>
    <n v="0"/>
    <n v="0"/>
    <n v="0"/>
    <n v="0"/>
  </r>
  <r>
    <x v="1"/>
    <x v="30"/>
    <s v="1-D&amp;M"/>
    <s v="CHO-PL-814-M"/>
    <s v="Гайки (молочный)"/>
    <x v="0"/>
    <n v="1208"/>
    <n v="1050"/>
    <n v="2200"/>
    <m/>
    <n v="0"/>
    <n v="0"/>
    <n v="0"/>
    <m/>
    <n v="0"/>
    <n v="0"/>
    <n v="0"/>
    <n v="0"/>
  </r>
  <r>
    <x v="1"/>
    <x v="30"/>
    <s v="1-D&amp;M"/>
    <s v="CHO-PL-815-D"/>
    <s v="Болты (темный)"/>
    <x v="0"/>
    <n v="1208"/>
    <n v="1050"/>
    <n v="2200"/>
    <m/>
    <n v="0"/>
    <n v="0"/>
    <n v="0"/>
    <m/>
    <n v="0"/>
    <n v="0"/>
    <n v="0"/>
    <n v="0"/>
  </r>
  <r>
    <x v="1"/>
    <x v="30"/>
    <s v="1-D&amp;M"/>
    <s v="CHO-PL-815-M"/>
    <s v="Болты (молочный)"/>
    <x v="0"/>
    <n v="1208"/>
    <n v="1050"/>
    <n v="2200"/>
    <m/>
    <n v="0"/>
    <n v="0"/>
    <n v="0"/>
    <m/>
    <n v="0"/>
    <n v="0"/>
    <n v="0"/>
    <n v="0"/>
  </r>
  <r>
    <x v="1"/>
    <x v="30"/>
    <s v="1-D&amp;M"/>
    <s v="CHO-PL-816-D"/>
    <s v="Гаечные ключи (темный)"/>
    <x v="0"/>
    <n v="1438"/>
    <n v="1250"/>
    <n v="2500"/>
    <m/>
    <n v="0"/>
    <n v="0"/>
    <n v="0"/>
    <m/>
    <n v="0"/>
    <n v="0"/>
    <n v="0"/>
    <n v="0"/>
  </r>
  <r>
    <x v="1"/>
    <x v="30"/>
    <s v="1-D&amp;M"/>
    <s v="CHO-PL-816-M"/>
    <s v="Гаечные ключи (молочный)"/>
    <x v="0"/>
    <n v="1438"/>
    <n v="1250"/>
    <n v="2500"/>
    <m/>
    <n v="0"/>
    <n v="0"/>
    <n v="0"/>
    <m/>
    <n v="0"/>
    <n v="0"/>
    <n v="0"/>
    <n v="0"/>
  </r>
  <r>
    <x v="1"/>
    <x v="30"/>
    <s v="1-D&amp;M"/>
    <s v="FIG-1031-D"/>
    <s v="Плоскогубцы (вес-54г) (темный)"/>
    <x v="5"/>
    <n v="345"/>
    <n v="300"/>
    <n v="800"/>
    <m/>
    <n v="0"/>
    <n v="0"/>
    <n v="0"/>
    <m/>
    <n v="0"/>
    <n v="0"/>
    <n v="0"/>
    <n v="0"/>
  </r>
  <r>
    <x v="1"/>
    <x v="30"/>
    <s v="1-D&amp;M"/>
    <s v="FIG-1031-M"/>
    <s v="Плоскогубцы (вес-54г) (молочный)"/>
    <x v="5"/>
    <n v="345"/>
    <n v="300"/>
    <n v="800"/>
    <m/>
    <n v="0"/>
    <n v="0"/>
    <n v="0"/>
    <m/>
    <n v="0"/>
    <n v="0"/>
    <n v="0"/>
    <n v="0"/>
  </r>
  <r>
    <x v="1"/>
    <x v="30"/>
    <s v="1-D&amp;M"/>
    <s v="FIG-47-D"/>
    <s v="Шестеренка малая (вес-42г) (темный)"/>
    <x v="4"/>
    <n v="311"/>
    <n v="270"/>
    <n v="540"/>
    <m/>
    <n v="0"/>
    <n v="0"/>
    <n v="0"/>
    <m/>
    <n v="0"/>
    <n v="0"/>
    <n v="0"/>
    <n v="0"/>
  </r>
  <r>
    <x v="1"/>
    <x v="30"/>
    <s v="1-D&amp;M"/>
    <s v="FIG-47-M"/>
    <s v="Шестеренка малая (вес-42г) (молочный)"/>
    <x v="4"/>
    <n v="311"/>
    <n v="270"/>
    <n v="540"/>
    <m/>
    <n v="0"/>
    <n v="0"/>
    <n v="0"/>
    <m/>
    <n v="0"/>
    <n v="0"/>
    <n v="0"/>
    <n v="0"/>
  </r>
  <r>
    <x v="1"/>
    <x v="30"/>
    <s v="1-D&amp;M"/>
    <s v="FIG-48-D"/>
    <s v="Лампа 95Вт (вес-118г) (темный)"/>
    <x v="1"/>
    <n v="144"/>
    <n v="125"/>
    <n v="250"/>
    <m/>
    <n v="0"/>
    <n v="0"/>
    <n v="0"/>
    <m/>
    <n v="0"/>
    <n v="0"/>
    <n v="0"/>
    <n v="0"/>
  </r>
  <r>
    <x v="1"/>
    <x v="30"/>
    <s v="1-D&amp;M"/>
    <s v="FIG-48-M"/>
    <s v="Лампа 95Вт (вес-118г) (молочный)"/>
    <x v="1"/>
    <n v="144"/>
    <n v="125"/>
    <n v="250"/>
    <m/>
    <n v="0"/>
    <n v="0"/>
    <n v="0"/>
    <m/>
    <n v="0"/>
    <n v="0"/>
    <n v="0"/>
    <n v="0"/>
  </r>
  <r>
    <x v="1"/>
    <x v="30"/>
    <s v="1-D&amp;M"/>
    <s v="FIG-60-D"/>
    <s v="Лампа 15Вт (вес-от 12 до 20г) (темный)"/>
    <x v="0"/>
    <n v="1265"/>
    <n v="1100"/>
    <n v="2200"/>
    <m/>
    <n v="0"/>
    <n v="0"/>
    <n v="0"/>
    <m/>
    <n v="0"/>
    <n v="0"/>
    <n v="0"/>
    <n v="0"/>
  </r>
  <r>
    <x v="1"/>
    <x v="30"/>
    <s v="1-D&amp;M"/>
    <s v="FIG-60-M"/>
    <s v="Лампа 15Вт (вес-от 12 до 20г) (молочный)"/>
    <x v="0"/>
    <n v="1265"/>
    <n v="1100"/>
    <n v="2200"/>
    <m/>
    <n v="0"/>
    <n v="0"/>
    <n v="0"/>
    <m/>
    <n v="0"/>
    <n v="0"/>
    <n v="0"/>
    <n v="0"/>
  </r>
  <r>
    <x v="1"/>
    <x v="30"/>
    <s v="1-D&amp;M"/>
    <s v="FIG-61-D"/>
    <s v="Молоток (вес-128г) (темный)"/>
    <x v="7"/>
    <n v="460"/>
    <n v="400"/>
    <n v="1000"/>
    <m/>
    <n v="0"/>
    <n v="0"/>
    <n v="0"/>
    <m/>
    <n v="0"/>
    <n v="0"/>
    <n v="0"/>
    <n v="0"/>
  </r>
  <r>
    <x v="1"/>
    <x v="30"/>
    <s v="1-D&amp;M"/>
    <s v="FIG-61-M"/>
    <s v="Молоток (вес-128г) (молочный)"/>
    <x v="7"/>
    <n v="460"/>
    <n v="400"/>
    <n v="1000"/>
    <m/>
    <n v="0"/>
    <n v="0"/>
    <n v="0"/>
    <m/>
    <n v="0"/>
    <n v="0"/>
    <n v="0"/>
    <n v="0"/>
  </r>
  <r>
    <x v="1"/>
    <x v="30"/>
    <s v="1-D&amp;M"/>
    <s v="FIG-62-D"/>
    <s v="Шестерёнка большая (вес-132г) (темный)"/>
    <x v="1"/>
    <n v="173"/>
    <n v="150"/>
    <n v="300"/>
    <m/>
    <n v="0"/>
    <n v="0"/>
    <n v="0"/>
    <m/>
    <n v="0"/>
    <n v="0"/>
    <n v="0"/>
    <n v="0"/>
  </r>
  <r>
    <x v="1"/>
    <x v="30"/>
    <s v="1-D&amp;M"/>
    <s v="FIG-62-M"/>
    <s v="Шестерёнка большая (вес-132г) (молочный)"/>
    <x v="1"/>
    <n v="173"/>
    <n v="150"/>
    <n v="300"/>
    <m/>
    <n v="0"/>
    <n v="0"/>
    <n v="0"/>
    <m/>
    <n v="0"/>
    <n v="0"/>
    <n v="0"/>
    <n v="0"/>
  </r>
  <r>
    <x v="1"/>
    <x v="30"/>
    <s v="1-D&amp;M"/>
    <s v="FIG-78-D"/>
    <s v="Пластилин (вес-12г) (темный)"/>
    <x v="22"/>
    <n v="1449"/>
    <n v="1260"/>
    <n v="2520"/>
    <m/>
    <n v="0"/>
    <n v="0"/>
    <n v="0"/>
    <m/>
    <n v="0"/>
    <n v="0"/>
    <n v="0"/>
    <n v="0"/>
  </r>
  <r>
    <x v="1"/>
    <x v="30"/>
    <s v="1-D&amp;M"/>
    <s v="FIG-78-M"/>
    <s v="Пластилин (вес-12г) (молочный)"/>
    <x v="22"/>
    <n v="1449"/>
    <n v="1260"/>
    <n v="2520"/>
    <m/>
    <n v="0"/>
    <n v="0"/>
    <n v="0"/>
    <m/>
    <n v="0"/>
    <n v="0"/>
    <n v="0"/>
    <n v="0"/>
  </r>
  <r>
    <x v="1"/>
    <x v="30"/>
    <s v="1-D&amp;M"/>
    <s v="FIG-80-D"/>
    <s v="Разводной ключ (вес-28г) (темный)"/>
    <x v="4"/>
    <n v="345"/>
    <n v="300"/>
    <n v="600"/>
    <m/>
    <n v="0"/>
    <n v="0"/>
    <n v="0"/>
    <m/>
    <n v="0"/>
    <n v="0"/>
    <n v="0"/>
    <n v="0"/>
  </r>
  <r>
    <x v="1"/>
    <x v="30"/>
    <s v="1-D&amp;M"/>
    <s v="FIG-80-M"/>
    <s v="Разводной ключ (вес-28г) (молочный)"/>
    <x v="4"/>
    <n v="345"/>
    <n v="300"/>
    <n v="600"/>
    <m/>
    <n v="0"/>
    <n v="0"/>
    <n v="0"/>
    <m/>
    <n v="0"/>
    <n v="0"/>
    <n v="0"/>
    <n v="0"/>
  </r>
  <r>
    <x v="1"/>
    <x v="30"/>
    <s v="1-D&amp;M"/>
    <s v="FIG-81-D"/>
    <s v="Две шестерёнки (вес-68г) (темный)"/>
    <x v="7"/>
    <n v="173"/>
    <n v="150"/>
    <n v="300"/>
    <m/>
    <n v="0"/>
    <n v="0"/>
    <n v="0"/>
    <m/>
    <n v="0"/>
    <n v="0"/>
    <n v="0"/>
    <n v="0"/>
  </r>
  <r>
    <x v="1"/>
    <x v="30"/>
    <s v="1-D&amp;M"/>
    <s v="FIG-81-M"/>
    <s v="Две шестерёнки (вес-68г) (молочный)"/>
    <x v="7"/>
    <n v="173"/>
    <n v="150"/>
    <n v="300"/>
    <m/>
    <n v="0"/>
    <n v="0"/>
    <n v="0"/>
    <m/>
    <n v="0"/>
    <n v="0"/>
    <n v="0"/>
    <n v="0"/>
  </r>
  <r>
    <x v="1"/>
    <x v="30"/>
    <s v="1-D&amp;M"/>
    <s v="FIG-1234-D"/>
    <s v="Рулетка (вес-110г) (темный)"/>
    <x v="5"/>
    <n v="552"/>
    <n v="480"/>
    <n v="1000"/>
    <m/>
    <n v="0"/>
    <n v="0"/>
    <n v="0"/>
    <m/>
    <n v="0"/>
    <n v="0"/>
    <n v="0"/>
    <n v="0"/>
  </r>
  <r>
    <x v="1"/>
    <x v="30"/>
    <s v="1-D&amp;M"/>
    <s v="FIG-1234-M"/>
    <s v="Рулетка (вес-110г) (молочный)"/>
    <x v="5"/>
    <n v="552"/>
    <n v="480"/>
    <n v="1000"/>
    <m/>
    <n v="0"/>
    <n v="0"/>
    <n v="0"/>
    <m/>
    <n v="0"/>
    <n v="0"/>
    <n v="0"/>
    <n v="0"/>
  </r>
  <r>
    <x v="1"/>
    <x v="30"/>
    <s v="2-White"/>
    <s v="FIG-1234-W"/>
    <s v="Рулетка (вес-110г) (белый)"/>
    <x v="5"/>
    <n v="552"/>
    <n v="480"/>
    <n v="1000"/>
    <m/>
    <n v="0"/>
    <n v="0"/>
    <n v="0"/>
    <m/>
    <n v="0"/>
    <n v="0"/>
    <n v="0"/>
    <n v="0"/>
  </r>
  <r>
    <x v="1"/>
    <x v="30"/>
    <s v="1-D&amp;M"/>
    <s v="FIG-1235-D"/>
    <s v="Шестеренки (механизм) (вес-150г) (темный)"/>
    <x v="2"/>
    <n v="920"/>
    <n v="800"/>
    <n v="1650"/>
    <m/>
    <n v="0"/>
    <n v="0"/>
    <n v="0"/>
    <m/>
    <n v="0"/>
    <n v="0"/>
    <n v="0"/>
    <n v="0"/>
  </r>
  <r>
    <x v="1"/>
    <x v="30"/>
    <s v="1-D&amp;M"/>
    <s v="FIG-1235-M"/>
    <s v="Шестеренки (механизм) (вес-150г) (молочный)"/>
    <x v="2"/>
    <n v="920"/>
    <n v="800"/>
    <n v="1650"/>
    <m/>
    <n v="0"/>
    <n v="0"/>
    <n v="0"/>
    <m/>
    <n v="0"/>
    <n v="0"/>
    <n v="0"/>
    <n v="0"/>
  </r>
  <r>
    <x v="1"/>
    <x v="30"/>
    <s v="2-White"/>
    <s v="FIG-1235-W"/>
    <s v="Шестеренки (механизм) (вес-150г) (белый)"/>
    <x v="2"/>
    <n v="920"/>
    <n v="800"/>
    <n v="1650"/>
    <m/>
    <n v="0"/>
    <n v="0"/>
    <n v="0"/>
    <m/>
    <n v="0"/>
    <n v="0"/>
    <n v="0"/>
    <n v="0"/>
  </r>
  <r>
    <x v="1"/>
    <x v="30"/>
    <s v="1-D&amp;M"/>
    <s v="FIG-1236-D"/>
    <s v="Колесо (вес-140г) (темный)"/>
    <x v="7"/>
    <n v="345"/>
    <n v="300"/>
    <n v="620"/>
    <m/>
    <n v="0"/>
    <n v="0"/>
    <n v="0"/>
    <m/>
    <n v="0"/>
    <n v="0"/>
    <n v="0"/>
    <n v="0"/>
  </r>
  <r>
    <x v="1"/>
    <x v="30"/>
    <s v="1-D&amp;M"/>
    <s v="FIG-1236-M"/>
    <s v="Колесо (вес-140г) (молочный)"/>
    <x v="7"/>
    <n v="345"/>
    <n v="300"/>
    <n v="620"/>
    <m/>
    <n v="0"/>
    <n v="0"/>
    <n v="0"/>
    <m/>
    <n v="0"/>
    <n v="0"/>
    <n v="0"/>
    <n v="0"/>
  </r>
  <r>
    <x v="1"/>
    <x v="30"/>
    <s v="2-White"/>
    <s v="FIG-1236-W"/>
    <s v="Колесо (вес-140г) (белый)"/>
    <x v="7"/>
    <n v="345"/>
    <n v="300"/>
    <n v="620"/>
    <m/>
    <n v="0"/>
    <n v="0"/>
    <n v="0"/>
    <m/>
    <n v="0"/>
    <n v="0"/>
    <n v="0"/>
    <n v="0"/>
  </r>
  <r>
    <x v="1"/>
    <x v="30"/>
    <s v="1-D&amp;M"/>
    <s v="FIG-1238-D"/>
    <s v="Подшипник (вес-50г) (темный)"/>
    <x v="2"/>
    <n v="403"/>
    <n v="350"/>
    <n v="750"/>
    <m/>
    <n v="0"/>
    <n v="0"/>
    <n v="0"/>
    <m/>
    <n v="0"/>
    <n v="0"/>
    <n v="0"/>
    <n v="0"/>
  </r>
  <r>
    <x v="1"/>
    <x v="30"/>
    <s v="1-D&amp;M"/>
    <s v="FIG-1238-M"/>
    <s v="Подшипник (вес-50г) (молочный)"/>
    <x v="2"/>
    <n v="403"/>
    <n v="350"/>
    <n v="750"/>
    <m/>
    <n v="0"/>
    <n v="0"/>
    <n v="0"/>
    <m/>
    <n v="0"/>
    <n v="0"/>
    <n v="0"/>
    <n v="0"/>
  </r>
  <r>
    <x v="1"/>
    <x v="30"/>
    <s v="2-White"/>
    <s v="FIG-1238-W"/>
    <s v="Подшипник (вес-50г) (белый)"/>
    <x v="2"/>
    <n v="403"/>
    <n v="350"/>
    <n v="750"/>
    <m/>
    <n v="0"/>
    <n v="0"/>
    <n v="0"/>
    <m/>
    <n v="0"/>
    <n v="0"/>
    <n v="0"/>
    <n v="0"/>
  </r>
  <r>
    <x v="1"/>
    <x v="30"/>
    <s v="1-D&amp;M"/>
    <s v="FIG-1262-D"/>
    <s v="Детский Технабор (вес-60г) (темный)"/>
    <x v="1"/>
    <n v="115"/>
    <n v="100"/>
    <n v="200"/>
    <m/>
    <n v="0"/>
    <n v="0"/>
    <n v="0"/>
    <m/>
    <n v="0"/>
    <n v="0"/>
    <n v="0"/>
    <n v="0"/>
  </r>
  <r>
    <x v="1"/>
    <x v="30"/>
    <s v="1-D&amp;M"/>
    <s v="FIG-1262-M"/>
    <s v="Детский Технабор (вес-60г) (молочный)"/>
    <x v="1"/>
    <n v="115"/>
    <n v="100"/>
    <n v="200"/>
    <m/>
    <n v="0"/>
    <n v="0"/>
    <n v="0"/>
    <m/>
    <n v="0"/>
    <n v="0"/>
    <n v="0"/>
    <n v="0"/>
  </r>
  <r>
    <x v="1"/>
    <x v="30"/>
    <s v="1-D&amp;M"/>
    <s v="FIG-1263-D"/>
    <s v="Еврокуб (вес-388г) (темный)"/>
    <x v="1"/>
    <n v="489"/>
    <n v="425"/>
    <n v="850"/>
    <m/>
    <n v="0"/>
    <n v="0"/>
    <n v="0"/>
    <m/>
    <n v="0"/>
    <n v="0"/>
    <n v="0"/>
    <n v="0"/>
  </r>
  <r>
    <x v="1"/>
    <x v="30"/>
    <s v="1-D&amp;M"/>
    <s v="FIG-1263-M"/>
    <s v="Еврокуб (вес-388г) (молочный)"/>
    <x v="1"/>
    <n v="489"/>
    <n v="425"/>
    <n v="850"/>
    <m/>
    <n v="0"/>
    <n v="0"/>
    <n v="0"/>
    <m/>
    <n v="0"/>
    <n v="0"/>
    <n v="0"/>
    <n v="0"/>
  </r>
  <r>
    <x v="1"/>
    <x v="30"/>
    <s v="1-D&amp;M"/>
    <s v="FIG-1264-D"/>
    <s v="Бочка (вес-148г) (темный)"/>
    <x v="1"/>
    <n v="202"/>
    <n v="175"/>
    <n v="350"/>
    <m/>
    <n v="0"/>
    <n v="0"/>
    <n v="0"/>
    <m/>
    <n v="0"/>
    <n v="0"/>
    <n v="0"/>
    <n v="0"/>
  </r>
  <r>
    <x v="1"/>
    <x v="30"/>
    <s v="1-D&amp;M"/>
    <s v="FIG-1264-M"/>
    <s v="Бочка (вес-148г) (молочный)"/>
    <x v="1"/>
    <n v="202"/>
    <n v="175"/>
    <n v="350"/>
    <m/>
    <n v="0"/>
    <n v="0"/>
    <n v="0"/>
    <m/>
    <n v="0"/>
    <n v="0"/>
    <n v="0"/>
    <n v="0"/>
  </r>
  <r>
    <x v="1"/>
    <x v="30"/>
    <s v="1-D&amp;M"/>
    <s v="FIG-1346-D"/>
    <s v="Кирпич (вес-110г) (темный)"/>
    <x v="4"/>
    <n v="1035"/>
    <n v="900"/>
    <n v="1800"/>
    <m/>
    <n v="0"/>
    <n v="0"/>
    <n v="0"/>
    <m/>
    <n v="0"/>
    <n v="0"/>
    <n v="0"/>
    <n v="0"/>
  </r>
  <r>
    <x v="1"/>
    <x v="30"/>
    <s v="1-D&amp;M"/>
    <s v="FIG-1346-M"/>
    <s v="Кирпич (вес-110г) (молочный)"/>
    <x v="4"/>
    <n v="1035"/>
    <n v="900"/>
    <n v="1800"/>
    <m/>
    <n v="0"/>
    <n v="0"/>
    <n v="0"/>
    <m/>
    <n v="0"/>
    <n v="0"/>
    <n v="0"/>
    <n v="0"/>
  </r>
  <r>
    <x v="1"/>
    <x v="30"/>
    <s v="2-White"/>
    <s v="FIG-1346-W"/>
    <s v="Кирпич (вес-110г) (белый)"/>
    <x v="4"/>
    <n v="1035"/>
    <n v="900"/>
    <n v="1800"/>
    <m/>
    <n v="0"/>
    <n v="0"/>
    <n v="0"/>
    <m/>
    <n v="0"/>
    <n v="0"/>
    <n v="0"/>
    <n v="0"/>
  </r>
  <r>
    <x v="1"/>
    <x v="31"/>
    <s v="1-D&amp;M"/>
    <s v="FIG-63-D"/>
    <s v="Автоэмблема BMW (вес-100г) (темный)"/>
    <x v="2"/>
    <n v="863"/>
    <n v="750"/>
    <n v="1500"/>
    <m/>
    <n v="0"/>
    <n v="0"/>
    <n v="0"/>
    <m/>
    <n v="0"/>
    <n v="0"/>
    <n v="0"/>
    <n v="0"/>
  </r>
  <r>
    <x v="1"/>
    <x v="31"/>
    <s v="1-D&amp;M"/>
    <s v="FIG-63-M"/>
    <s v="Автоэмблема BMW (вес-100г) (молочный)"/>
    <x v="2"/>
    <n v="863"/>
    <n v="750"/>
    <n v="1500"/>
    <m/>
    <n v="0"/>
    <n v="0"/>
    <n v="0"/>
    <m/>
    <n v="0"/>
    <n v="0"/>
    <n v="0"/>
    <n v="0"/>
  </r>
  <r>
    <x v="1"/>
    <x v="31"/>
    <s v="1-D&amp;M"/>
    <s v="FIG-64-D"/>
    <s v="Автоэмблема JAGUAR (вес-56г) (темный)"/>
    <x v="2"/>
    <n v="460"/>
    <n v="400"/>
    <n v="800"/>
    <m/>
    <n v="0"/>
    <n v="0"/>
    <n v="0"/>
    <m/>
    <n v="0"/>
    <n v="0"/>
    <n v="0"/>
    <n v="0"/>
  </r>
  <r>
    <x v="1"/>
    <x v="31"/>
    <s v="1-D&amp;M"/>
    <s v="FIG-64-M"/>
    <s v="Автоэмблема JAGUAR (вес-56г) (молочный)"/>
    <x v="2"/>
    <n v="460"/>
    <n v="400"/>
    <n v="800"/>
    <m/>
    <n v="0"/>
    <n v="0"/>
    <n v="0"/>
    <m/>
    <n v="0"/>
    <n v="0"/>
    <n v="0"/>
    <n v="0"/>
  </r>
  <r>
    <x v="1"/>
    <x v="31"/>
    <s v="1-D&amp;M"/>
    <s v="FIG-65-D"/>
    <s v="Автоэмблема LADA (вес-280г) (темный)"/>
    <x v="7"/>
    <n v="690"/>
    <n v="600"/>
    <n v="1200"/>
    <m/>
    <n v="0"/>
    <n v="0"/>
    <n v="0"/>
    <m/>
    <n v="0"/>
    <n v="0"/>
    <n v="0"/>
    <n v="0"/>
  </r>
  <r>
    <x v="1"/>
    <x v="31"/>
    <s v="1-D&amp;M"/>
    <s v="FIG-65-M"/>
    <s v="Автоэмблема LADA (вес-280г) (молочный)"/>
    <x v="7"/>
    <n v="690"/>
    <n v="600"/>
    <n v="1200"/>
    <m/>
    <n v="0"/>
    <n v="0"/>
    <n v="0"/>
    <m/>
    <n v="0"/>
    <n v="0"/>
    <n v="0"/>
    <n v="0"/>
  </r>
  <r>
    <x v="1"/>
    <x v="31"/>
    <s v="1-D&amp;M"/>
    <s v="FIG-1030-D"/>
    <s v="Автоэмблема MERCEDES (вес-16г) (темный)"/>
    <x v="1"/>
    <n v="35"/>
    <n v="30"/>
    <n v="60"/>
    <m/>
    <n v="0"/>
    <n v="0"/>
    <n v="0"/>
    <m/>
    <n v="0"/>
    <n v="0"/>
    <n v="0"/>
    <n v="0"/>
  </r>
  <r>
    <x v="1"/>
    <x v="31"/>
    <s v="1-D&amp;M"/>
    <s v="FIG-1030-M"/>
    <s v="Автоэмблема MERCEDES (вес-16г) (молочный)"/>
    <x v="1"/>
    <n v="35"/>
    <n v="30"/>
    <n v="60"/>
    <m/>
    <n v="0"/>
    <n v="0"/>
    <n v="0"/>
    <m/>
    <n v="0"/>
    <n v="0"/>
    <n v="0"/>
    <n v="0"/>
  </r>
  <r>
    <x v="1"/>
    <x v="31"/>
    <s v="1-D&amp;M"/>
    <s v="FIG-66-D"/>
    <s v="Автоэмблема MERCEDES (вес-118г) (темный)"/>
    <x v="2"/>
    <n v="863"/>
    <n v="750"/>
    <n v="1500"/>
    <m/>
    <n v="0"/>
    <n v="0"/>
    <n v="0"/>
    <m/>
    <n v="0"/>
    <n v="0"/>
    <n v="0"/>
    <n v="0"/>
  </r>
  <r>
    <x v="1"/>
    <x v="31"/>
    <s v="1-D&amp;M"/>
    <s v="FIG-66-M"/>
    <s v="Автоэмблема MERCEDES (вес-118г) (молочный)"/>
    <x v="2"/>
    <n v="863"/>
    <n v="750"/>
    <n v="1500"/>
    <m/>
    <n v="0"/>
    <n v="0"/>
    <n v="0"/>
    <m/>
    <n v="0"/>
    <n v="0"/>
    <n v="0"/>
    <n v="0"/>
  </r>
  <r>
    <x v="1"/>
    <x v="31"/>
    <s v="1-D&amp;M"/>
    <s v="FIG-67-D"/>
    <s v="Автоэмблема TOYOTA (вес-120г) (темный)"/>
    <x v="3"/>
    <n v="518"/>
    <n v="450"/>
    <n v="900"/>
    <m/>
    <n v="0"/>
    <n v="0"/>
    <n v="0"/>
    <m/>
    <n v="0"/>
    <n v="0"/>
    <n v="0"/>
    <n v="0"/>
  </r>
  <r>
    <x v="1"/>
    <x v="31"/>
    <s v="1-D&amp;M"/>
    <s v="FIG-67-M"/>
    <s v="Автоэмблема TOYOTA (вес-120г) (молочный)"/>
    <x v="3"/>
    <n v="518"/>
    <n v="450"/>
    <n v="900"/>
    <m/>
    <n v="0"/>
    <n v="0"/>
    <n v="0"/>
    <m/>
    <n v="0"/>
    <n v="0"/>
    <n v="0"/>
    <n v="0"/>
  </r>
  <r>
    <x v="1"/>
    <x v="32"/>
    <s v="1-D&amp;M"/>
    <s v="FIG-1037-D"/>
    <s v="Медаль Олимпийский мишка (вес-29г) (темный)"/>
    <x v="23"/>
    <n v="828"/>
    <n v="720"/>
    <n v="1440"/>
    <m/>
    <n v="0"/>
    <n v="0"/>
    <n v="0"/>
    <m/>
    <n v="0"/>
    <n v="0"/>
    <n v="0"/>
    <n v="0"/>
  </r>
  <r>
    <x v="1"/>
    <x v="32"/>
    <s v="1-D&amp;M"/>
    <s v="FIG-1037-M"/>
    <s v="Медаль Олимпийский мишка (вес-29г) (молочный)"/>
    <x v="23"/>
    <n v="828"/>
    <n v="720"/>
    <n v="1440"/>
    <m/>
    <n v="0"/>
    <n v="0"/>
    <n v="0"/>
    <m/>
    <n v="0"/>
    <n v="0"/>
    <n v="0"/>
    <n v="0"/>
  </r>
  <r>
    <x v="1"/>
    <x v="32"/>
    <s v="1-D&amp;M"/>
    <s v="FIG-1038-D"/>
    <s v="Медаль Юрий Гагарин (вес-20г) (темный)"/>
    <x v="23"/>
    <n v="621"/>
    <n v="540"/>
    <n v="1080"/>
    <m/>
    <n v="0"/>
    <n v="0"/>
    <n v="0"/>
    <m/>
    <n v="0"/>
    <n v="0"/>
    <n v="0"/>
    <n v="0"/>
  </r>
  <r>
    <x v="1"/>
    <x v="32"/>
    <s v="1-D&amp;M"/>
    <s v="FIG-1038-M"/>
    <s v="Медаль Юрий Гагарин (вес-20г) (молочный)"/>
    <x v="23"/>
    <n v="621"/>
    <n v="540"/>
    <n v="1080"/>
    <m/>
    <n v="0"/>
    <n v="0"/>
    <n v="0"/>
    <m/>
    <n v="0"/>
    <n v="0"/>
    <n v="0"/>
    <n v="0"/>
  </r>
  <r>
    <x v="1"/>
    <x v="32"/>
    <s v="1-D&amp;M"/>
    <s v="FIG-1040-D"/>
    <s v="Медаль Вождь (вес-158г) (темный)"/>
    <x v="7"/>
    <n v="460"/>
    <n v="400"/>
    <n v="800"/>
    <m/>
    <n v="0"/>
    <n v="0"/>
    <n v="0"/>
    <m/>
    <n v="0"/>
    <n v="0"/>
    <n v="0"/>
    <n v="0"/>
  </r>
  <r>
    <x v="1"/>
    <x v="32"/>
    <s v="1-D&amp;M"/>
    <s v="FIG-1040-M"/>
    <s v="Медаль Вождь (вес-158г) (молочный)"/>
    <x v="7"/>
    <n v="460"/>
    <n v="400"/>
    <n v="800"/>
    <m/>
    <n v="0"/>
    <n v="0"/>
    <n v="0"/>
    <m/>
    <n v="0"/>
    <n v="0"/>
    <n v="0"/>
    <n v="0"/>
  </r>
  <r>
    <x v="1"/>
    <x v="32"/>
    <s v="1-D&amp;M"/>
    <s v="FIG-1221-D"/>
    <s v="Выпускник медаль (вес-65г) (темный)"/>
    <x v="8"/>
    <n v="828"/>
    <n v="720"/>
    <n v="1600"/>
    <m/>
    <n v="0"/>
    <n v="0"/>
    <n v="0"/>
    <m/>
    <n v="0"/>
    <n v="0"/>
    <n v="0"/>
    <n v="0"/>
  </r>
  <r>
    <x v="1"/>
    <x v="32"/>
    <s v="1-D&amp;M"/>
    <s v="FIG-1221-M"/>
    <s v="Выпускник медаль (вес-65г) (молочный)"/>
    <x v="8"/>
    <n v="828"/>
    <n v="720"/>
    <n v="1600"/>
    <m/>
    <n v="0"/>
    <n v="0"/>
    <n v="0"/>
    <m/>
    <n v="0"/>
    <n v="0"/>
    <n v="0"/>
    <n v="0"/>
  </r>
  <r>
    <x v="1"/>
    <x v="32"/>
    <s v="2-White"/>
    <s v="FIG-1221-W"/>
    <s v="Выпускник медаль (вес-65г) (белый)"/>
    <x v="8"/>
    <n v="828"/>
    <n v="720"/>
    <n v="1600"/>
    <m/>
    <n v="0"/>
    <n v="0"/>
    <n v="0"/>
    <m/>
    <n v="0"/>
    <n v="0"/>
    <n v="0"/>
    <n v="0"/>
  </r>
  <r>
    <x v="1"/>
    <x v="32"/>
    <s v="1-D&amp;M"/>
    <s v="FIG-1222-D"/>
    <s v="Орден Лучший Тренер (вес-65г) (темный)"/>
    <x v="3"/>
    <n v="311"/>
    <n v="270"/>
    <n v="600"/>
    <m/>
    <n v="0"/>
    <n v="0"/>
    <n v="0"/>
    <m/>
    <n v="0"/>
    <n v="0"/>
    <n v="0"/>
    <n v="0"/>
  </r>
  <r>
    <x v="1"/>
    <x v="32"/>
    <s v="1-D&amp;M"/>
    <s v="FIG-1222-M"/>
    <s v="Орден Лучший Тренер (вес-65г) (молочный)"/>
    <x v="3"/>
    <n v="311"/>
    <n v="270"/>
    <n v="600"/>
    <m/>
    <n v="0"/>
    <n v="0"/>
    <n v="0"/>
    <m/>
    <n v="0"/>
    <n v="0"/>
    <n v="0"/>
    <n v="0"/>
  </r>
  <r>
    <x v="1"/>
    <x v="32"/>
    <s v="2-White"/>
    <s v="FIG-1222-W"/>
    <s v="Орден Лучший Тренер (вес-65г) (белый)"/>
    <x v="3"/>
    <n v="311"/>
    <n v="270"/>
    <n v="600"/>
    <m/>
    <n v="0"/>
    <n v="0"/>
    <n v="0"/>
    <m/>
    <n v="0"/>
    <n v="0"/>
    <n v="0"/>
    <n v="0"/>
  </r>
  <r>
    <x v="1"/>
    <x v="32"/>
    <s v="1-D&amp;M"/>
    <s v="FIG-1223-D"/>
    <s v="Орден Лучшая мама (вес-65г) (темный)"/>
    <x v="3"/>
    <n v="311"/>
    <n v="270"/>
    <n v="600"/>
    <m/>
    <n v="0"/>
    <n v="0"/>
    <n v="0"/>
    <m/>
    <n v="0"/>
    <n v="0"/>
    <n v="0"/>
    <n v="0"/>
  </r>
  <r>
    <x v="1"/>
    <x v="32"/>
    <s v="1-D&amp;M"/>
    <s v="FIG-1223-M"/>
    <s v="Орден Лучшая мама (вес-65г) (молочный)"/>
    <x v="3"/>
    <n v="311"/>
    <n v="270"/>
    <n v="600"/>
    <m/>
    <n v="0"/>
    <n v="0"/>
    <n v="0"/>
    <m/>
    <n v="0"/>
    <n v="0"/>
    <n v="0"/>
    <n v="0"/>
  </r>
  <r>
    <x v="1"/>
    <x v="32"/>
    <s v="2-White"/>
    <s v="FIG-1223-W"/>
    <s v="Орден Лучшая мама (вес-65г) (белый)"/>
    <x v="3"/>
    <n v="311"/>
    <n v="270"/>
    <n v="600"/>
    <m/>
    <n v="0"/>
    <n v="0"/>
    <n v="0"/>
    <m/>
    <n v="0"/>
    <n v="0"/>
    <n v="0"/>
    <n v="0"/>
  </r>
  <r>
    <x v="1"/>
    <x v="32"/>
    <s v="1-D&amp;M"/>
    <s v="FIG-1224-D"/>
    <s v="Орден Лучший папа (вес-65г) (темный)"/>
    <x v="3"/>
    <n v="311"/>
    <n v="270"/>
    <n v="600"/>
    <m/>
    <n v="0"/>
    <n v="0"/>
    <n v="0"/>
    <m/>
    <n v="0"/>
    <n v="0"/>
    <n v="0"/>
    <n v="0"/>
  </r>
  <r>
    <x v="1"/>
    <x v="32"/>
    <s v="1-D&amp;M"/>
    <s v="FIG-1224-M"/>
    <s v="Орден Лучший папа (вес-65г) (молочный)"/>
    <x v="3"/>
    <n v="311"/>
    <n v="270"/>
    <n v="600"/>
    <m/>
    <n v="0"/>
    <n v="0"/>
    <n v="0"/>
    <m/>
    <n v="0"/>
    <n v="0"/>
    <n v="0"/>
    <n v="0"/>
  </r>
  <r>
    <x v="1"/>
    <x v="32"/>
    <s v="2-White"/>
    <s v="FIG-1224-W"/>
    <s v="Орден Лучший папа (вес-65г) (белый)"/>
    <x v="3"/>
    <n v="311"/>
    <n v="270"/>
    <n v="600"/>
    <m/>
    <n v="0"/>
    <n v="0"/>
    <n v="0"/>
    <m/>
    <n v="0"/>
    <n v="0"/>
    <n v="0"/>
    <n v="0"/>
  </r>
  <r>
    <x v="1"/>
    <x v="32"/>
    <s v="1-D&amp;M"/>
    <s v="FIG-1225-D"/>
    <s v="Медаль 3 МЕСТО (вес-90г) (темный)"/>
    <x v="5"/>
    <n v="460"/>
    <n v="400"/>
    <n v="800"/>
    <m/>
    <n v="0"/>
    <n v="0"/>
    <n v="0"/>
    <m/>
    <n v="0"/>
    <n v="0"/>
    <n v="0"/>
    <n v="0"/>
  </r>
  <r>
    <x v="1"/>
    <x v="32"/>
    <s v="1-D&amp;M"/>
    <s v="FIG-1225-M"/>
    <s v="Медаль 3 МЕСТО (вес-90г) (молочный)"/>
    <x v="5"/>
    <n v="460"/>
    <n v="400"/>
    <n v="800"/>
    <m/>
    <n v="0"/>
    <n v="0"/>
    <n v="0"/>
    <m/>
    <n v="0"/>
    <n v="0"/>
    <n v="0"/>
    <n v="0"/>
  </r>
  <r>
    <x v="1"/>
    <x v="32"/>
    <s v="2-White"/>
    <s v="FIG-1225-W"/>
    <s v="Медаль 3 МЕСТО (вес-90г) (белый)"/>
    <x v="5"/>
    <n v="460"/>
    <n v="400"/>
    <n v="800"/>
    <m/>
    <n v="0"/>
    <n v="0"/>
    <n v="0"/>
    <m/>
    <n v="0"/>
    <n v="0"/>
    <n v="0"/>
    <n v="0"/>
  </r>
  <r>
    <x v="1"/>
    <x v="32"/>
    <s v="1-D&amp;M"/>
    <s v="FIG-1226-D"/>
    <s v="Медаль 2 МЕСТО (вес-90г) (темный)"/>
    <x v="5"/>
    <n v="460"/>
    <n v="400"/>
    <n v="800"/>
    <m/>
    <n v="0"/>
    <n v="0"/>
    <n v="0"/>
    <m/>
    <n v="0"/>
    <n v="0"/>
    <n v="0"/>
    <n v="0"/>
  </r>
  <r>
    <x v="1"/>
    <x v="32"/>
    <s v="1-D&amp;M"/>
    <s v="FIG-1226-M"/>
    <s v="Медаль 2 МЕСТО (вес-90г) (молочный)"/>
    <x v="5"/>
    <n v="460"/>
    <n v="400"/>
    <n v="800"/>
    <m/>
    <n v="0"/>
    <n v="0"/>
    <n v="0"/>
    <m/>
    <n v="0"/>
    <n v="0"/>
    <n v="0"/>
    <n v="0"/>
  </r>
  <r>
    <x v="1"/>
    <x v="32"/>
    <s v="2-White"/>
    <s v="FIG-1226-W"/>
    <s v="Медаль 2 МЕСТО (вес-90г) (белый)"/>
    <x v="5"/>
    <n v="460"/>
    <n v="400"/>
    <n v="800"/>
    <m/>
    <n v="0"/>
    <n v="0"/>
    <n v="0"/>
    <m/>
    <n v="0"/>
    <n v="0"/>
    <n v="0"/>
    <n v="0"/>
  </r>
  <r>
    <x v="1"/>
    <x v="32"/>
    <s v="1-D&amp;M"/>
    <s v="FIG-1227-D"/>
    <s v="Медаль 1 МЕСТО (вес-90г) (темный)"/>
    <x v="5"/>
    <n v="460"/>
    <n v="400"/>
    <n v="800"/>
    <m/>
    <n v="0"/>
    <n v="0"/>
    <n v="0"/>
    <m/>
    <n v="0"/>
    <n v="0"/>
    <n v="0"/>
    <n v="0"/>
  </r>
  <r>
    <x v="1"/>
    <x v="32"/>
    <s v="1-D&amp;M"/>
    <s v="FIG-1227-M"/>
    <s v="Медаль 1 МЕСТО (вес-90г) (молочный)"/>
    <x v="5"/>
    <n v="460"/>
    <n v="400"/>
    <n v="800"/>
    <m/>
    <n v="0"/>
    <n v="0"/>
    <n v="0"/>
    <m/>
    <n v="0"/>
    <n v="0"/>
    <n v="0"/>
    <n v="0"/>
  </r>
  <r>
    <x v="1"/>
    <x v="32"/>
    <s v="2-White"/>
    <s v="FIG-1227-W"/>
    <s v="Медаль 1 МЕСТО (вес-90г) (белый)"/>
    <x v="5"/>
    <n v="460"/>
    <n v="400"/>
    <n v="800"/>
    <m/>
    <n v="0"/>
    <n v="0"/>
    <n v="0"/>
    <m/>
    <n v="0"/>
    <n v="0"/>
    <n v="0"/>
    <n v="0"/>
  </r>
  <r>
    <x v="1"/>
    <x v="32"/>
    <s v="1-D&amp;M"/>
    <s v="FIG-34-D"/>
    <s v="Медаль под вставку - плетение (вес-40г) (темный)"/>
    <x v="8"/>
    <n v="460"/>
    <n v="400"/>
    <n v="800"/>
    <m/>
    <n v="0"/>
    <n v="0"/>
    <n v="0"/>
    <m/>
    <n v="0"/>
    <n v="0"/>
    <n v="0"/>
    <n v="0"/>
  </r>
  <r>
    <x v="1"/>
    <x v="32"/>
    <s v="1-D&amp;M"/>
    <s v="FIG-34-M"/>
    <s v="Медаль под вставку - плетение (вес-40г) (молочный)"/>
    <x v="8"/>
    <n v="460"/>
    <n v="400"/>
    <n v="800"/>
    <m/>
    <n v="0"/>
    <n v="0"/>
    <n v="0"/>
    <m/>
    <n v="0"/>
    <n v="0"/>
    <n v="0"/>
    <n v="0"/>
  </r>
  <r>
    <x v="1"/>
    <x v="32"/>
    <s v="2-White"/>
    <s v="FIG-34-W"/>
    <s v="Медаль под вставку - плетение (вес-40г) (белый)"/>
    <x v="8"/>
    <n v="460"/>
    <n v="400"/>
    <n v="800"/>
    <m/>
    <n v="0"/>
    <n v="0"/>
    <n v="0"/>
    <m/>
    <n v="0"/>
    <n v="0"/>
    <n v="0"/>
    <n v="0"/>
  </r>
  <r>
    <x v="1"/>
    <x v="32"/>
    <s v="1-D&amp;M"/>
    <s v="FIG-35-D"/>
    <s v="Медаль под вставку - римская (вес-40г) (темный)"/>
    <x v="8"/>
    <n v="460"/>
    <n v="400"/>
    <n v="800"/>
    <m/>
    <n v="0"/>
    <n v="0"/>
    <n v="0"/>
    <m/>
    <n v="0"/>
    <n v="0"/>
    <n v="0"/>
    <n v="0"/>
  </r>
  <r>
    <x v="1"/>
    <x v="32"/>
    <s v="1-D&amp;M"/>
    <s v="FIG-35-M"/>
    <s v="Медаль под вставку - римская (вес-40г) (молочный)"/>
    <x v="8"/>
    <n v="460"/>
    <n v="400"/>
    <n v="800"/>
    <m/>
    <n v="0"/>
    <n v="0"/>
    <n v="0"/>
    <m/>
    <n v="0"/>
    <n v="0"/>
    <n v="0"/>
    <n v="0"/>
  </r>
  <r>
    <x v="1"/>
    <x v="32"/>
    <s v="2-White"/>
    <s v="FIG-35-W"/>
    <s v="Медаль под вставку - римская (вес-40г) (белый)"/>
    <x v="8"/>
    <n v="460"/>
    <n v="400"/>
    <n v="800"/>
    <m/>
    <n v="0"/>
    <n v="0"/>
    <n v="0"/>
    <m/>
    <n v="0"/>
    <n v="0"/>
    <n v="0"/>
    <n v="0"/>
  </r>
  <r>
    <x v="1"/>
    <x v="32"/>
    <s v="1-D&amp;M"/>
    <s v="FIG-1273-D"/>
    <s v="Медаль за Мужество (вес-45г) (темный)"/>
    <x v="8"/>
    <n v="460"/>
    <n v="400"/>
    <n v="800"/>
    <m/>
    <n v="0"/>
    <n v="0"/>
    <n v="0"/>
    <m/>
    <n v="0"/>
    <n v="0"/>
    <n v="0"/>
    <n v="0"/>
  </r>
  <r>
    <x v="1"/>
    <x v="32"/>
    <s v="1-D&amp;M"/>
    <s v="FIG-1273-M"/>
    <s v="Медаль за Мужество (вес-45г) (молочный)"/>
    <x v="8"/>
    <n v="460"/>
    <n v="400"/>
    <n v="800"/>
    <m/>
    <n v="0"/>
    <n v="0"/>
    <n v="0"/>
    <m/>
    <n v="0"/>
    <n v="0"/>
    <n v="0"/>
    <n v="0"/>
  </r>
  <r>
    <x v="1"/>
    <x v="32"/>
    <s v="1-D&amp;M"/>
    <s v="FIG-1347-D"/>
    <s v="Золотому человеку (вес-65г) (темный)"/>
    <x v="3"/>
    <n v="311"/>
    <n v="270"/>
    <n v="600"/>
    <m/>
    <n v="0"/>
    <n v="0"/>
    <n v="0"/>
    <m/>
    <n v="0"/>
    <n v="0"/>
    <n v="0"/>
    <n v="0"/>
  </r>
  <r>
    <x v="1"/>
    <x v="32"/>
    <s v="1-D&amp;M"/>
    <s v="FIG-1347-M"/>
    <s v="Золотому человеку (вес-65г) (молочный)"/>
    <x v="3"/>
    <n v="311"/>
    <n v="270"/>
    <n v="600"/>
    <m/>
    <n v="0"/>
    <n v="0"/>
    <n v="0"/>
    <m/>
    <n v="0"/>
    <n v="0"/>
    <n v="0"/>
    <n v="0"/>
  </r>
  <r>
    <x v="1"/>
    <x v="32"/>
    <s v="2-White"/>
    <s v="FIG-1347-W"/>
    <s v="Золотому человеку (вес-65г) (белый)"/>
    <x v="3"/>
    <n v="311"/>
    <n v="270"/>
    <n v="600"/>
    <m/>
    <n v="0"/>
    <n v="0"/>
    <n v="0"/>
    <m/>
    <n v="0"/>
    <n v="0"/>
    <n v="0"/>
    <n v="0"/>
  </r>
  <r>
    <x v="1"/>
    <x v="33"/>
    <s v="1-D&amp;M"/>
    <s v="FIG-1272-D"/>
    <s v="Кот Семен (вес-46г) (темный)"/>
    <x v="1"/>
    <n v="92"/>
    <n v="80"/>
    <n v="200"/>
    <m/>
    <n v="0"/>
    <n v="0"/>
    <n v="0"/>
    <m/>
    <n v="0"/>
    <n v="0"/>
    <n v="0"/>
    <n v="0"/>
  </r>
  <r>
    <x v="1"/>
    <x v="33"/>
    <s v="1-D&amp;M"/>
    <s v="FIG-1272-M"/>
    <s v="Кот Семен (вес-46г) (молочный)"/>
    <x v="1"/>
    <n v="92"/>
    <n v="80"/>
    <n v="200"/>
    <m/>
    <n v="0"/>
    <n v="0"/>
    <n v="0"/>
    <m/>
    <n v="0"/>
    <n v="0"/>
    <n v="0"/>
    <n v="0"/>
  </r>
  <r>
    <x v="1"/>
    <x v="33"/>
    <s v="1-D&amp;M"/>
    <s v="FIG-1266-D"/>
    <s v="Медаль Олень (вес-26г) (темный)"/>
    <x v="16"/>
    <n v="552"/>
    <n v="480"/>
    <n v="1200"/>
    <m/>
    <n v="0"/>
    <n v="0"/>
    <n v="0"/>
    <m/>
    <n v="0"/>
    <n v="0"/>
    <n v="0"/>
    <n v="0"/>
  </r>
  <r>
    <x v="1"/>
    <x v="33"/>
    <s v="1-D&amp;M"/>
    <s v="FIG-1266-M"/>
    <s v="Медаль Олень (вес-26г) (молочный)"/>
    <x v="16"/>
    <n v="552"/>
    <n v="480"/>
    <n v="1200"/>
    <m/>
    <n v="0"/>
    <n v="0"/>
    <n v="0"/>
    <m/>
    <n v="0"/>
    <n v="0"/>
    <n v="0"/>
    <n v="0"/>
  </r>
  <r>
    <x v="1"/>
    <x v="33"/>
    <s v="1-D&amp;M"/>
    <s v="FIG-1267-D"/>
    <s v="Медаль Оленья упряж (вес-32г) (темный)"/>
    <x v="16"/>
    <n v="552"/>
    <n v="480"/>
    <n v="1200"/>
    <m/>
    <n v="0"/>
    <n v="0"/>
    <n v="0"/>
    <m/>
    <n v="0"/>
    <n v="0"/>
    <n v="0"/>
    <n v="0"/>
  </r>
  <r>
    <x v="1"/>
    <x v="33"/>
    <s v="1-D&amp;M"/>
    <s v="FIG-1267-M"/>
    <s v="Медаль Оленья упряж (вес-32г) (молочный)"/>
    <x v="16"/>
    <n v="552"/>
    <n v="480"/>
    <n v="1200"/>
    <m/>
    <n v="0"/>
    <n v="0"/>
    <n v="0"/>
    <m/>
    <n v="0"/>
    <n v="0"/>
    <n v="0"/>
    <n v="0"/>
  </r>
  <r>
    <x v="1"/>
    <x v="33"/>
    <s v="1-D&amp;M"/>
    <s v="FIG-1269-D"/>
    <s v="Мурманск - Арктика (вес-46г) (темный)"/>
    <x v="16"/>
    <n v="828"/>
    <n v="720"/>
    <n v="1560"/>
    <m/>
    <n v="0"/>
    <n v="0"/>
    <n v="0"/>
    <m/>
    <n v="0"/>
    <n v="0"/>
    <n v="0"/>
    <n v="0"/>
  </r>
  <r>
    <x v="1"/>
    <x v="33"/>
    <s v="1-D&amp;M"/>
    <s v="FIG-1269-M"/>
    <s v="Мурманск - Арктика (вес-46г) (молочный)"/>
    <x v="16"/>
    <n v="828"/>
    <n v="720"/>
    <n v="1560"/>
    <m/>
    <n v="0"/>
    <n v="0"/>
    <n v="0"/>
    <m/>
    <n v="0"/>
    <n v="0"/>
    <n v="0"/>
    <n v="0"/>
  </r>
  <r>
    <x v="1"/>
    <x v="33"/>
    <s v="1-D&amp;M"/>
    <s v="FIG-1270-D"/>
    <s v="Мурманск - магнит (вес-20г) (темный)"/>
    <x v="16"/>
    <n v="552"/>
    <n v="480"/>
    <n v="1200"/>
    <m/>
    <n v="0"/>
    <n v="0"/>
    <n v="0"/>
    <m/>
    <n v="0"/>
    <n v="0"/>
    <n v="0"/>
    <n v="0"/>
  </r>
  <r>
    <x v="1"/>
    <x v="33"/>
    <s v="1-D&amp;M"/>
    <s v="FIG-1270-M"/>
    <s v="Мурманск - магнит (вес-20г) (молочный)"/>
    <x v="16"/>
    <n v="552"/>
    <n v="480"/>
    <n v="1200"/>
    <m/>
    <n v="0"/>
    <n v="0"/>
    <n v="0"/>
    <m/>
    <n v="0"/>
    <n v="0"/>
    <n v="0"/>
    <n v="0"/>
  </r>
  <r>
    <x v="1"/>
    <x v="33"/>
    <s v="1-D&amp;M"/>
    <s v="FIG-1271-D"/>
    <s v="Мурманск - Медведь с кружкой (вес-40г) (темный)"/>
    <x v="16"/>
    <n v="690"/>
    <n v="600"/>
    <n v="1560"/>
    <m/>
    <n v="0"/>
    <n v="0"/>
    <n v="0"/>
    <m/>
    <n v="0"/>
    <n v="0"/>
    <n v="0"/>
    <n v="0"/>
  </r>
  <r>
    <x v="1"/>
    <x v="33"/>
    <s v="1-D&amp;M"/>
    <s v="FIG-1271-M"/>
    <s v="Мурманск - Медведь с кружкой (вес-40г) (молочный)"/>
    <x v="16"/>
    <n v="690"/>
    <n v="600"/>
    <n v="1560"/>
    <m/>
    <n v="0"/>
    <n v="0"/>
    <n v="0"/>
    <m/>
    <n v="0"/>
    <n v="0"/>
    <n v="0"/>
    <n v="0"/>
  </r>
  <r>
    <x v="1"/>
    <x v="33"/>
    <s v="1-D&amp;M"/>
    <s v="KAZ-01-D"/>
    <s v="Казань малая (плоская/толстая) (вес-70~120г) (темный)"/>
    <x v="0"/>
    <n v="1208"/>
    <n v="1050"/>
    <n v="3200"/>
    <m/>
    <n v="0"/>
    <n v="0"/>
    <n v="0"/>
    <m/>
    <n v="0"/>
    <n v="0"/>
    <n v="0"/>
    <n v="0"/>
  </r>
  <r>
    <x v="1"/>
    <x v="33"/>
    <s v="1-D&amp;M"/>
    <s v="KAZ-01-M"/>
    <s v="Казань малая (плоская/толстая) (вес-70~120г) (молочный)"/>
    <x v="0"/>
    <n v="1208"/>
    <n v="1050"/>
    <n v="3200"/>
    <m/>
    <n v="0"/>
    <n v="0"/>
    <n v="0"/>
    <m/>
    <n v="0"/>
    <n v="0"/>
    <n v="0"/>
    <n v="0"/>
  </r>
  <r>
    <x v="1"/>
    <x v="33"/>
    <s v="1-D&amp;M"/>
    <s v="KAZ-02-D"/>
    <s v="Казань большая (вес-222г) (темный)"/>
    <x v="1"/>
    <n v="271"/>
    <n v="235"/>
    <n v="625"/>
    <m/>
    <n v="0"/>
    <n v="0"/>
    <n v="0"/>
    <m/>
    <n v="0"/>
    <n v="0"/>
    <n v="0"/>
    <n v="0"/>
  </r>
  <r>
    <x v="1"/>
    <x v="33"/>
    <s v="1-D&amp;M"/>
    <s v="KAZ-02-M"/>
    <s v="Казань большая (вес-222г) (молочный)"/>
    <x v="1"/>
    <n v="271"/>
    <n v="235"/>
    <n v="625"/>
    <m/>
    <n v="0"/>
    <n v="0"/>
    <n v="0"/>
    <m/>
    <n v="0"/>
    <n v="0"/>
    <n v="0"/>
    <n v="0"/>
  </r>
  <r>
    <x v="1"/>
    <x v="33"/>
    <s v="1-D&amp;M"/>
    <s v="KAZ-15-D"/>
    <s v="Свияжск (вес-34г) (темный)"/>
    <x v="14"/>
    <n v="748"/>
    <n v="650"/>
    <n v="1500"/>
    <m/>
    <n v="0"/>
    <n v="0"/>
    <n v="0"/>
    <m/>
    <n v="0"/>
    <n v="0"/>
    <n v="0"/>
    <n v="0"/>
  </r>
  <r>
    <x v="1"/>
    <x v="33"/>
    <s v="1-D&amp;M"/>
    <s v="KAZ-15-M"/>
    <s v="Свияжск (вес-34г) (молочный)"/>
    <x v="14"/>
    <n v="748"/>
    <n v="650"/>
    <n v="1500"/>
    <m/>
    <n v="0"/>
    <n v="0"/>
    <n v="0"/>
    <m/>
    <n v="0"/>
    <n v="0"/>
    <n v="0"/>
    <n v="0"/>
  </r>
  <r>
    <x v="1"/>
    <x v="33"/>
    <s v="1-D&amp;M"/>
    <s v="FIG-1213-D"/>
    <s v="Царь-колокол (вес-90г) (темный)"/>
    <x v="5"/>
    <n v="460"/>
    <n v="400"/>
    <n v="800"/>
    <m/>
    <n v="0"/>
    <n v="0"/>
    <n v="0"/>
    <m/>
    <n v="0"/>
    <n v="0"/>
    <n v="0"/>
    <n v="0"/>
  </r>
  <r>
    <x v="1"/>
    <x v="33"/>
    <s v="1-D&amp;M"/>
    <s v="FIG-1213-M"/>
    <s v="Царь-колокол (вес-90г) (молочный)"/>
    <x v="5"/>
    <n v="460"/>
    <n v="400"/>
    <n v="800"/>
    <m/>
    <n v="0"/>
    <n v="0"/>
    <n v="0"/>
    <m/>
    <n v="0"/>
    <n v="0"/>
    <n v="0"/>
    <n v="0"/>
  </r>
  <r>
    <x v="1"/>
    <x v="33"/>
    <s v="2-White"/>
    <s v="FIG-1213-W"/>
    <s v="Царь-колокол (вес-90г) (белый)"/>
    <x v="5"/>
    <n v="460"/>
    <n v="400"/>
    <n v="800"/>
    <m/>
    <n v="0"/>
    <n v="0"/>
    <n v="0"/>
    <m/>
    <n v="0"/>
    <n v="0"/>
    <n v="0"/>
    <n v="0"/>
  </r>
  <r>
    <x v="1"/>
    <x v="33"/>
    <s v="1-D&amp;M"/>
    <s v="FIG-1214-D"/>
    <s v="Царь-Пушка (вес-90г) (темный)"/>
    <x v="5"/>
    <n v="460"/>
    <n v="400"/>
    <n v="800"/>
    <m/>
    <n v="0"/>
    <n v="0"/>
    <n v="0"/>
    <m/>
    <n v="0"/>
    <n v="0"/>
    <n v="0"/>
    <n v="0"/>
  </r>
  <r>
    <x v="1"/>
    <x v="33"/>
    <s v="1-D&amp;M"/>
    <s v="FIG-1214-M"/>
    <s v="Царь-Пушка (вес-90г) (молочный)"/>
    <x v="5"/>
    <n v="460"/>
    <n v="400"/>
    <n v="800"/>
    <m/>
    <n v="0"/>
    <n v="0"/>
    <n v="0"/>
    <m/>
    <n v="0"/>
    <n v="0"/>
    <n v="0"/>
    <n v="0"/>
  </r>
  <r>
    <x v="1"/>
    <x v="33"/>
    <s v="2-White"/>
    <s v="FIG-1214-W"/>
    <s v="Царь-Пушка (вес-90г) (белый)"/>
    <x v="5"/>
    <n v="460"/>
    <n v="400"/>
    <n v="800"/>
    <m/>
    <n v="0"/>
    <n v="0"/>
    <n v="0"/>
    <m/>
    <n v="0"/>
    <n v="0"/>
    <n v="0"/>
    <n v="0"/>
  </r>
  <r>
    <x v="1"/>
    <x v="33"/>
    <s v="1-D&amp;M"/>
    <s v="FIG-1215-D"/>
    <s v="Москва Кремль (вес-70г) (темный)"/>
    <x v="8"/>
    <n v="736"/>
    <n v="640"/>
    <n v="1280"/>
    <m/>
    <n v="0"/>
    <n v="0"/>
    <n v="0"/>
    <m/>
    <n v="0"/>
    <n v="0"/>
    <n v="0"/>
    <n v="0"/>
  </r>
  <r>
    <x v="1"/>
    <x v="33"/>
    <s v="1-D&amp;M"/>
    <s v="FIG-1215-M"/>
    <s v="Москва Кремль (вес-70г) (молочный)"/>
    <x v="8"/>
    <n v="736"/>
    <n v="640"/>
    <n v="1280"/>
    <m/>
    <n v="0"/>
    <n v="0"/>
    <n v="0"/>
    <m/>
    <n v="0"/>
    <n v="0"/>
    <n v="0"/>
    <n v="0"/>
  </r>
  <r>
    <x v="1"/>
    <x v="33"/>
    <s v="2-White"/>
    <s v="FIG-1215-W"/>
    <s v="Москва Кремль (вес-70г) (белый)"/>
    <x v="8"/>
    <n v="736"/>
    <n v="640"/>
    <n v="1280"/>
    <m/>
    <n v="0"/>
    <n v="0"/>
    <n v="0"/>
    <m/>
    <n v="0"/>
    <n v="0"/>
    <n v="0"/>
    <n v="0"/>
  </r>
  <r>
    <x v="1"/>
    <x v="33"/>
    <s v="1-D&amp;M"/>
    <s v="FIG-1216-D"/>
    <s v="Санкт-Петербург Дворцовый мост (вес-70г) (темный)"/>
    <x v="8"/>
    <n v="736"/>
    <n v="640"/>
    <n v="1280"/>
    <m/>
    <n v="0"/>
    <n v="0"/>
    <n v="0"/>
    <m/>
    <n v="0"/>
    <n v="0"/>
    <n v="0"/>
    <n v="0"/>
  </r>
  <r>
    <x v="1"/>
    <x v="33"/>
    <s v="1-D&amp;M"/>
    <s v="FIG-1216-M"/>
    <s v="Санкт-Петербург Дворцовый мост (вес-70г) (молочный)"/>
    <x v="8"/>
    <n v="736"/>
    <n v="640"/>
    <n v="1280"/>
    <m/>
    <n v="0"/>
    <n v="0"/>
    <n v="0"/>
    <m/>
    <n v="0"/>
    <n v="0"/>
    <n v="0"/>
    <n v="0"/>
  </r>
  <r>
    <x v="1"/>
    <x v="33"/>
    <s v="2-White"/>
    <s v="FIG-1216-W"/>
    <s v="Санкт-Петербург Дворцовый мост (вес-70г) (белый)"/>
    <x v="8"/>
    <n v="736"/>
    <n v="640"/>
    <n v="1280"/>
    <m/>
    <n v="0"/>
    <n v="0"/>
    <n v="0"/>
    <m/>
    <n v="0"/>
    <n v="0"/>
    <n v="0"/>
    <n v="0"/>
  </r>
  <r>
    <x v="1"/>
    <x v="33"/>
    <s v="1-D&amp;M"/>
    <s v="FIG-1217-D"/>
    <s v="Нижний Новгород Кремль (вес-70г) (темный)"/>
    <x v="8"/>
    <n v="736"/>
    <n v="640"/>
    <n v="1280"/>
    <m/>
    <n v="0"/>
    <n v="0"/>
    <n v="0"/>
    <m/>
    <n v="0"/>
    <n v="0"/>
    <n v="0"/>
    <n v="0"/>
  </r>
  <r>
    <x v="1"/>
    <x v="33"/>
    <s v="1-D&amp;M"/>
    <s v="FIG-1217-M"/>
    <s v="Нижний Новгород Кремль (вес-70г) (молочный)"/>
    <x v="8"/>
    <n v="736"/>
    <n v="640"/>
    <n v="1280"/>
    <m/>
    <n v="0"/>
    <n v="0"/>
    <n v="0"/>
    <m/>
    <n v="0"/>
    <n v="0"/>
    <n v="0"/>
    <n v="0"/>
  </r>
  <r>
    <x v="1"/>
    <x v="33"/>
    <s v="2-White"/>
    <s v="FIG-1217-W"/>
    <s v="Нижний Новгород Кремль (вес-70г) (белый)"/>
    <x v="8"/>
    <n v="736"/>
    <n v="640"/>
    <n v="1280"/>
    <m/>
    <n v="0"/>
    <n v="0"/>
    <n v="0"/>
    <m/>
    <n v="0"/>
    <n v="0"/>
    <n v="0"/>
    <n v="0"/>
  </r>
  <r>
    <x v="1"/>
    <x v="33"/>
    <s v="1-D&amp;M"/>
    <s v="KAZ-14-D"/>
    <s v="Казань Кремль (вес-70г) (темный)"/>
    <x v="8"/>
    <n v="736"/>
    <n v="640"/>
    <n v="1280"/>
    <m/>
    <n v="0"/>
    <n v="0"/>
    <n v="0"/>
    <m/>
    <n v="0"/>
    <n v="0"/>
    <n v="0"/>
    <n v="0"/>
  </r>
  <r>
    <x v="1"/>
    <x v="33"/>
    <s v="1-D&amp;M"/>
    <s v="KAZ-14-M"/>
    <s v="Казань Кремль (вес-70г) (молочный)"/>
    <x v="8"/>
    <n v="736"/>
    <n v="640"/>
    <n v="1280"/>
    <m/>
    <n v="0"/>
    <n v="0"/>
    <n v="0"/>
    <m/>
    <n v="0"/>
    <n v="0"/>
    <n v="0"/>
    <n v="0"/>
  </r>
  <r>
    <x v="1"/>
    <x v="33"/>
    <s v="2-White"/>
    <s v="KAZ-14-W"/>
    <s v="Казань Кремль (вес-70г) (белый)"/>
    <x v="8"/>
    <n v="736"/>
    <n v="640"/>
    <n v="1280"/>
    <m/>
    <n v="0"/>
    <n v="0"/>
    <n v="0"/>
    <m/>
    <n v="0"/>
    <n v="0"/>
    <n v="0"/>
    <n v="0"/>
  </r>
  <r>
    <x v="1"/>
    <x v="33"/>
    <s v="1-D&amp;M"/>
    <s v="FIG-1218-D"/>
    <s v="Сочи Нептун (вес-120г) (темный)"/>
    <x v="2"/>
    <n v="748"/>
    <n v="650"/>
    <n v="1350"/>
    <m/>
    <n v="0"/>
    <n v="0"/>
    <n v="0"/>
    <m/>
    <n v="0"/>
    <n v="0"/>
    <n v="0"/>
    <n v="0"/>
  </r>
  <r>
    <x v="1"/>
    <x v="33"/>
    <s v="1-D&amp;M"/>
    <s v="FIG-1218-M"/>
    <s v="Сочи Нептун (вес-120г) (молочный)"/>
    <x v="2"/>
    <n v="748"/>
    <n v="650"/>
    <n v="1350"/>
    <m/>
    <n v="0"/>
    <n v="0"/>
    <n v="0"/>
    <m/>
    <n v="0"/>
    <n v="0"/>
    <n v="0"/>
    <n v="0"/>
  </r>
  <r>
    <x v="1"/>
    <x v="33"/>
    <s v="2-White"/>
    <s v="FIG-1218-W"/>
    <s v="Сочи Нептун (вес-120г) (белый)"/>
    <x v="2"/>
    <n v="748"/>
    <n v="650"/>
    <n v="1350"/>
    <m/>
    <n v="0"/>
    <n v="0"/>
    <n v="0"/>
    <m/>
    <n v="0"/>
    <n v="0"/>
    <n v="0"/>
    <n v="0"/>
  </r>
  <r>
    <x v="1"/>
    <x v="33"/>
    <s v="1-D&amp;M"/>
    <s v="FIG-1248-D"/>
    <s v="Мурманск - капитан (вес-15г) (темный)"/>
    <x v="20"/>
    <n v="460"/>
    <n v="400"/>
    <n v="1000"/>
    <m/>
    <n v="0"/>
    <n v="0"/>
    <n v="0"/>
    <m/>
    <n v="0"/>
    <n v="0"/>
    <n v="0"/>
    <n v="0"/>
  </r>
  <r>
    <x v="1"/>
    <x v="33"/>
    <s v="1-D&amp;M"/>
    <s v="FIG-1248-M"/>
    <s v="Мурманск - капитан (вес-15г) (молочный)"/>
    <x v="20"/>
    <n v="460"/>
    <n v="400"/>
    <n v="1000"/>
    <m/>
    <n v="0"/>
    <n v="0"/>
    <n v="0"/>
    <m/>
    <n v="0"/>
    <n v="0"/>
    <n v="0"/>
    <n v="0"/>
  </r>
  <r>
    <x v="1"/>
    <x v="33"/>
    <s v="1-D&amp;M"/>
    <s v="FIG-1249-D"/>
    <s v="Мурманск - ледокол (вес-25г) (темный)"/>
    <x v="16"/>
    <n v="414"/>
    <n v="360"/>
    <n v="840"/>
    <m/>
    <n v="0"/>
    <n v="0"/>
    <n v="0"/>
    <m/>
    <n v="0"/>
    <n v="0"/>
    <n v="0"/>
    <n v="0"/>
  </r>
  <r>
    <x v="1"/>
    <x v="33"/>
    <s v="1-D&amp;M"/>
    <s v="FIG-1249-M"/>
    <s v="Мурманск - ледокол (вес-25г) (молочный)"/>
    <x v="16"/>
    <n v="414"/>
    <n v="360"/>
    <n v="840"/>
    <m/>
    <n v="0"/>
    <n v="0"/>
    <n v="0"/>
    <m/>
    <n v="0"/>
    <n v="0"/>
    <n v="0"/>
    <n v="0"/>
  </r>
  <r>
    <x v="1"/>
    <x v="33"/>
    <s v="1-D&amp;M"/>
    <s v="FIG-1261-D"/>
    <s v="Мурманск - краб (вес-100г) (темный)"/>
    <x v="5"/>
    <n v="575"/>
    <n v="500"/>
    <n v="1000"/>
    <m/>
    <n v="0"/>
    <n v="0"/>
    <n v="0"/>
    <m/>
    <n v="0"/>
    <n v="0"/>
    <n v="0"/>
    <n v="0"/>
  </r>
  <r>
    <x v="1"/>
    <x v="33"/>
    <s v="1-D&amp;M"/>
    <s v="FIG-1261-M"/>
    <s v="Мурманск - краб (вес-100г) (молочный)"/>
    <x v="5"/>
    <n v="575"/>
    <n v="500"/>
    <n v="1000"/>
    <m/>
    <n v="0"/>
    <n v="0"/>
    <n v="0"/>
    <m/>
    <n v="0"/>
    <n v="0"/>
    <n v="0"/>
    <n v="0"/>
  </r>
  <r>
    <x v="1"/>
    <x v="33"/>
    <s v="1-D&amp;M"/>
    <s v="FIG-1239-D"/>
    <s v="Триколор 1 /РФ (вес-130г) (темный)"/>
    <x v="2"/>
    <n v="805"/>
    <n v="700"/>
    <n v="1450"/>
    <m/>
    <n v="0"/>
    <n v="0"/>
    <n v="0"/>
    <m/>
    <n v="0"/>
    <n v="0"/>
    <n v="0"/>
    <n v="0"/>
  </r>
  <r>
    <x v="1"/>
    <x v="33"/>
    <s v="1-D&amp;M"/>
    <s v="FIG-1239-M"/>
    <s v="Триколор 1 /РФ (вес-130г) (молочный)"/>
    <x v="2"/>
    <n v="805"/>
    <n v="700"/>
    <n v="1450"/>
    <m/>
    <n v="0"/>
    <n v="0"/>
    <n v="0"/>
    <m/>
    <n v="0"/>
    <n v="0"/>
    <n v="0"/>
    <n v="0"/>
  </r>
  <r>
    <x v="1"/>
    <x v="33"/>
    <s v="2-White"/>
    <s v="FIG-1239-W"/>
    <s v="Триколор 1 /РФ (вес-130г) (белый)"/>
    <x v="2"/>
    <n v="805"/>
    <n v="700"/>
    <n v="1450"/>
    <m/>
    <n v="0"/>
    <n v="0"/>
    <n v="0"/>
    <m/>
    <n v="0"/>
    <n v="0"/>
    <n v="0"/>
    <n v="0"/>
  </r>
  <r>
    <x v="1"/>
    <x v="33"/>
    <s v="1-D&amp;M"/>
    <s v="FIG-1240-D"/>
    <s v="Триколор 2 /Европа (вес-125г) (темный)"/>
    <x v="2"/>
    <n v="805"/>
    <n v="700"/>
    <n v="1400"/>
    <m/>
    <n v="0"/>
    <n v="0"/>
    <n v="0"/>
    <m/>
    <n v="0"/>
    <n v="0"/>
    <n v="0"/>
    <n v="0"/>
  </r>
  <r>
    <x v="1"/>
    <x v="33"/>
    <s v="1-D&amp;M"/>
    <s v="FIG-1240-M"/>
    <s v="Триколор 2 /Европа (вес-125г) (молочный)"/>
    <x v="2"/>
    <n v="805"/>
    <n v="700"/>
    <n v="1400"/>
    <m/>
    <n v="0"/>
    <n v="0"/>
    <n v="0"/>
    <m/>
    <n v="0"/>
    <n v="0"/>
    <n v="0"/>
    <n v="0"/>
  </r>
  <r>
    <x v="1"/>
    <x v="33"/>
    <s v="2-White"/>
    <s v="FIG-1240-W"/>
    <s v="Триколор 2 /Европа (вес-125г) (белый)"/>
    <x v="2"/>
    <n v="805"/>
    <n v="700"/>
    <n v="1400"/>
    <m/>
    <n v="0"/>
    <n v="0"/>
    <n v="0"/>
    <m/>
    <n v="0"/>
    <n v="0"/>
    <n v="0"/>
    <n v="0"/>
  </r>
  <r>
    <x v="1"/>
    <x v="33"/>
    <s v="1-D&amp;M"/>
    <s v="FIG-1241-D"/>
    <s v="Флаг Великобритании (вес-115г) (темный)"/>
    <x v="2"/>
    <n v="748"/>
    <n v="650"/>
    <n v="1300"/>
    <m/>
    <n v="0"/>
    <n v="0"/>
    <n v="0"/>
    <m/>
    <n v="0"/>
    <n v="0"/>
    <n v="0"/>
    <n v="0"/>
  </r>
  <r>
    <x v="1"/>
    <x v="33"/>
    <s v="1-D&amp;M"/>
    <s v="FIG-1241-M"/>
    <s v="Флаг Великобритании (вес-115г) (молочный)"/>
    <x v="2"/>
    <n v="748"/>
    <n v="650"/>
    <n v="1300"/>
    <m/>
    <n v="0"/>
    <n v="0"/>
    <n v="0"/>
    <m/>
    <n v="0"/>
    <n v="0"/>
    <n v="0"/>
    <n v="0"/>
  </r>
  <r>
    <x v="1"/>
    <x v="33"/>
    <s v="2-White"/>
    <s v="FIG-1241-W"/>
    <s v="Флаг Великобритании (вес-115г) (белый)"/>
    <x v="2"/>
    <n v="748"/>
    <n v="650"/>
    <n v="1300"/>
    <m/>
    <n v="0"/>
    <n v="0"/>
    <n v="0"/>
    <m/>
    <n v="0"/>
    <n v="0"/>
    <n v="0"/>
    <n v="0"/>
  </r>
  <r>
    <x v="1"/>
    <x v="33"/>
    <s v="1-D&amp;M"/>
    <s v="FIG-1348-D"/>
    <s v="Двуглавый орел (вес-175г) (темный)"/>
    <x v="7"/>
    <n v="506"/>
    <n v="440"/>
    <n v="900"/>
    <m/>
    <n v="0"/>
    <n v="0"/>
    <n v="0"/>
    <m/>
    <n v="0"/>
    <n v="0"/>
    <n v="0"/>
    <n v="0"/>
  </r>
  <r>
    <x v="1"/>
    <x v="33"/>
    <s v="1-D&amp;M"/>
    <s v="FIG-1348-M"/>
    <s v="Двуглавый орел (вес-175г) (молочный)"/>
    <x v="7"/>
    <n v="506"/>
    <n v="440"/>
    <n v="900"/>
    <m/>
    <n v="0"/>
    <n v="0"/>
    <n v="0"/>
    <m/>
    <n v="0"/>
    <n v="0"/>
    <n v="0"/>
    <n v="0"/>
  </r>
  <r>
    <x v="1"/>
    <x v="33"/>
    <s v="2-White"/>
    <s v="FIG-1348-W"/>
    <s v="Двуглавый орел (вес-175г) (белый)"/>
    <x v="7"/>
    <n v="506"/>
    <n v="440"/>
    <n v="900"/>
    <m/>
    <n v="0"/>
    <n v="0"/>
    <n v="0"/>
    <m/>
    <n v="0"/>
    <n v="0"/>
    <n v="0"/>
    <n v="0"/>
  </r>
  <r>
    <x v="1"/>
    <x v="33"/>
    <s v="1-D&amp;M"/>
    <s v="FIG-1349-D"/>
    <s v="Карта России (вес-160г) (темный)"/>
    <x v="3"/>
    <n v="690"/>
    <n v="600"/>
    <n v="1200"/>
    <m/>
    <n v="0"/>
    <n v="0"/>
    <n v="0"/>
    <m/>
    <n v="0"/>
    <n v="0"/>
    <n v="0"/>
    <n v="0"/>
  </r>
  <r>
    <x v="1"/>
    <x v="33"/>
    <s v="1-D&amp;M"/>
    <s v="FIG-1349-M"/>
    <s v="Карта России (вес-160г) (молочный)"/>
    <x v="3"/>
    <n v="690"/>
    <n v="600"/>
    <n v="1200"/>
    <m/>
    <n v="0"/>
    <n v="0"/>
    <n v="0"/>
    <m/>
    <n v="0"/>
    <n v="0"/>
    <n v="0"/>
    <n v="0"/>
  </r>
  <r>
    <x v="1"/>
    <x v="33"/>
    <s v="2-White"/>
    <s v="FIG-1349-W"/>
    <s v="Карта России (вес-160г) (белый)"/>
    <x v="3"/>
    <n v="690"/>
    <n v="600"/>
    <n v="1200"/>
    <m/>
    <n v="0"/>
    <n v="0"/>
    <n v="0"/>
    <m/>
    <n v="0"/>
    <n v="0"/>
    <n v="0"/>
    <n v="0"/>
  </r>
  <r>
    <x v="1"/>
    <x v="33"/>
    <s v="1-D&amp;M"/>
    <s v="FIG-1350-D"/>
    <s v="Крым (вес-100г) (темный)"/>
    <x v="2"/>
    <n v="690"/>
    <n v="600"/>
    <n v="1250"/>
    <m/>
    <n v="0"/>
    <n v="0"/>
    <n v="0"/>
    <m/>
    <n v="0"/>
    <n v="0"/>
    <n v="0"/>
    <n v="0"/>
  </r>
  <r>
    <x v="1"/>
    <x v="33"/>
    <s v="1-D&amp;M"/>
    <s v="FIG-1350-M"/>
    <s v="Крым (вес-100г) (молочный)"/>
    <x v="2"/>
    <n v="690"/>
    <n v="600"/>
    <n v="1250"/>
    <m/>
    <n v="0"/>
    <n v="0"/>
    <n v="0"/>
    <m/>
    <n v="0"/>
    <n v="0"/>
    <n v="0"/>
    <n v="0"/>
  </r>
  <r>
    <x v="1"/>
    <x v="33"/>
    <s v="2-White"/>
    <s v="FIG-1350-W"/>
    <s v="Крым (вес-100г) (белый)"/>
    <x v="2"/>
    <n v="690"/>
    <n v="600"/>
    <n v="1250"/>
    <m/>
    <n v="0"/>
    <n v="0"/>
    <n v="0"/>
    <m/>
    <n v="0"/>
    <n v="0"/>
    <n v="0"/>
    <n v="0"/>
  </r>
  <r>
    <x v="1"/>
    <x v="33"/>
    <s v="1-D&amp;M"/>
    <s v="FIG-1351-D"/>
    <s v="Крымский мост (вес-100г) (темный)"/>
    <x v="5"/>
    <n v="552"/>
    <n v="480"/>
    <n v="1000"/>
    <m/>
    <n v="0"/>
    <n v="0"/>
    <n v="0"/>
    <m/>
    <n v="0"/>
    <n v="0"/>
    <n v="0"/>
    <n v="0"/>
  </r>
  <r>
    <x v="1"/>
    <x v="33"/>
    <s v="1-D&amp;M"/>
    <s v="FIG-1351-M"/>
    <s v="Крымский мост (вес-100г) (молочный)"/>
    <x v="5"/>
    <n v="552"/>
    <n v="480"/>
    <n v="1000"/>
    <m/>
    <n v="0"/>
    <n v="0"/>
    <n v="0"/>
    <m/>
    <n v="0"/>
    <n v="0"/>
    <n v="0"/>
    <n v="0"/>
  </r>
  <r>
    <x v="1"/>
    <x v="33"/>
    <s v="2-White"/>
    <s v="FIG-1351-W"/>
    <s v="Крымский мост (вес-100г) (белый)"/>
    <x v="5"/>
    <n v="552"/>
    <n v="480"/>
    <n v="1000"/>
    <m/>
    <n v="0"/>
    <n v="0"/>
    <n v="0"/>
    <m/>
    <n v="0"/>
    <n v="0"/>
    <n v="0"/>
    <n v="0"/>
  </r>
  <r>
    <x v="1"/>
    <x v="34"/>
    <s v="1-D&amp;M"/>
    <s v="PAL-01-D_M_W"/>
    <s v="Палитра-пластилин (вес-12г)"/>
    <x v="22"/>
    <n v="1812"/>
    <n v="1575"/>
    <n v="3150"/>
    <m/>
    <n v="0"/>
    <n v="0"/>
    <n v="0"/>
    <m/>
    <n v="0"/>
    <n v="0"/>
    <n v="0"/>
    <n v="0"/>
  </r>
  <r>
    <x v="1"/>
    <x v="34"/>
    <s v="1-D&amp;M"/>
    <s v="PAL-02-D_M_W"/>
    <s v="Палитра-нуга (вес-26г)"/>
    <x v="24"/>
    <n v="966"/>
    <n v="840"/>
    <n v="1680"/>
    <m/>
    <n v="0"/>
    <n v="0"/>
    <n v="0"/>
    <m/>
    <n v="0"/>
    <n v="0"/>
    <n v="0"/>
    <n v="0"/>
  </r>
  <r>
    <x v="1"/>
    <x v="34"/>
    <s v="1-D&amp;M"/>
    <s v="PAL-03-D_M_W"/>
    <s v="Палитра-кружочки (вес-4г)"/>
    <x v="25"/>
    <n v="1449"/>
    <n v="1260"/>
    <n v="2520"/>
    <m/>
    <n v="0"/>
    <n v="0"/>
    <n v="0"/>
    <m/>
    <n v="0"/>
    <n v="0"/>
    <n v="0"/>
    <n v="0"/>
  </r>
  <r>
    <x v="1"/>
    <x v="34"/>
    <s v="1-D&amp;M"/>
    <s v="PAL-04-D_M_W"/>
    <s v="Палитра-пастила (вес-77г)"/>
    <x v="16"/>
    <n v="1380"/>
    <n v="1200"/>
    <n v="2400"/>
    <m/>
    <n v="0"/>
    <n v="0"/>
    <n v="0"/>
    <m/>
    <n v="0"/>
    <n v="0"/>
    <n v="0"/>
    <n v="0"/>
  </r>
  <r>
    <x v="1"/>
    <x v="34"/>
    <s v="1-D&amp;M"/>
    <s v="PAL-05-D_M_W"/>
    <s v="Палитра-прямоугольник (вес-11г)"/>
    <x v="26"/>
    <n v="1656"/>
    <n v="1440"/>
    <n v="2880"/>
    <m/>
    <n v="0"/>
    <n v="0"/>
    <n v="0"/>
    <m/>
    <n v="0"/>
    <n v="0"/>
    <n v="0"/>
    <n v="0"/>
  </r>
  <r>
    <x v="1"/>
    <x v="34"/>
    <s v="1-D&amp;M"/>
    <s v="PAL-06-D_M_W"/>
    <s v="Палитра-квадрат (вес-16г)"/>
    <x v="27"/>
    <n v="1150"/>
    <n v="1000"/>
    <n v="2000"/>
    <m/>
    <n v="0"/>
    <n v="0"/>
    <n v="0"/>
    <m/>
    <n v="0"/>
    <n v="0"/>
    <n v="0"/>
    <n v="0"/>
  </r>
  <r>
    <x v="1"/>
    <x v="35"/>
    <s v="1-D&amp;M"/>
    <s v="AZB-А-D"/>
    <s v="Буква - 'А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Б-D"/>
    <s v="Буква - 'Б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В-D"/>
    <s v="Буква - 'В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Г-D"/>
    <s v="Буква - 'Г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Д-D"/>
    <s v="Буква - 'Д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Е-D"/>
    <s v="Буква - 'Е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Ж-D"/>
    <s v="Буква - 'Ж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З-D"/>
    <s v="Буква - 'З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И-D"/>
    <s v="Буква - 'И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Й-D"/>
    <s v="Буква - 'Й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К-D"/>
    <s v="Буква - 'К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Л-D"/>
    <s v="Буква - 'Л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М-D"/>
    <s v="Буква - 'М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Н-D"/>
    <s v="Буква - 'Н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О-D"/>
    <s v="Буква - 'О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П-D"/>
    <s v="Буква - 'П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Р-D"/>
    <s v="Буква - 'Р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С-D"/>
    <s v="Буква - 'С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Т-D"/>
    <s v="Буква - 'Т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У-D"/>
    <s v="Буква - 'У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Ф-D"/>
    <s v="Буква - 'Ф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Х-D"/>
    <s v="Буква - 'Х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Ц-D"/>
    <s v="Буква - 'Ц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Ч-D"/>
    <s v="Буква - 'Ч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Ш-D"/>
    <s v="Буква - 'Ш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Щ-D"/>
    <s v="Буква - 'Щ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Ъ-D"/>
    <s v="Буква - 'Ъ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Ы-D"/>
    <s v="Буква - 'Ы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Ь-D"/>
    <s v="Буква - 'Ь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Э-D"/>
    <s v="Буква - 'Э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Ю-D"/>
    <s v="Буква - 'Ю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Я-D"/>
    <s v="Буква - 'Я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1-D"/>
    <s v="Цифра - '1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2-D"/>
    <s v="Цифра - '2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3-D"/>
    <s v="Цифра - '3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4-D"/>
    <s v="Цифра - '4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5-D"/>
    <s v="Цифра - '5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6-D"/>
    <s v="Цифра - '6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7-D"/>
    <s v="Цифра - '7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8-D"/>
    <s v="Цифра - '8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9-D"/>
    <s v="Цифра - '9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0-D"/>
    <s v="Цифра - '0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!-D"/>
    <s v="Символ - '!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--D"/>
    <s v="Символ - '-' (темный)"/>
    <x v="1"/>
    <n v="29"/>
    <n v="25"/>
    <n v="50"/>
    <m/>
    <n v="0"/>
    <n v="0"/>
    <n v="0"/>
    <m/>
    <n v="0"/>
    <n v="0"/>
    <n v="0"/>
    <n v="0"/>
  </r>
  <r>
    <x v="1"/>
    <x v="35"/>
    <s v="1-D&amp;M"/>
    <s v="AZB-А-M"/>
    <s v="Буква - 'А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Б-M"/>
    <s v="Буква - 'Б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В-M"/>
    <s v="Буква - 'В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Г-M"/>
    <s v="Буква - 'Г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Д-M"/>
    <s v="Буква - 'Д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Е-M"/>
    <s v="Буква - 'Е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Ж-M"/>
    <s v="Буква - 'Ж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З-M"/>
    <s v="Буква - 'З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И-M"/>
    <s v="Буква - 'И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Й-M"/>
    <s v="Буква - 'Й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К-M"/>
    <s v="Буква - 'К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Л-M"/>
    <s v="Буква - 'Л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М-M"/>
    <s v="Буква - 'М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Н-M"/>
    <s v="Буква - 'Н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О-M"/>
    <s v="Буква - 'О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П-M"/>
    <s v="Буква - 'П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Р-M"/>
    <s v="Буква - 'Р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С-M"/>
    <s v="Буква - 'С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Т-M"/>
    <s v="Буква - 'Т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У-M"/>
    <s v="Буква - 'У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Ф-M"/>
    <s v="Буква - 'Ф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Х-M"/>
    <s v="Буква - 'Х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Ц-M"/>
    <s v="Буква - 'Ц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Ч-M"/>
    <s v="Буква - 'Ч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Ш-M"/>
    <s v="Буква - 'Ш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Щ-M"/>
    <s v="Буква - 'Щ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Ъ-M"/>
    <s v="Буква - 'Ъ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Ы-M"/>
    <s v="Буква - 'Ы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Ь-M"/>
    <s v="Буква - 'Ь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Э-M"/>
    <s v="Буква - 'Э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Ю-M"/>
    <s v="Буква - 'Ю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Я-M"/>
    <s v="Буква - 'Я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1-M"/>
    <s v="Цифра - '1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2-M"/>
    <s v="Цифра - '2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3-M"/>
    <s v="Цифра - '3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4-M"/>
    <s v="Цифра - '4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5-M"/>
    <s v="Цифра - '5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6-M"/>
    <s v="Цифра - '6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7-M"/>
    <s v="Цифра - '7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8-M"/>
    <s v="Цифра - '8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9-M"/>
    <s v="Цифра - '9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0-M"/>
    <s v="Цифра - '0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!-M"/>
    <s v="Символ - '!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--M"/>
    <s v="Символ - '-' (молочный)"/>
    <x v="1"/>
    <n v="29"/>
    <n v="25"/>
    <n v="50"/>
    <m/>
    <n v="0"/>
    <n v="0"/>
    <n v="0"/>
    <m/>
    <n v="0"/>
    <n v="0"/>
    <n v="0"/>
    <n v="0"/>
  </r>
  <r>
    <x v="1"/>
    <x v="35"/>
    <s v="1-D&amp;M"/>
    <s v="AZB-Sm-А-D"/>
    <s v="Буква мини - 'А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Б-D"/>
    <s v="Буква мини - 'Б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В-D"/>
    <s v="Буква мини - 'В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Г-D"/>
    <s v="Буква мини - 'Г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Д-D"/>
    <s v="Буква мини - 'Д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Е-D"/>
    <s v="Буква мини - 'Е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Ж-D"/>
    <s v="Буква мини - 'Ж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З-D"/>
    <s v="Буква мини - 'З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И-D"/>
    <s v="Буква мини - 'И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Й-D"/>
    <s v="Буква мини - 'Й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К-D"/>
    <s v="Буква мини - 'К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Л-D"/>
    <s v="Буква мини - 'Л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М-D"/>
    <s v="Буква мини - 'М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Н-D"/>
    <s v="Буква мини - 'Н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О-D"/>
    <s v="Буква мини - 'О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П-D"/>
    <s v="Буква мини - 'П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Р-D"/>
    <s v="Буква мини - 'Р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С-D"/>
    <s v="Буква мини - 'С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Т-D"/>
    <s v="Буква мини - 'Т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У-D"/>
    <s v="Буква мини - 'У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Ф-D"/>
    <s v="Буква мини - 'Ф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Х-D"/>
    <s v="Буква мини - 'Х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Ц-D"/>
    <s v="Буква мини - 'Ц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Ч-D"/>
    <s v="Буква мини - 'Ч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Ш-D"/>
    <s v="Буква мини - 'Ш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Щ-D"/>
    <s v="Буква мини - 'Щ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Ъ-D"/>
    <s v="Буква мини - 'Ъ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Ы-D"/>
    <s v="Буква мини - 'Ы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Ь-D"/>
    <s v="Буква мини - 'Ь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Э-D"/>
    <s v="Буква мини - 'Э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Ю-D"/>
    <s v="Буква мини - 'Ю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Я-D"/>
    <s v="Буква мини - 'Я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1-D"/>
    <s v="Цифра мини - '1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2-D"/>
    <s v="Цифра мини - '2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3-D"/>
    <s v="Цифра мини - '3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4-D"/>
    <s v="Цифра мини - '4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5-D"/>
    <s v="Цифра мини - '5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6-D"/>
    <s v="Цифра мини - '6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7-D"/>
    <s v="Цифра мини - '7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8-D"/>
    <s v="Цифра мини - '8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9-D"/>
    <s v="Цифра мини - '9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0-D"/>
    <s v="Цифра мини - '0' (тем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А-M"/>
    <s v="Буква мини - 'А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Б-M"/>
    <s v="Буква мини - 'Б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В-M"/>
    <s v="Буква мини - 'В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Г-M"/>
    <s v="Буква мини - 'Г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Д-M"/>
    <s v="Буква мини - 'Д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Е-M"/>
    <s v="Буква мини - 'Е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Ж-M"/>
    <s v="Буква мини - 'Ж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З-M"/>
    <s v="Буква мини - 'З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И-M"/>
    <s v="Буква мини - 'И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Й-M"/>
    <s v="Буква мини - 'Й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К-M"/>
    <s v="Буква мини - 'К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Л-M"/>
    <s v="Буква мини - 'Л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М-M"/>
    <s v="Буква мини - 'М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Н-M"/>
    <s v="Буква мини - 'Н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О-M"/>
    <s v="Буква мини - 'О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П-M"/>
    <s v="Буква мини - 'П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Р-M"/>
    <s v="Буква мини - 'Р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С-M"/>
    <s v="Буква мини - 'С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Т-M"/>
    <s v="Буква мини - 'Т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У-M"/>
    <s v="Буква мини - 'У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Ф-M"/>
    <s v="Буква мини - 'Ф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Х-M"/>
    <s v="Буква мини - 'Х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Ц-M"/>
    <s v="Буква мини - 'Ц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Ч-M"/>
    <s v="Буква мини - 'Ч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Ш-M"/>
    <s v="Буква мини - 'Ш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Щ-M"/>
    <s v="Буква мини - 'Щ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Ъ-M"/>
    <s v="Буква мини - 'Ъ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Ы-M"/>
    <s v="Буква мини - 'Ы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Ь-M"/>
    <s v="Буква мини - 'Ь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Э-M"/>
    <s v="Буква мини - 'Э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Ю-M"/>
    <s v="Буква мини - 'Ю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Я-M"/>
    <s v="Буква мини - 'Я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1-M"/>
    <s v="Цифра мини - '1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2-M"/>
    <s v="Цифра мини - '2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3-M"/>
    <s v="Цифра мини - '3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4-M"/>
    <s v="Цифра мини - '4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5-M"/>
    <s v="Цифра мини - '5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6-M"/>
    <s v="Цифра мини - '6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7-M"/>
    <s v="Цифра мини - '7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8-M"/>
    <s v="Цифра мини - '8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9-M"/>
    <s v="Цифра мини - '9' (молочный) 8гр"/>
    <x v="1"/>
    <n v="12"/>
    <n v="10"/>
    <n v="20"/>
    <m/>
    <n v="0"/>
    <n v="0"/>
    <n v="0"/>
    <m/>
    <n v="0"/>
    <n v="0"/>
    <n v="0"/>
    <n v="0"/>
  </r>
  <r>
    <x v="1"/>
    <x v="35"/>
    <s v="1-D&amp;M"/>
    <s v="AZB-Sm-0-M"/>
    <s v="Цифра мини - '0' (молочный) 8гр"/>
    <x v="1"/>
    <n v="12"/>
    <n v="10"/>
    <n v="20"/>
    <m/>
    <n v="0"/>
    <n v="0"/>
    <n v="0"/>
    <m/>
    <n v="0"/>
    <n v="0"/>
    <n v="0"/>
    <n v="0"/>
  </r>
  <r>
    <x v="2"/>
    <x v="36"/>
    <s v="1-D&amp;M"/>
    <s v="LOL-810-D"/>
    <s v="СЕРДЦЕ на палочке 30гр (темный)   (12 шт в коробке)"/>
    <x v="0"/>
    <n v="1208"/>
    <n v="1050"/>
    <n v="2200"/>
    <m/>
    <n v="0"/>
    <n v="0"/>
    <n v="0"/>
    <m/>
    <n v="0"/>
    <n v="0"/>
    <n v="0"/>
    <n v="0"/>
  </r>
  <r>
    <x v="2"/>
    <x v="36"/>
    <s v="1-D&amp;M"/>
    <s v="LOL-810-M"/>
    <s v="СЕРДЦЕ на палочке 30гр (молочный)   (12 шт в коробке)"/>
    <x v="0"/>
    <n v="1208"/>
    <n v="1050"/>
    <n v="2200"/>
    <m/>
    <n v="0"/>
    <n v="0"/>
    <n v="0"/>
    <m/>
    <n v="0"/>
    <n v="0"/>
    <n v="0"/>
    <n v="0"/>
  </r>
  <r>
    <x v="2"/>
    <x v="36"/>
    <s v="2-White"/>
    <s v="LOL-810-W"/>
    <s v="СЕРДЦЕ на палочке 30гр (белый)   (12 шт в коробке)"/>
    <x v="0"/>
    <n v="1208"/>
    <n v="1050"/>
    <n v="2200"/>
    <m/>
    <n v="0"/>
    <n v="0"/>
    <n v="0"/>
    <m/>
    <n v="0"/>
    <n v="0"/>
    <n v="0"/>
    <n v="0"/>
  </r>
  <r>
    <x v="2"/>
    <x v="36"/>
    <s v="1-D&amp;M"/>
    <s v="LOL-811-D"/>
    <s v="ЗАЯЦ на палочке 15гр (темный)   (22 шт в коробке)"/>
    <x v="0"/>
    <n v="1208"/>
    <n v="1050"/>
    <n v="2200"/>
    <m/>
    <n v="0"/>
    <n v="0"/>
    <n v="0"/>
    <m/>
    <n v="0"/>
    <n v="0"/>
    <n v="0"/>
    <n v="0"/>
  </r>
  <r>
    <x v="2"/>
    <x v="36"/>
    <s v="1-D&amp;M"/>
    <s v="LOL-811-M"/>
    <s v="ЗАЯЦ на палочке 15гр (молочный)   (22 шт в коробке)"/>
    <x v="0"/>
    <n v="1208"/>
    <n v="1050"/>
    <n v="2200"/>
    <m/>
    <n v="0"/>
    <n v="0"/>
    <n v="0"/>
    <m/>
    <n v="0"/>
    <n v="0"/>
    <n v="0"/>
    <n v="0"/>
  </r>
  <r>
    <x v="2"/>
    <x v="36"/>
    <s v="2-White"/>
    <s v="LOL-811-W"/>
    <s v="ЗАЯЦ на палочке 15гр (белый)   (22 шт в коробке)"/>
    <x v="0"/>
    <n v="1208"/>
    <n v="1050"/>
    <n v="2200"/>
    <m/>
    <n v="0"/>
    <n v="0"/>
    <n v="0"/>
    <m/>
    <n v="0"/>
    <n v="0"/>
    <n v="0"/>
    <n v="0"/>
  </r>
  <r>
    <x v="2"/>
    <x v="36"/>
    <s v="1-D&amp;M"/>
    <s v="LOL-812-D"/>
    <s v="СОБАКА на палочке 10гр (темный)   (20 шт в коробке)"/>
    <x v="0"/>
    <n v="1208"/>
    <n v="1050"/>
    <n v="2200"/>
    <m/>
    <n v="0"/>
    <n v="0"/>
    <n v="0"/>
    <m/>
    <n v="0"/>
    <n v="0"/>
    <n v="0"/>
    <n v="0"/>
  </r>
  <r>
    <x v="2"/>
    <x v="36"/>
    <s v="1-D&amp;M"/>
    <s v="LOL-812-M"/>
    <s v="СОБАКА на палочке 10гр (молочный)   (20 шт в коробке)"/>
    <x v="0"/>
    <n v="1208"/>
    <n v="1050"/>
    <n v="2200"/>
    <m/>
    <n v="0"/>
    <n v="0"/>
    <n v="0"/>
    <m/>
    <n v="0"/>
    <n v="0"/>
    <n v="0"/>
    <n v="0"/>
  </r>
  <r>
    <x v="2"/>
    <x v="36"/>
    <s v="2-White"/>
    <s v="LOL-812-W"/>
    <s v="СОБАКА на палочке 10гр (белый)   (20 шт в коробке)"/>
    <x v="0"/>
    <n v="1208"/>
    <n v="1050"/>
    <n v="2200"/>
    <m/>
    <n v="0"/>
    <n v="0"/>
    <n v="0"/>
    <m/>
    <n v="0"/>
    <n v="0"/>
    <n v="0"/>
    <n v="0"/>
  </r>
  <r>
    <x v="2"/>
    <x v="36"/>
    <s v="1-D&amp;M"/>
    <s v="LOL-816-D"/>
    <s v="ХРЮША на палочке 20гр (темный)   (12 шт в коробке)"/>
    <x v="0"/>
    <n v="1208"/>
    <n v="1050"/>
    <n v="2200"/>
    <m/>
    <n v="0"/>
    <n v="0"/>
    <n v="0"/>
    <m/>
    <n v="0"/>
    <n v="0"/>
    <n v="0"/>
    <n v="0"/>
  </r>
  <r>
    <x v="2"/>
    <x v="36"/>
    <s v="1-D&amp;M"/>
    <s v="LOL-816-M"/>
    <s v="ХРЮША на палочке 20гр (молочный)   (12 шт в коробке)"/>
    <x v="0"/>
    <n v="1208"/>
    <n v="1050"/>
    <n v="2200"/>
    <m/>
    <n v="0"/>
    <n v="0"/>
    <n v="0"/>
    <m/>
    <n v="0"/>
    <n v="0"/>
    <n v="0"/>
    <n v="0"/>
  </r>
  <r>
    <x v="2"/>
    <x v="36"/>
    <s v="2-White"/>
    <s v="LOL-816-W"/>
    <s v="ХРЮША на палочке 20гр (белый)   (12 шт в коробке)"/>
    <x v="0"/>
    <n v="1208"/>
    <n v="1050"/>
    <n v="2200"/>
    <m/>
    <n v="0"/>
    <n v="0"/>
    <n v="0"/>
    <m/>
    <n v="0"/>
    <n v="0"/>
    <n v="0"/>
    <n v="0"/>
  </r>
  <r>
    <x v="2"/>
    <x v="36"/>
    <s v="1-D&amp;M"/>
    <s v="LOL-817-D"/>
    <s v="ЗВЕЗДА на палочке 20гр (темный)   (12 шт в коробке)"/>
    <x v="0"/>
    <n v="1208"/>
    <n v="1050"/>
    <n v="2200"/>
    <m/>
    <n v="0"/>
    <n v="0"/>
    <n v="0"/>
    <m/>
    <n v="0"/>
    <n v="0"/>
    <n v="0"/>
    <n v="0"/>
  </r>
  <r>
    <x v="2"/>
    <x v="36"/>
    <s v="1-D&amp;M"/>
    <s v="LOL-817-M"/>
    <s v="ЗВЕЗДА на палочке 20гр (молочный)   (12 шт в коробке)"/>
    <x v="0"/>
    <n v="1208"/>
    <n v="1050"/>
    <n v="2200"/>
    <m/>
    <n v="0"/>
    <n v="0"/>
    <n v="0"/>
    <m/>
    <n v="0"/>
    <n v="0"/>
    <n v="0"/>
    <n v="0"/>
  </r>
  <r>
    <x v="2"/>
    <x v="36"/>
    <s v="2-White"/>
    <s v="LOL-817-W"/>
    <s v="ЗВЕЗДА на палочке 20гр (белый)   (12 шт в коробке)"/>
    <x v="0"/>
    <n v="1208"/>
    <n v="1050"/>
    <n v="2200"/>
    <m/>
    <n v="0"/>
    <n v="0"/>
    <n v="0"/>
    <m/>
    <n v="0"/>
    <n v="0"/>
    <n v="0"/>
    <n v="0"/>
  </r>
  <r>
    <x v="2"/>
    <x v="36"/>
    <s v="1-D&amp;M"/>
    <s v="LOL-818-D"/>
    <s v="ЛАПКА на палочке 18гр (темный)   (20 шт в коробке)"/>
    <x v="0"/>
    <n v="1208"/>
    <n v="1050"/>
    <n v="2200"/>
    <m/>
    <n v="0"/>
    <n v="0"/>
    <n v="0"/>
    <m/>
    <n v="0"/>
    <n v="0"/>
    <n v="0"/>
    <n v="0"/>
  </r>
  <r>
    <x v="2"/>
    <x v="36"/>
    <s v="1-D&amp;M"/>
    <s v="LOL-818-M"/>
    <s v="ЛАПКА на палочке 18гр (молочный)   (20 шт в коробке)"/>
    <x v="0"/>
    <n v="1208"/>
    <n v="1050"/>
    <n v="2200"/>
    <m/>
    <n v="0"/>
    <n v="0"/>
    <n v="0"/>
    <m/>
    <n v="0"/>
    <n v="0"/>
    <n v="0"/>
    <n v="0"/>
  </r>
  <r>
    <x v="2"/>
    <x v="36"/>
    <s v="2-White"/>
    <s v="LOL-818-W"/>
    <s v="ЛАПКА на палочке 18гр (белый)   (20 шт в коробке)"/>
    <x v="0"/>
    <n v="1208"/>
    <n v="1050"/>
    <n v="2200"/>
    <m/>
    <n v="0"/>
    <n v="0"/>
    <n v="0"/>
    <m/>
    <n v="0"/>
    <n v="0"/>
    <n v="0"/>
    <n v="0"/>
  </r>
  <r>
    <x v="2"/>
    <x v="36"/>
    <s v="1-D&amp;M"/>
    <s v="LOL-819-D"/>
    <s v="ЗВЕРУШКИ на палочке 20гр (темный)   (16 шт в коробке)"/>
    <x v="0"/>
    <n v="1208"/>
    <n v="1050"/>
    <n v="2200"/>
    <m/>
    <n v="0"/>
    <n v="0"/>
    <n v="0"/>
    <m/>
    <n v="0"/>
    <n v="0"/>
    <n v="0"/>
    <n v="0"/>
  </r>
  <r>
    <x v="2"/>
    <x v="36"/>
    <s v="1-D&amp;M"/>
    <s v="LOL-819-M"/>
    <s v="ЗВЕРУШКИ на палочке 20гр (молочный)   (16 шт в коробке)"/>
    <x v="0"/>
    <n v="1208"/>
    <n v="1050"/>
    <n v="2200"/>
    <m/>
    <n v="0"/>
    <n v="0"/>
    <n v="0"/>
    <m/>
    <n v="0"/>
    <n v="0"/>
    <n v="0"/>
    <n v="0"/>
  </r>
  <r>
    <x v="2"/>
    <x v="36"/>
    <s v="2-White"/>
    <s v="LOL-819-W"/>
    <s v="ЗВЕРУШКИ на палочке 20гр (белый)   (16 шт в коробке)"/>
    <x v="0"/>
    <n v="1208"/>
    <n v="1050"/>
    <n v="2200"/>
    <m/>
    <n v="0"/>
    <n v="0"/>
    <n v="0"/>
    <m/>
    <n v="0"/>
    <n v="0"/>
    <n v="0"/>
    <n v="0"/>
  </r>
  <r>
    <x v="2"/>
    <x v="36"/>
    <s v="1-D&amp;M"/>
    <s v="LOL-820-D"/>
    <s v="РОЗОЧКА на палочке 15гр (темный)   (12 шт в коробке)"/>
    <x v="0"/>
    <n v="1208"/>
    <n v="1050"/>
    <n v="2200"/>
    <m/>
    <n v="0"/>
    <n v="0"/>
    <n v="0"/>
    <m/>
    <n v="0"/>
    <n v="0"/>
    <n v="0"/>
    <n v="0"/>
  </r>
  <r>
    <x v="2"/>
    <x v="36"/>
    <s v="1-D&amp;M"/>
    <s v="LOL-820-M"/>
    <s v="РОЗОЧКА на палочке 15гр (молочный)   (12 шт в коробке)"/>
    <x v="0"/>
    <n v="1208"/>
    <n v="1050"/>
    <n v="2200"/>
    <m/>
    <n v="0"/>
    <n v="0"/>
    <n v="0"/>
    <m/>
    <n v="0"/>
    <n v="0"/>
    <n v="0"/>
    <n v="0"/>
  </r>
  <r>
    <x v="2"/>
    <x v="36"/>
    <s v="2-White"/>
    <s v="LOL-820-W"/>
    <s v="РОЗОЧКА на палочке 15гр (белый)   (12 шт в коробке)"/>
    <x v="0"/>
    <n v="1208"/>
    <n v="1050"/>
    <n v="2200"/>
    <m/>
    <n v="0"/>
    <n v="0"/>
    <n v="0"/>
    <m/>
    <n v="0"/>
    <n v="0"/>
    <n v="0"/>
    <n v="0"/>
  </r>
  <r>
    <x v="2"/>
    <x v="36"/>
    <s v="1-D&amp;M"/>
    <s v="LOL-822-D"/>
    <s v="МОПС на палочке (вес-16г) (темный)   (16 шт в коробке)"/>
    <x v="0"/>
    <n v="1208"/>
    <n v="1050"/>
    <n v="2200"/>
    <m/>
    <n v="0"/>
    <n v="0"/>
    <n v="0"/>
    <m/>
    <n v="0"/>
    <n v="0"/>
    <n v="0"/>
    <n v="0"/>
  </r>
  <r>
    <x v="2"/>
    <x v="36"/>
    <s v="1-D&amp;M"/>
    <s v="LOL-822-M"/>
    <s v="МОПС на палочке (вес-16г) (молочный)   (16 шт в коробке)"/>
    <x v="0"/>
    <n v="1208"/>
    <n v="1050"/>
    <n v="2200"/>
    <m/>
    <n v="0"/>
    <n v="0"/>
    <n v="0"/>
    <m/>
    <n v="0"/>
    <n v="0"/>
    <n v="0"/>
    <n v="0"/>
  </r>
  <r>
    <x v="2"/>
    <x v="36"/>
    <s v="2-White"/>
    <s v="LOL-822-W"/>
    <s v="МОПС на палочке (вес-16г) (белый)   (16 шт в коробке)"/>
    <x v="0"/>
    <n v="1208"/>
    <n v="1050"/>
    <n v="2200"/>
    <m/>
    <n v="0"/>
    <n v="0"/>
    <n v="0"/>
    <m/>
    <n v="0"/>
    <n v="0"/>
    <n v="0"/>
    <n v="0"/>
  </r>
  <r>
    <x v="2"/>
    <x v="36"/>
    <s v="1-D&amp;M"/>
    <s v="LOL-823-D"/>
    <s v="МАСКА ПАУКА на палочке (вес-18г) (темный)   (16 шт в коробке)"/>
    <x v="0"/>
    <n v="1208"/>
    <n v="1050"/>
    <n v="2200"/>
    <m/>
    <n v="0"/>
    <n v="0"/>
    <n v="0"/>
    <m/>
    <n v="0"/>
    <n v="0"/>
    <n v="0"/>
    <n v="0"/>
  </r>
  <r>
    <x v="2"/>
    <x v="36"/>
    <s v="1-D&amp;M"/>
    <s v="LOL-823-M"/>
    <s v="МАСКА ПАУКА на палочке (вес-18г) (молочный)   (16 шт в коробке)"/>
    <x v="0"/>
    <n v="1208"/>
    <n v="1050"/>
    <n v="2200"/>
    <m/>
    <n v="0"/>
    <n v="0"/>
    <n v="0"/>
    <m/>
    <n v="0"/>
    <n v="0"/>
    <n v="0"/>
    <n v="0"/>
  </r>
  <r>
    <x v="2"/>
    <x v="36"/>
    <s v="2-White"/>
    <s v="LOL-823-W"/>
    <s v="МАСКА ПАУКА на палочке (вес-18г) (белый)   (16 шт в коробке)"/>
    <x v="0"/>
    <n v="1208"/>
    <n v="1050"/>
    <n v="2200"/>
    <m/>
    <n v="0"/>
    <n v="0"/>
    <n v="0"/>
    <m/>
    <n v="0"/>
    <n v="0"/>
    <n v="0"/>
    <n v="0"/>
  </r>
  <r>
    <x v="2"/>
    <x v="36"/>
    <s v="1-D&amp;M"/>
    <s v="LOL-824-D"/>
    <s v="ТЕМНЫЙ ЛОРД на палочке (вес-18г) (темный)   (12 шт в коробке)"/>
    <x v="0"/>
    <n v="1208"/>
    <n v="1050"/>
    <n v="2200"/>
    <m/>
    <n v="0"/>
    <n v="0"/>
    <n v="0"/>
    <m/>
    <n v="0"/>
    <n v="0"/>
    <n v="0"/>
    <n v="0"/>
  </r>
  <r>
    <x v="2"/>
    <x v="36"/>
    <s v="1-D&amp;M"/>
    <s v="LOL-824-M"/>
    <s v="ТЕМНЫЙ ЛОРД на палочке (вес-18г) (молочный)   (12 шт в коробке)"/>
    <x v="0"/>
    <n v="1208"/>
    <n v="1050"/>
    <n v="2200"/>
    <m/>
    <n v="0"/>
    <n v="0"/>
    <n v="0"/>
    <m/>
    <n v="0"/>
    <n v="0"/>
    <n v="0"/>
    <n v="0"/>
  </r>
  <r>
    <x v="2"/>
    <x v="36"/>
    <s v="2-White"/>
    <s v="LOL-824-W"/>
    <s v="ТЕМНЫЙ ЛОРД на палочке (вес-18г) (белый)   (12 шт в коробке)"/>
    <x v="0"/>
    <n v="1208"/>
    <n v="1050"/>
    <n v="2200"/>
    <m/>
    <n v="0"/>
    <n v="0"/>
    <n v="0"/>
    <m/>
    <n v="0"/>
    <n v="0"/>
    <n v="0"/>
    <n v="0"/>
  </r>
  <r>
    <x v="2"/>
    <x v="36"/>
    <s v="1-D&amp;M"/>
    <s v="LOL-825-D"/>
    <s v="ЛОЖКА на палочке (вес-18г) (темный)   (12 шт в коробке)"/>
    <x v="0"/>
    <n v="1208"/>
    <n v="1050"/>
    <n v="2200"/>
    <m/>
    <n v="0"/>
    <n v="0"/>
    <n v="0"/>
    <m/>
    <n v="0"/>
    <n v="0"/>
    <n v="0"/>
    <n v="0"/>
  </r>
  <r>
    <x v="2"/>
    <x v="36"/>
    <s v="1-D&amp;M"/>
    <s v="LOL-825-M"/>
    <s v="ЛОЖКА на палочке (вес-18г) (молочный)   (12 шт в коробке)"/>
    <x v="0"/>
    <n v="1208"/>
    <n v="1050"/>
    <n v="2200"/>
    <m/>
    <n v="0"/>
    <n v="0"/>
    <n v="0"/>
    <m/>
    <n v="0"/>
    <n v="0"/>
    <n v="0"/>
    <n v="0"/>
  </r>
  <r>
    <x v="2"/>
    <x v="36"/>
    <s v="1-D&amp;M"/>
    <s v="LOL-826-D"/>
    <s v="ПЯТАЧОК на палочке (вес-30г) (темный)   (12 шт в коробке)"/>
    <x v="0"/>
    <n v="1208"/>
    <n v="1050"/>
    <n v="2200"/>
    <m/>
    <n v="0"/>
    <n v="0"/>
    <n v="0"/>
    <m/>
    <n v="0"/>
    <n v="0"/>
    <n v="0"/>
    <n v="0"/>
  </r>
  <r>
    <x v="2"/>
    <x v="36"/>
    <s v="1-D&amp;M"/>
    <s v="LOL-826-M"/>
    <s v="ПЯТАЧОК на палочке (вес-30г) (молочный)   (12 шт в коробке)"/>
    <x v="0"/>
    <n v="1208"/>
    <n v="1050"/>
    <n v="2200"/>
    <m/>
    <n v="0"/>
    <n v="0"/>
    <n v="0"/>
    <m/>
    <n v="0"/>
    <n v="0"/>
    <n v="0"/>
    <n v="0"/>
  </r>
  <r>
    <x v="2"/>
    <x v="36"/>
    <s v="2-White"/>
    <s v="LOL-826-W"/>
    <s v="ПЯТАЧОК на палочке (вес-30г) (белый)   (12 шт в коробке)"/>
    <x v="0"/>
    <n v="1208"/>
    <n v="1050"/>
    <n v="2200"/>
    <m/>
    <n v="0"/>
    <n v="0"/>
    <n v="0"/>
    <m/>
    <n v="0"/>
    <n v="0"/>
    <n v="0"/>
    <n v="0"/>
  </r>
  <r>
    <x v="2"/>
    <x v="36"/>
    <s v="1-D&amp;M"/>
    <s v="LOL-827-D"/>
    <s v="ХВОСТИК на палочке (вес-20г) (темный)   (12 шт в коробке)"/>
    <x v="0"/>
    <n v="1208"/>
    <n v="1050"/>
    <n v="2200"/>
    <m/>
    <n v="0"/>
    <n v="0"/>
    <n v="0"/>
    <m/>
    <n v="0"/>
    <n v="0"/>
    <n v="0"/>
    <n v="0"/>
  </r>
  <r>
    <x v="2"/>
    <x v="36"/>
    <s v="1-D&amp;M"/>
    <s v="LOL-827-M"/>
    <s v="ХВОСТИК на палочке (вес-20г) (молочный)   (12 шт в коробке)"/>
    <x v="0"/>
    <n v="1208"/>
    <n v="1050"/>
    <n v="2200"/>
    <m/>
    <n v="0"/>
    <n v="0"/>
    <n v="0"/>
    <m/>
    <n v="0"/>
    <n v="0"/>
    <n v="0"/>
    <n v="0"/>
  </r>
  <r>
    <x v="2"/>
    <x v="36"/>
    <s v="2-White"/>
    <s v="LOL-827-W"/>
    <s v="ХВОСТИК на палочке (вес-20г) (белый)   (12 шт в коробке)"/>
    <x v="0"/>
    <n v="1208"/>
    <n v="1050"/>
    <n v="2200"/>
    <m/>
    <n v="0"/>
    <n v="0"/>
    <n v="0"/>
    <m/>
    <n v="0"/>
    <n v="0"/>
    <n v="0"/>
    <n v="0"/>
  </r>
  <r>
    <x v="3"/>
    <x v="37"/>
    <s v="1-D&amp;M"/>
    <s v="SYR-811NV"/>
    <s v="Темный шоколад в галетах"/>
    <x v="0"/>
    <n v="828"/>
    <n v="720"/>
    <n v="1000"/>
    <m/>
    <n v="0"/>
    <n v="0"/>
    <n v="0"/>
    <m/>
    <n v="0"/>
    <n v="0"/>
    <n v="0"/>
    <n v="0"/>
  </r>
  <r>
    <x v="3"/>
    <x v="37"/>
    <s v="1-D&amp;M"/>
    <s v="SYR-823NV"/>
    <s v="Молочный шоколад в галетах"/>
    <x v="0"/>
    <n v="828"/>
    <n v="720"/>
    <n v="1000"/>
    <m/>
    <n v="0"/>
    <n v="0"/>
    <n v="0"/>
    <m/>
    <n v="0"/>
    <n v="0"/>
    <n v="0"/>
    <n v="0"/>
  </r>
  <r>
    <x v="3"/>
    <x v="37"/>
    <s v="2-White"/>
    <s v="SYR-CW2NV"/>
    <s v="Белый шоколад в галетах"/>
    <x v="0"/>
    <n v="828"/>
    <n v="720"/>
    <n v="1000"/>
    <m/>
    <n v="0"/>
    <n v="0"/>
    <n v="0"/>
    <m/>
    <n v="0"/>
    <n v="0"/>
    <n v="0"/>
    <n v="0"/>
  </r>
  <r>
    <x v="3"/>
    <x v="37"/>
    <s v="4-Bitter"/>
    <s v="SYR-BITTER"/>
    <s v="Горький шоколад в галетах"/>
    <x v="0"/>
    <n v="1380"/>
    <n v="1200"/>
    <n v="1700"/>
    <m/>
    <n v="0"/>
    <n v="0"/>
    <n v="0"/>
    <m/>
    <n v="0"/>
    <n v="0"/>
    <n v="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2">
  <r>
    <x v="0"/>
    <x v="0"/>
    <s v="00-ФрадеАрт"/>
    <n v="0"/>
    <n v="0"/>
    <m/>
    <s v="Фраде-Corporate Pack"/>
    <x v="0"/>
    <n v="2743"/>
    <n v="2385"/>
    <m/>
    <m/>
    <n v="0"/>
    <n v="0"/>
    <n v="0"/>
    <m/>
    <n v="0"/>
    <n v="0"/>
    <n v="0"/>
    <n v="0"/>
  </r>
  <r>
    <x v="1"/>
    <x v="1"/>
    <s v="01-ФрадеАрт"/>
    <s v="Полноцвет"/>
    <s v="0-ФрадеАрт"/>
    <s v="ART-F-18-1710L"/>
    <s v="ФрадеАрт-Босх-Фолиант на 18к (левая створка)"/>
    <x v="1"/>
    <n v="449"/>
    <n v="390"/>
    <n v="430"/>
    <m/>
    <n v="0"/>
    <n v="0"/>
    <n v="0"/>
    <m/>
    <n v="0"/>
    <n v="0"/>
    <n v="0"/>
    <n v="0"/>
  </r>
  <r>
    <x v="1"/>
    <x v="1"/>
    <s v="01-ФрадеАрт"/>
    <s v="Полноцвет"/>
    <s v="0-ФрадеАрт"/>
    <s v="ART-F-18-1710R"/>
    <s v="ФрадеАрт-Босх-Фолиант на 18к (правая створка)"/>
    <x v="1"/>
    <n v="449"/>
    <n v="390"/>
    <n v="430"/>
    <m/>
    <n v="0"/>
    <n v="0"/>
    <n v="0"/>
    <m/>
    <n v="0"/>
    <n v="0"/>
    <n v="0"/>
    <n v="0"/>
  </r>
  <r>
    <x v="1"/>
    <x v="1"/>
    <s v="01-ФрадеАрт"/>
    <s v="Полноцвет"/>
    <s v="0-ФрадеАрт"/>
    <s v="ART-F-36-1710C"/>
    <s v="ФрадеАрт-Босх-Фолиант на 36к (центр триптиха)"/>
    <x v="1"/>
    <n v="679"/>
    <n v="590"/>
    <n v="640"/>
    <m/>
    <n v="0"/>
    <n v="0"/>
    <n v="0"/>
    <m/>
    <n v="0"/>
    <n v="0"/>
    <n v="0"/>
    <n v="0"/>
  </r>
  <r>
    <x v="1"/>
    <x v="1"/>
    <s v="02-ФрадеАрт"/>
    <s v="Полноцвет"/>
    <s v="0-ФрадеАрт"/>
    <s v="ART-F-35-1807"/>
    <s v="ФрадеАрт-Гигер-Фолиант на 35к (Нимфа) с лентой"/>
    <x v="1"/>
    <n v="575"/>
    <n v="500"/>
    <n v="550"/>
    <m/>
    <n v="0"/>
    <n v="0"/>
    <n v="0"/>
    <m/>
    <n v="0"/>
    <n v="0"/>
    <n v="0"/>
    <n v="0"/>
  </r>
  <r>
    <x v="1"/>
    <x v="1"/>
    <s v="02-ФрадеАрт"/>
    <s v="Полноцвет"/>
    <s v="0-ФрадеАрт"/>
    <s v="ART-F-36-1807"/>
    <s v="ФрадеАрт-Гигер-Фолиант на 36к (Нимфа) на магнитах"/>
    <x v="1"/>
    <n v="679"/>
    <n v="590"/>
    <n v="640"/>
    <m/>
    <n v="0"/>
    <n v="0"/>
    <n v="0"/>
    <m/>
    <n v="0"/>
    <n v="0"/>
    <n v="0"/>
    <n v="0"/>
  </r>
  <r>
    <x v="1"/>
    <x v="2"/>
    <s v="03-ФрадеАрт"/>
    <s v="Полноцвет"/>
    <s v="0-ФрадеАрт"/>
    <s v="ART-P-30-1706"/>
    <s v="ФрадеАрт-Дуччо ди Буонисенья-Пенал 12к"/>
    <x v="1"/>
    <n v="167"/>
    <n v="145"/>
    <n v="170"/>
    <m/>
    <n v="0"/>
    <n v="0"/>
    <n v="0"/>
    <m/>
    <n v="0"/>
    <n v="0"/>
    <n v="0"/>
    <n v="0"/>
  </r>
  <r>
    <x v="1"/>
    <x v="2"/>
    <s v="03-ФрадеАрт"/>
    <s v="Полноцвет"/>
    <s v="0-ФрадеАрт"/>
    <s v="ART-P-40-1706"/>
    <s v="ФрадеАрт-Дуччо ди Буонисенья-Пенал 15к"/>
    <x v="1"/>
    <n v="184"/>
    <n v="160"/>
    <n v="180"/>
    <m/>
    <n v="0"/>
    <n v="0"/>
    <n v="0"/>
    <m/>
    <n v="0"/>
    <n v="0"/>
    <n v="0"/>
    <n v="0"/>
  </r>
  <r>
    <x v="1"/>
    <x v="2"/>
    <s v="03-ФрадеАрт"/>
    <s v="Полноцвет"/>
    <s v="0-ФрадеАрт"/>
    <s v="ART-P-10-1706"/>
    <s v="ФрадеАрт-Дуччо ди Буонисенья-Пенал 4к"/>
    <x v="1"/>
    <n v="92"/>
    <n v="80"/>
    <n v="110"/>
    <m/>
    <n v="0"/>
    <n v="0"/>
    <n v="0"/>
    <m/>
    <n v="0"/>
    <n v="0"/>
    <n v="0"/>
    <n v="0"/>
  </r>
  <r>
    <x v="1"/>
    <x v="2"/>
    <s v="03-ФрадеАрт"/>
    <s v="Полноцвет"/>
    <s v="0-ФрадеАрт"/>
    <s v="ART-P-20-1706"/>
    <s v="ФрадеАрт-Дуччо ди Буонисенья-Пенал 9к"/>
    <x v="1"/>
    <n v="150"/>
    <n v="130"/>
    <n v="160"/>
    <m/>
    <n v="0"/>
    <n v="0"/>
    <n v="0"/>
    <m/>
    <n v="0"/>
    <n v="0"/>
    <n v="0"/>
    <n v="0"/>
  </r>
  <r>
    <x v="1"/>
    <x v="2"/>
    <s v="04-ФрадеАрт"/>
    <s v="Полноцвет"/>
    <s v="0-ФрадеАрт"/>
    <s v="ART-P-30-Tw-Night"/>
    <s v="ФрадеАрт-Твин Пикс-Безлунная ночь-Пенал на 12к"/>
    <x v="1"/>
    <n v="173"/>
    <n v="150"/>
    <n v="170"/>
    <m/>
    <n v="0"/>
    <n v="0"/>
    <n v="0"/>
    <m/>
    <n v="0"/>
    <n v="0"/>
    <n v="0"/>
    <n v="0"/>
  </r>
  <r>
    <x v="1"/>
    <x v="2"/>
    <s v="04-ФрадеАрт"/>
    <s v="Полноцвет"/>
    <s v="0-ФрадеАрт"/>
    <s v="ART-P-30-Tw-Peaks"/>
    <s v="ФрадеАрт-Твин Пикс-Два пика-Пенал на 12к"/>
    <x v="1"/>
    <n v="173"/>
    <n v="150"/>
    <n v="170"/>
    <m/>
    <n v="0"/>
    <n v="0"/>
    <n v="0"/>
    <m/>
    <n v="0"/>
    <n v="0"/>
    <n v="0"/>
    <n v="0"/>
  </r>
  <r>
    <x v="1"/>
    <x v="2"/>
    <s v="04-ФрадеАрт"/>
    <s v="Полноцвет"/>
    <s v="0-ФрадеАрт"/>
    <s v="ART-P-30-Tw-Red"/>
    <s v="ФрадеАрт-Твин Пикс-Красная комната-Пенал на 12к"/>
    <x v="1"/>
    <n v="173"/>
    <n v="150"/>
    <n v="170"/>
    <m/>
    <n v="0"/>
    <n v="0"/>
    <n v="0"/>
    <m/>
    <n v="0"/>
    <n v="0"/>
    <n v="0"/>
    <n v="0"/>
  </r>
  <r>
    <x v="1"/>
    <x v="2"/>
    <s v="04-ФрадеАрт"/>
    <s v="Полноцвет"/>
    <s v="0-ФрадеАрт"/>
    <s v="ART-P-30-Tw-Fine"/>
    <s v="ФрадеАрт-Твин Пикс-Чертовски хороший-Пенал на 12к"/>
    <x v="1"/>
    <n v="173"/>
    <n v="150"/>
    <n v="170"/>
    <m/>
    <n v="0"/>
    <n v="0"/>
    <n v="0"/>
    <m/>
    <n v="0"/>
    <n v="0"/>
    <n v="0"/>
    <n v="0"/>
  </r>
  <r>
    <x v="1"/>
    <x v="2"/>
    <s v="05-ФрадеАрт"/>
    <s v="Полноцвет"/>
    <s v="0-ФрадеАрт"/>
    <s v="ART-P-30-1807-08"/>
    <s v="ФрадеАрт-Босх-Концерт в яйце-Пенал на 12к"/>
    <x v="1"/>
    <n v="173"/>
    <n v="150"/>
    <n v="170"/>
    <m/>
    <n v="0"/>
    <n v="0"/>
    <n v="0"/>
    <m/>
    <n v="0"/>
    <n v="0"/>
    <n v="0"/>
    <n v="0"/>
  </r>
  <r>
    <x v="1"/>
    <x v="2"/>
    <s v="05-ФрадеАрт"/>
    <s v="Полноцвет"/>
    <s v="0-ФрадеАрт"/>
    <s v="ART-P-30-1807-09"/>
    <s v="ФрадеАрт-Босх-Стог сена-Пенал на 12к"/>
    <x v="1"/>
    <n v="173"/>
    <n v="150"/>
    <n v="170"/>
    <m/>
    <n v="0"/>
    <n v="0"/>
    <n v="0"/>
    <m/>
    <n v="0"/>
    <n v="0"/>
    <n v="0"/>
    <n v="0"/>
  </r>
  <r>
    <x v="1"/>
    <x v="2"/>
    <s v="05-ФрадеАрт"/>
    <s v="Полноцвет"/>
    <s v="0-ФрадеАрт"/>
    <s v="ART-P-30-1807-02"/>
    <s v="ФрадеАрт-Боттичелли-Мадонна-Пенал на 12к"/>
    <x v="1"/>
    <n v="173"/>
    <n v="150"/>
    <n v="170"/>
    <m/>
    <n v="0"/>
    <n v="0"/>
    <n v="0"/>
    <m/>
    <n v="0"/>
    <n v="0"/>
    <n v="0"/>
    <n v="0"/>
  </r>
  <r>
    <x v="1"/>
    <x v="2"/>
    <s v="05-ФрадеАрт"/>
    <s v="Полноцвет"/>
    <s v="0-ФрадеАрт"/>
    <s v="ART-P-30-1807-03"/>
    <s v="ФрадеАрт-Боттичелли-Медичи-Пенал на 12к"/>
    <x v="1"/>
    <n v="173"/>
    <n v="150"/>
    <n v="170"/>
    <m/>
    <n v="0"/>
    <n v="0"/>
    <n v="0"/>
    <m/>
    <n v="0"/>
    <n v="0"/>
    <n v="0"/>
    <n v="0"/>
  </r>
  <r>
    <x v="1"/>
    <x v="2"/>
    <s v="05-ФрадеАрт"/>
    <s v="Полноцвет"/>
    <s v="0-ФрадеАрт"/>
    <s v="ART-P-30-1807-12"/>
    <s v="ФрадеАрт-Боттичелли-Портрет женщины-Пенал на 12к"/>
    <x v="1"/>
    <n v="173"/>
    <n v="150"/>
    <n v="170"/>
    <m/>
    <n v="0"/>
    <n v="0"/>
    <n v="0"/>
    <m/>
    <n v="0"/>
    <n v="0"/>
    <n v="0"/>
    <n v="0"/>
  </r>
  <r>
    <x v="1"/>
    <x v="2"/>
    <s v="05-ФрадеАрт"/>
    <s v="Полноцвет"/>
    <s v="0-ФрадеАрт"/>
    <s v="ART-P-30-1807-07"/>
    <s v="ФрадеАрт-Боттичелли-Суд Париса -Пенал на 12к"/>
    <x v="1"/>
    <n v="173"/>
    <n v="150"/>
    <n v="170"/>
    <m/>
    <n v="0"/>
    <n v="0"/>
    <n v="0"/>
    <m/>
    <n v="0"/>
    <n v="0"/>
    <n v="0"/>
    <n v="0"/>
  </r>
  <r>
    <x v="1"/>
    <x v="2"/>
    <s v="05-ФрадеАрт"/>
    <s v="Полноцвет"/>
    <s v="0-ФрадеАрт"/>
    <s v="ART-P-30-1807-04"/>
    <s v="ФрадеАрт-Джотто-Бегство в Египет-Пенал на 12к"/>
    <x v="1"/>
    <n v="173"/>
    <n v="150"/>
    <n v="170"/>
    <m/>
    <n v="0"/>
    <n v="0"/>
    <n v="0"/>
    <m/>
    <n v="0"/>
    <n v="0"/>
    <n v="0"/>
    <n v="0"/>
  </r>
  <r>
    <x v="1"/>
    <x v="2"/>
    <s v="05-ФрадеАрт"/>
    <s v="Полноцвет"/>
    <s v="0-ФрадеАрт"/>
    <s v="ART-P-30-1807-05"/>
    <s v="ФрадеАрт-Карпаччо-Две дамы -Пенал на 12к"/>
    <x v="1"/>
    <n v="173"/>
    <n v="150"/>
    <n v="170"/>
    <m/>
    <n v="0"/>
    <n v="0"/>
    <n v="0"/>
    <m/>
    <n v="0"/>
    <n v="0"/>
    <n v="0"/>
    <n v="0"/>
  </r>
  <r>
    <x v="1"/>
    <x v="2"/>
    <s v="05-ФрадеАрт"/>
    <s v="Полноцвет"/>
    <s v="0-ФрадеАрт"/>
    <s v="ART-P-30-1807-11"/>
    <s v="ФрадеАрт-Карпаччо-Молодой рыцарь-Пенал на 12к"/>
    <x v="1"/>
    <n v="173"/>
    <n v="150"/>
    <n v="170"/>
    <m/>
    <n v="0"/>
    <n v="0"/>
    <n v="0"/>
    <m/>
    <n v="0"/>
    <n v="0"/>
    <n v="0"/>
    <n v="0"/>
  </r>
  <r>
    <x v="1"/>
    <x v="2"/>
    <s v="05-ФрадеАрт"/>
    <s v="Полноцвет"/>
    <s v="0-ФрадеАрт"/>
    <s v="ART-P-30-1807-01"/>
    <s v="ФрадеАрт-Уффици-Весна-Пенал на 12к"/>
    <x v="1"/>
    <n v="173"/>
    <n v="150"/>
    <n v="170"/>
    <m/>
    <n v="0"/>
    <n v="0"/>
    <n v="0"/>
    <m/>
    <n v="0"/>
    <n v="0"/>
    <n v="0"/>
    <n v="0"/>
  </r>
  <r>
    <x v="2"/>
    <x v="3"/>
    <s v="01-МГК"/>
    <s v="МГК"/>
    <s v="1-Стандарт"/>
    <s v="RAS-01"/>
    <s v="КОРОБКА стандартная (МГК) на 20к"/>
    <x v="2"/>
    <n v="575"/>
    <n v="500"/>
    <n v="1300"/>
    <m/>
    <n v="0"/>
    <n v="0"/>
    <n v="0"/>
    <m/>
    <n v="0"/>
    <n v="0"/>
    <n v="0"/>
    <n v="0"/>
  </r>
  <r>
    <x v="2"/>
    <x v="3"/>
    <s v="01-МГК"/>
    <s v="МГК"/>
    <s v="1-Стандарт"/>
    <s v="RAS-03"/>
    <s v="КОРОБКА стандартная (МГК) на 4к"/>
    <x v="2"/>
    <n v="403"/>
    <n v="350"/>
    <n v="600"/>
    <m/>
    <n v="0"/>
    <n v="0"/>
    <n v="0"/>
    <m/>
    <n v="0"/>
    <n v="0"/>
    <n v="0"/>
    <n v="0"/>
  </r>
  <r>
    <x v="2"/>
    <x v="3"/>
    <s v="01-МГК"/>
    <s v="МГК"/>
    <s v="1-Стандарт"/>
    <s v="RAS-02"/>
    <s v="КОРОБКА стандартная (МГК) на 9к"/>
    <x v="2"/>
    <n v="518"/>
    <n v="450"/>
    <n v="800"/>
    <m/>
    <n v="0"/>
    <n v="0"/>
    <n v="0"/>
    <m/>
    <n v="0"/>
    <n v="0"/>
    <n v="0"/>
    <n v="0"/>
  </r>
  <r>
    <x v="2"/>
    <x v="4"/>
    <s v="02-Бечевка"/>
    <m/>
    <s v="1-Стандарт"/>
    <s v="RAS-04"/>
    <s v="БЕЧЕВКА с сургучной печатью Frade (для МГК) на 20к"/>
    <x v="3"/>
    <n v="230"/>
    <n v="200"/>
    <n v="240"/>
    <m/>
    <n v="0"/>
    <n v="0"/>
    <n v="0"/>
    <m/>
    <n v="0"/>
    <n v="0"/>
    <n v="0"/>
    <n v="0"/>
  </r>
  <r>
    <x v="2"/>
    <x v="4"/>
    <s v="02-Бечевка"/>
    <m/>
    <s v="1-Стандарт"/>
    <s v="RAS-06"/>
    <s v="БЕЧЕВКА с сургучной печатью Frade (для МГК) на 4к"/>
    <x v="3"/>
    <n v="230"/>
    <n v="200"/>
    <n v="240"/>
    <m/>
    <n v="0"/>
    <n v="0"/>
    <n v="0"/>
    <m/>
    <n v="0"/>
    <n v="0"/>
    <n v="0"/>
    <n v="0"/>
  </r>
  <r>
    <x v="2"/>
    <x v="4"/>
    <s v="02-Бечевка"/>
    <m/>
    <s v="1-Стандарт"/>
    <s v="RAS-05"/>
    <s v="БЕЧЕВКА с сургучной печатью Frade (для МГК) на 9к"/>
    <x v="3"/>
    <n v="230"/>
    <n v="200"/>
    <n v="240"/>
    <m/>
    <n v="0"/>
    <n v="0"/>
    <n v="0"/>
    <m/>
    <n v="0"/>
    <n v="0"/>
    <n v="0"/>
    <n v="0"/>
  </r>
  <r>
    <x v="2"/>
    <x v="5"/>
    <s v="03-Пергамент"/>
    <m/>
    <s v="1-Стандарт"/>
    <s v="CAL-10"/>
    <s v="Калька А3-10-23F-марки"/>
    <x v="1"/>
    <n v="115"/>
    <n v="100"/>
    <n v="200"/>
    <m/>
    <n v="0"/>
    <n v="0"/>
    <n v="0"/>
    <m/>
    <n v="0"/>
    <n v="0"/>
    <n v="0"/>
    <n v="0"/>
  </r>
  <r>
    <x v="2"/>
    <x v="5"/>
    <s v="03-Пергамент"/>
    <m/>
    <s v="1-Стандарт"/>
    <s v="CAL-11"/>
    <s v="Калька А3-11-23F-атрибуты"/>
    <x v="1"/>
    <n v="115"/>
    <n v="100"/>
    <n v="200"/>
    <m/>
    <n v="0"/>
    <n v="0"/>
    <n v="0"/>
    <m/>
    <n v="0"/>
    <n v="0"/>
    <n v="0"/>
    <n v="0"/>
  </r>
  <r>
    <x v="2"/>
    <x v="5"/>
    <s v="03-Пергамент"/>
    <m/>
    <s v="1-Стандарт"/>
    <s v="CAL-12"/>
    <s v="Калька А3-12-чай и кофе"/>
    <x v="1"/>
    <n v="115"/>
    <n v="100"/>
    <n v="200"/>
    <m/>
    <n v="0"/>
    <n v="0"/>
    <n v="0"/>
    <m/>
    <n v="0"/>
    <n v="0"/>
    <n v="0"/>
    <n v="0"/>
  </r>
  <r>
    <x v="2"/>
    <x v="5"/>
    <s v="03-Пергамент"/>
    <m/>
    <s v="1-Стандарт"/>
    <s v="CAL-19"/>
    <s v="Калька А3-19-СТ-фраде бесшовный с логотипами"/>
    <x v="1"/>
    <n v="115"/>
    <n v="100"/>
    <n v="200"/>
    <m/>
    <n v="0"/>
    <n v="0"/>
    <n v="0"/>
    <m/>
    <n v="0"/>
    <n v="0"/>
    <n v="0"/>
    <n v="0"/>
  </r>
  <r>
    <x v="2"/>
    <x v="5"/>
    <s v="03-Пергамент"/>
    <m/>
    <s v="1-Стандарт"/>
    <s v="CAL-01"/>
    <s v="Калька А3-1-Love"/>
    <x v="1"/>
    <n v="115"/>
    <n v="100"/>
    <n v="200"/>
    <m/>
    <n v="0"/>
    <n v="0"/>
    <n v="0"/>
    <m/>
    <n v="0"/>
    <n v="0"/>
    <n v="0"/>
    <n v="0"/>
  </r>
  <r>
    <x v="2"/>
    <x v="5"/>
    <s v="03-Пергамент"/>
    <m/>
    <s v="1-Стандарт"/>
    <s v="CAL-02"/>
    <s v="Калька А3-2-конверт"/>
    <x v="1"/>
    <n v="115"/>
    <n v="100"/>
    <n v="200"/>
    <m/>
    <n v="0"/>
    <n v="0"/>
    <n v="0"/>
    <m/>
    <n v="0"/>
    <n v="0"/>
    <n v="0"/>
    <n v="0"/>
  </r>
  <r>
    <x v="2"/>
    <x v="5"/>
    <s v="03-Пергамент"/>
    <m/>
    <s v="1-Стандарт"/>
    <s v="CAL-03"/>
    <s v="Калька А3-3-СТ-розы"/>
    <x v="1"/>
    <n v="115"/>
    <n v="100"/>
    <n v="200"/>
    <m/>
    <n v="0"/>
    <n v="0"/>
    <n v="0"/>
    <m/>
    <n v="0"/>
    <n v="0"/>
    <n v="0"/>
    <n v="0"/>
  </r>
  <r>
    <x v="2"/>
    <x v="5"/>
    <s v="03-Пергамент"/>
    <m/>
    <s v="1-Стандарт"/>
    <s v="CAL-04"/>
    <s v="Калька А3-4-СТ-цветной"/>
    <x v="1"/>
    <n v="115"/>
    <n v="100"/>
    <n v="200"/>
    <m/>
    <n v="0"/>
    <n v="0"/>
    <n v="0"/>
    <m/>
    <n v="0"/>
    <n v="0"/>
    <n v="0"/>
    <n v="0"/>
  </r>
  <r>
    <x v="2"/>
    <x v="5"/>
    <s v="03-Пергамент"/>
    <m/>
    <s v="1-Стандарт"/>
    <s v="CAL-06"/>
    <s v="Калька А3-6-лакомства детские"/>
    <x v="1"/>
    <n v="115"/>
    <n v="100"/>
    <n v="200"/>
    <m/>
    <n v="0"/>
    <n v="0"/>
    <n v="0"/>
    <m/>
    <n v="0"/>
    <n v="0"/>
    <n v="0"/>
    <n v="0"/>
  </r>
  <r>
    <x v="2"/>
    <x v="5"/>
    <s v="03-Пергамент"/>
    <m/>
    <s v="1-Стандарт"/>
    <s v="CAL-07"/>
    <s v="Калька А3-7-лакомства"/>
    <x v="1"/>
    <n v="115"/>
    <n v="100"/>
    <n v="200"/>
    <m/>
    <n v="0"/>
    <n v="0"/>
    <n v="0"/>
    <m/>
    <n v="0"/>
    <n v="0"/>
    <n v="0"/>
    <n v="0"/>
  </r>
  <r>
    <x v="2"/>
    <x v="5"/>
    <s v="03-Пергамент"/>
    <m/>
    <s v="1-Стандарт"/>
    <s v="CAL-08"/>
    <s v="Калька А3-8-СТ-золотые цветы"/>
    <x v="1"/>
    <n v="115"/>
    <n v="100"/>
    <n v="200"/>
    <m/>
    <n v="0"/>
    <n v="0"/>
    <n v="0"/>
    <m/>
    <n v="0"/>
    <n v="0"/>
    <n v="0"/>
    <n v="0"/>
  </r>
  <r>
    <x v="2"/>
    <x v="5"/>
    <s v="03-Пергамент"/>
    <m/>
    <s v="1-Стандарт"/>
    <s v="CAL-09"/>
    <s v="Калька А3-9-8M-бабочки"/>
    <x v="1"/>
    <n v="115"/>
    <n v="100"/>
    <n v="200"/>
    <m/>
    <n v="0"/>
    <n v="0"/>
    <n v="0"/>
    <m/>
    <n v="0"/>
    <n v="0"/>
    <n v="0"/>
    <n v="0"/>
  </r>
  <r>
    <x v="2"/>
    <x v="5"/>
    <s v="03-Пергамент"/>
    <m/>
    <s v="2-Новый год"/>
    <s v="CAL-13"/>
    <s v="Калька А3-13-NY"/>
    <x v="1"/>
    <n v="115"/>
    <n v="100"/>
    <n v="200"/>
    <m/>
    <n v="0"/>
    <n v="0"/>
    <n v="0"/>
    <m/>
    <n v="0"/>
    <n v="0"/>
    <n v="0"/>
    <n v="0"/>
  </r>
  <r>
    <x v="2"/>
    <x v="5"/>
    <s v="03-Пергамент"/>
    <m/>
    <s v="2-Новый год"/>
    <s v="CAL-14"/>
    <s v="Калька А3-14-NY"/>
    <x v="1"/>
    <n v="115"/>
    <n v="100"/>
    <n v="200"/>
    <m/>
    <n v="0"/>
    <n v="0"/>
    <n v="0"/>
    <m/>
    <n v="0"/>
    <n v="0"/>
    <n v="0"/>
    <n v="0"/>
  </r>
  <r>
    <x v="2"/>
    <x v="5"/>
    <s v="03-Пергамент"/>
    <m/>
    <s v="2-Новый год"/>
    <s v="CAL-15"/>
    <s v="Калька А3-15-NY"/>
    <x v="1"/>
    <n v="115"/>
    <n v="100"/>
    <n v="200"/>
    <m/>
    <n v="0"/>
    <n v="0"/>
    <n v="0"/>
    <m/>
    <n v="0"/>
    <n v="0"/>
    <n v="0"/>
    <n v="0"/>
  </r>
  <r>
    <x v="2"/>
    <x v="5"/>
    <s v="03-Пергамент"/>
    <m/>
    <s v="2-Новый год"/>
    <s v="CAL-16"/>
    <s v="Калька А3-16-NY"/>
    <x v="1"/>
    <n v="115"/>
    <n v="100"/>
    <n v="200"/>
    <m/>
    <n v="0"/>
    <n v="0"/>
    <n v="0"/>
    <m/>
    <n v="0"/>
    <n v="0"/>
    <n v="0"/>
    <n v="0"/>
  </r>
  <r>
    <x v="2"/>
    <x v="5"/>
    <s v="03-Пергамент"/>
    <m/>
    <s v="2-Новый год"/>
    <s v="CAL-17"/>
    <s v="Калька А3-17-NY-маскарад-цветной"/>
    <x v="1"/>
    <n v="115"/>
    <n v="100"/>
    <n v="200"/>
    <m/>
    <n v="0"/>
    <n v="0"/>
    <n v="0"/>
    <m/>
    <n v="0"/>
    <n v="0"/>
    <n v="0"/>
    <n v="0"/>
  </r>
  <r>
    <x v="2"/>
    <x v="5"/>
    <s v="03-Пергамент"/>
    <m/>
    <s v="3-23 февраля"/>
    <s v="CAL-18"/>
    <s v="Калька А3-18-23F-23 февраля"/>
    <x v="1"/>
    <n v="115"/>
    <n v="100"/>
    <n v="200"/>
    <m/>
    <n v="0"/>
    <n v="0"/>
    <n v="0"/>
    <m/>
    <n v="0"/>
    <n v="0"/>
    <n v="0"/>
    <n v="0"/>
  </r>
  <r>
    <x v="2"/>
    <x v="5"/>
    <s v="03-Пергамент"/>
    <m/>
    <s v="5-18+"/>
    <s v="CAL-05"/>
    <s v="Калька А3-5-18+"/>
    <x v="1"/>
    <n v="115"/>
    <n v="100"/>
    <n v="200"/>
    <m/>
    <n v="0"/>
    <n v="0"/>
    <n v="0"/>
    <m/>
    <n v="0"/>
    <n v="0"/>
    <n v="0"/>
    <n v="0"/>
  </r>
  <r>
    <x v="2"/>
    <x v="6"/>
    <s v="03-Пергамент"/>
    <m/>
    <s v="1-Стандарт"/>
    <s v="RAS-09"/>
    <s v="БУМАГА кондитерская для коробок 10х10 см на 4к"/>
    <x v="4"/>
    <n v="345"/>
    <n v="300"/>
    <s v="---"/>
    <m/>
    <n v="0"/>
    <n v="0"/>
    <m/>
    <m/>
    <n v="0"/>
    <n v="0"/>
    <m/>
    <n v="0"/>
  </r>
  <r>
    <x v="2"/>
    <x v="6"/>
    <s v="03-Пергамент"/>
    <m/>
    <s v="1-Стандарт"/>
    <s v="RAS-08"/>
    <s v="БУМАГА кондитерская для коробок 12х12 см на 9к"/>
    <x v="4"/>
    <n v="345"/>
    <n v="300"/>
    <s v="---"/>
    <m/>
    <n v="0"/>
    <n v="0"/>
    <m/>
    <m/>
    <n v="0"/>
    <n v="0"/>
    <m/>
    <n v="0"/>
  </r>
  <r>
    <x v="2"/>
    <x v="6"/>
    <s v="03-Пергамент"/>
    <m/>
    <s v="1-Стандарт"/>
    <s v="RAS-07"/>
    <s v="БУМАГА кондитерская для коробок 16х20 см на 20к"/>
    <x v="4"/>
    <n v="345"/>
    <n v="300"/>
    <s v="---"/>
    <m/>
    <n v="0"/>
    <n v="0"/>
    <m/>
    <m/>
    <n v="0"/>
    <n v="0"/>
    <m/>
    <n v="0"/>
  </r>
  <r>
    <x v="2"/>
    <x v="7"/>
    <m/>
    <s v="Серебро"/>
    <s v="1-Стандарт"/>
    <s v="CAL-10"/>
    <s v="Подложка для фигур и плиток 50*34 см серебро"/>
    <x v="1"/>
    <n v="87"/>
    <n v="75"/>
    <n v="150"/>
    <m/>
    <n v="0"/>
    <n v="0"/>
    <n v="0"/>
    <m/>
    <n v="0"/>
    <n v="0"/>
    <n v="0"/>
    <n v="0"/>
  </r>
  <r>
    <x v="2"/>
    <x v="8"/>
    <s v="04-Розетки"/>
    <s v="Белый"/>
    <s v="1-Стандарт"/>
    <s v="RAS-13"/>
    <s v="РОЗЕТКИ бумажные (белые с паттерном Фраде)"/>
    <x v="5"/>
    <n v="805"/>
    <n v="700"/>
    <n v="1600"/>
    <m/>
    <n v="0"/>
    <n v="0"/>
    <n v="0"/>
    <m/>
    <n v="0"/>
    <n v="0"/>
    <n v="0"/>
    <n v="0"/>
  </r>
  <r>
    <x v="2"/>
    <x v="9"/>
    <s v="05-Термобокс"/>
    <s v="Белый"/>
    <s v="1-Стандарт"/>
    <s v="RAS-12"/>
    <s v="ТЕРМОБОКС 15л"/>
    <x v="1"/>
    <n v="173"/>
    <n v="150"/>
    <s v="---"/>
    <m/>
    <n v="0"/>
    <n v="0"/>
    <m/>
    <m/>
    <n v="0"/>
    <n v="0"/>
    <m/>
    <n v="0"/>
  </r>
  <r>
    <x v="2"/>
    <x v="9"/>
    <s v="05-Термобокс"/>
    <s v="Белый"/>
    <s v="1-Стандарт"/>
    <s v="RAS-22"/>
    <s v="ТЕРМОБОКС 50л"/>
    <x v="1"/>
    <n v="311"/>
    <n v="270"/>
    <s v="---"/>
    <m/>
    <n v="0"/>
    <n v="0"/>
    <m/>
    <m/>
    <n v="0"/>
    <n v="0"/>
    <m/>
    <n v="0"/>
  </r>
  <r>
    <x v="2"/>
    <x v="10"/>
    <s v="04-Розетки"/>
    <s v="Полноцвет"/>
    <s v="1-Стандарт"/>
    <s v="RAS-23-beige"/>
    <s v="ЦЕННИКИ Frade бежевые 4*5см"/>
    <x v="6"/>
    <n v="194"/>
    <n v="168"/>
    <s v="---"/>
    <m/>
    <n v="0"/>
    <n v="0"/>
    <m/>
    <m/>
    <n v="0"/>
    <n v="0"/>
    <m/>
    <n v="0"/>
  </r>
  <r>
    <x v="2"/>
    <x v="10"/>
    <s v="04-Розетки"/>
    <s v="Полноцвет"/>
    <s v="1-Стандарт"/>
    <s v="RAS-23-pink"/>
    <s v="ЦЕННИКИ Frade розовые 4*5см"/>
    <x v="6"/>
    <n v="194"/>
    <n v="168"/>
    <s v="---"/>
    <m/>
    <n v="0"/>
    <n v="0"/>
    <m/>
    <m/>
    <n v="0"/>
    <n v="0"/>
    <m/>
    <n v="0"/>
  </r>
  <r>
    <x v="2"/>
    <x v="11"/>
    <s v="06-Пакет"/>
    <s v="Крафт"/>
    <s v="1-Стандарт"/>
    <s v="RAS-17"/>
    <s v="КРАФТ-ПАКЕТ &quot;FRADE&quot; с ручками"/>
    <x v="1"/>
    <n v="35"/>
    <n v="30"/>
    <n v="40"/>
    <m/>
    <n v="0"/>
    <n v="0"/>
    <n v="0"/>
    <m/>
    <n v="0"/>
    <n v="0"/>
    <n v="0"/>
    <n v="0"/>
  </r>
  <r>
    <x v="2"/>
    <x v="11"/>
    <s v="06-Пакет"/>
    <s v="Крафт"/>
    <s v="1-Стандарт"/>
    <s v="UPA-PPFR"/>
    <s v="КРАФТ-ПАКЕТ для драже/плитки с логотипом"/>
    <x v="1"/>
    <n v="6"/>
    <n v="5"/>
    <n v="8"/>
    <m/>
    <n v="0"/>
    <n v="0"/>
    <n v="0"/>
    <m/>
    <n v="0"/>
    <n v="0"/>
    <n v="0"/>
    <n v="0"/>
  </r>
  <r>
    <x v="2"/>
    <x v="11"/>
    <s v="06-Пакет"/>
    <s v="Белый"/>
    <s v="1-Стандарт"/>
    <s v="RAS-15"/>
    <s v="ПАКЕТ-МАЙКА &quot;Frade&quot;"/>
    <x v="7"/>
    <n v="288"/>
    <n v="250"/>
    <n v="300"/>
    <m/>
    <n v="0"/>
    <n v="0"/>
    <n v="0"/>
    <m/>
    <n v="0"/>
    <n v="0"/>
    <n v="0"/>
    <n v="0"/>
  </r>
  <r>
    <x v="2"/>
    <x v="11"/>
    <s v="06-Пакет"/>
    <s v="Прозрачная"/>
    <s v="1-Стандарт"/>
    <s v="UPA-PPDR"/>
    <s v="УПАКОВКА п/п (105*230) (плитки, некоторые фигуры)"/>
    <x v="1"/>
    <n v="2"/>
    <n v="1"/>
    <n v="2"/>
    <m/>
    <n v="0"/>
    <n v="0"/>
    <n v="0"/>
    <m/>
    <n v="0"/>
    <n v="0"/>
    <n v="0"/>
    <n v="0"/>
  </r>
  <r>
    <x v="2"/>
    <x v="11"/>
    <s v="06-Пакет"/>
    <s v="Прозрачная"/>
    <s v="1-Стандарт"/>
    <s v="UPA-PPL2"/>
    <s v="УПАКОВКА п/п (120*170) (лолипопс сердце)"/>
    <x v="1"/>
    <n v="2"/>
    <n v="1"/>
    <n v="2"/>
    <m/>
    <n v="0"/>
    <n v="0"/>
    <n v="0"/>
    <m/>
    <n v="0"/>
    <n v="0"/>
    <n v="0"/>
    <n v="0"/>
  </r>
  <r>
    <x v="2"/>
    <x v="11"/>
    <s v="06-Пакет"/>
    <s v="Прозрачная"/>
    <s v="1-Стандарт"/>
    <s v="UPA-PPL3"/>
    <s v="УПАКОВКА п/п (135*230) (плитки, некоторые фигуры)"/>
    <x v="1"/>
    <n v="2"/>
    <n v="1"/>
    <n v="2"/>
    <m/>
    <n v="0"/>
    <n v="0"/>
    <n v="0"/>
    <m/>
    <n v="0"/>
    <n v="0"/>
    <n v="0"/>
    <n v="0"/>
  </r>
  <r>
    <x v="2"/>
    <x v="11"/>
    <s v="06-Пакет"/>
    <s v="Прозрачная"/>
    <s v="1-Стандарт"/>
    <s v="UPA-PPL4"/>
    <s v="УПАКОВКА п/п (180*295) (открытки, плитки, фигуры)"/>
    <x v="1"/>
    <n v="2"/>
    <n v="1"/>
    <n v="2"/>
    <m/>
    <n v="0"/>
    <n v="0"/>
    <n v="0"/>
    <m/>
    <n v="0"/>
    <n v="0"/>
    <n v="0"/>
    <n v="0"/>
  </r>
  <r>
    <x v="2"/>
    <x v="11"/>
    <s v="06-Пакет"/>
    <s v="Прозрачная"/>
    <s v="1-Стандарт"/>
    <s v="UPA-PPL1"/>
    <s v="УПАКОВКА п/п (65*170) (все лолипопсы, кроме сердца)"/>
    <x v="1"/>
    <n v="2"/>
    <n v="1"/>
    <n v="2"/>
    <m/>
    <n v="0"/>
    <n v="0"/>
    <n v="0"/>
    <m/>
    <n v="0"/>
    <n v="0"/>
    <n v="0"/>
    <n v="0"/>
  </r>
  <r>
    <x v="2"/>
    <x v="12"/>
    <s v="06-Пакет"/>
    <s v="Прозрачная"/>
    <s v="1-Стандарт"/>
    <s v="UPA-NFR-32"/>
    <s v="НАКЛЕЙКА прямоугольная (логотип с надписью)"/>
    <x v="8"/>
    <n v="74"/>
    <n v="64"/>
    <n v="96"/>
    <m/>
    <n v="0"/>
    <n v="0"/>
    <n v="0"/>
    <m/>
    <n v="0"/>
    <n v="0"/>
    <n v="0"/>
    <n v="0"/>
  </r>
  <r>
    <x v="2"/>
    <x v="12"/>
    <s v="06-Пакет"/>
    <m/>
    <s v="2-Новый год"/>
    <s v="UPA-NFR-NY"/>
    <s v="НАКЛЕЙКА круглая (олень)"/>
    <x v="2"/>
    <n v="173"/>
    <n v="150"/>
    <n v="250"/>
    <m/>
    <n v="0"/>
    <n v="0"/>
    <n v="0"/>
    <m/>
    <n v="0"/>
    <n v="0"/>
    <n v="0"/>
    <n v="0"/>
  </r>
  <r>
    <x v="2"/>
    <x v="13"/>
    <s v="06-Пакет"/>
    <s v="Полноцвет"/>
    <s v="1-Стандарт"/>
    <s v="UPA-BFR-40"/>
    <s v="БИРКА (в ассортименте) 4 вида по 10шт"/>
    <x v="9"/>
    <n v="230"/>
    <n v="200"/>
    <n v="240"/>
    <m/>
    <n v="0"/>
    <n v="0"/>
    <n v="0"/>
    <m/>
    <n v="0"/>
    <n v="0"/>
    <n v="0"/>
    <n v="0"/>
  </r>
  <r>
    <x v="2"/>
    <x v="13"/>
    <s v="06-Пакет"/>
    <s v="Серебро"/>
    <s v="1-Стандарт"/>
    <s v="UPA-BFR-23-silver"/>
    <s v="БИРКА овальная (серебряный жетон) на резинке"/>
    <x v="1"/>
    <n v="12"/>
    <n v="10"/>
    <n v="15"/>
    <m/>
    <n v="0"/>
    <n v="0"/>
    <n v="0"/>
    <m/>
    <n v="0"/>
    <n v="0"/>
    <n v="0"/>
    <n v="0"/>
  </r>
  <r>
    <x v="2"/>
    <x v="13"/>
    <s v="06-Пакет"/>
    <s v="Полноцвет"/>
    <s v="2-Новый год"/>
    <s v="UPA-NFR-40"/>
    <s v="БИРКА (в ассортименте) 4 вида по 10шт новогодняя"/>
    <x v="9"/>
    <n v="230"/>
    <n v="200"/>
    <n v="240"/>
    <m/>
    <n v="0"/>
    <n v="0"/>
    <n v="0"/>
    <m/>
    <n v="0"/>
    <n v="0"/>
    <n v="0"/>
    <n v="0"/>
  </r>
  <r>
    <x v="2"/>
    <x v="13"/>
    <s v="06-Пакет"/>
    <s v="Полноцвет"/>
    <s v="2-Новый год"/>
    <s v="UPA-NFR-NY-20-40"/>
    <s v="БИРКА (в ассортименте) 8 видов по 5шт новогодняя"/>
    <x v="9"/>
    <n v="230"/>
    <n v="200"/>
    <n v="240"/>
    <m/>
    <n v="0"/>
    <n v="0"/>
    <n v="0"/>
    <m/>
    <n v="0"/>
    <n v="0"/>
    <n v="0"/>
    <n v="0"/>
  </r>
  <r>
    <x v="2"/>
    <x v="13"/>
    <s v="06-Пакет"/>
    <m/>
    <s v="2-Новый год"/>
    <s v="UPA-BFR-NY-bordo"/>
    <s v="БИРКА круглая (бордовая)"/>
    <x v="9"/>
    <n v="230"/>
    <n v="200"/>
    <n v="240"/>
    <m/>
    <n v="0"/>
    <n v="0"/>
    <n v="0"/>
    <m/>
    <n v="0"/>
    <n v="0"/>
    <n v="0"/>
    <n v="0"/>
  </r>
  <r>
    <x v="2"/>
    <x v="13"/>
    <s v="06-Пакет"/>
    <m/>
    <s v="2-Новый год"/>
    <s v="UPA-BFR-NY-red"/>
    <s v="БИРКА круглая (красная)"/>
    <x v="9"/>
    <n v="230"/>
    <n v="200"/>
    <n v="240"/>
    <m/>
    <n v="0"/>
    <n v="0"/>
    <n v="0"/>
    <m/>
    <n v="0"/>
    <n v="0"/>
    <n v="0"/>
    <n v="0"/>
  </r>
  <r>
    <x v="2"/>
    <x v="13"/>
    <s v="06-Пакет"/>
    <m/>
    <s v="2-Новый год"/>
    <s v="UPA-BFR-NY-tree"/>
    <s v="БИРКА прямоугольная (ёлка)"/>
    <x v="9"/>
    <n v="230"/>
    <n v="200"/>
    <n v="240"/>
    <m/>
    <n v="0"/>
    <n v="0"/>
    <n v="0"/>
    <m/>
    <n v="0"/>
    <n v="0"/>
    <n v="0"/>
    <n v="0"/>
  </r>
  <r>
    <x v="2"/>
    <x v="13"/>
    <s v="06-Пакет"/>
    <m/>
    <s v="3-23 февраля"/>
    <s v="UPA-BFR-23-plane"/>
    <s v="БИРКА прямоугольная (23 февраля-самолёт)"/>
    <x v="9"/>
    <n v="230"/>
    <n v="200"/>
    <n v="240"/>
    <m/>
    <n v="0"/>
    <n v="0"/>
    <n v="0"/>
    <m/>
    <n v="0"/>
    <n v="0"/>
    <n v="0"/>
    <n v="0"/>
  </r>
  <r>
    <x v="2"/>
    <x v="13"/>
    <s v="06-Пакет"/>
    <m/>
    <s v="4-Пасха"/>
    <s v="UPA-BFR-PAS"/>
    <s v="БИРКА прямоугольная (со светлой Пасхой)"/>
    <x v="9"/>
    <n v="230"/>
    <n v="200"/>
    <n v="240"/>
    <m/>
    <n v="0"/>
    <n v="0"/>
    <n v="0"/>
    <m/>
    <n v="0"/>
    <n v="0"/>
    <n v="0"/>
    <n v="0"/>
  </r>
  <r>
    <x v="2"/>
    <x v="14"/>
    <s v="07-Другое"/>
    <m/>
    <s v="1-Стандарт"/>
    <s v="RAS-16"/>
    <s v="КАНДУРИН (в ассортименте)"/>
    <x v="1"/>
    <n v="138"/>
    <n v="120"/>
    <s v="---"/>
    <m/>
    <n v="0"/>
    <n v="0"/>
    <m/>
    <m/>
    <n v="0"/>
    <n v="0"/>
    <m/>
    <n v="0"/>
  </r>
  <r>
    <x v="2"/>
    <x v="14"/>
    <s v="07-Другое"/>
    <m/>
    <s v="1-Стандарт"/>
    <s v="RAS-14"/>
    <s v="КАТАЛОГ &quot;Frade&quot;"/>
    <x v="1"/>
    <n v="92"/>
    <n v="80"/>
    <s v="---"/>
    <m/>
    <n v="0"/>
    <n v="0"/>
    <m/>
    <m/>
    <n v="0"/>
    <n v="0"/>
    <m/>
    <n v="0"/>
  </r>
  <r>
    <x v="2"/>
    <x v="14"/>
    <s v="07-Другое"/>
    <m/>
    <s v="1-Стандарт"/>
    <s v="RAS-CON-1"/>
    <s v="КОНВЕРТ для сертификата (кружево)"/>
    <x v="1"/>
    <n v="69"/>
    <n v="60"/>
    <s v="---"/>
    <m/>
    <n v="0"/>
    <n v="0"/>
    <m/>
    <m/>
    <n v="0"/>
    <n v="0"/>
    <m/>
    <n v="0"/>
  </r>
  <r>
    <x v="2"/>
    <x v="14"/>
    <s v="07-Другое"/>
    <m/>
    <s v="1-Стандарт"/>
    <s v="RAS-CON-2"/>
    <s v="КОНВЕРТ для сертификата (полоса золото)"/>
    <x v="1"/>
    <n v="69"/>
    <n v="60"/>
    <s v="---"/>
    <m/>
    <n v="0"/>
    <n v="0"/>
    <m/>
    <m/>
    <n v="0"/>
    <n v="0"/>
    <m/>
    <n v="0"/>
  </r>
  <r>
    <x v="2"/>
    <x v="14"/>
    <s v="07-Другое"/>
    <m/>
    <s v="1-Стандарт"/>
    <s v="RAS-CON-21"/>
    <s v="КОНВЕРТ для сертификата (полоса коричн)"/>
    <x v="1"/>
    <n v="69"/>
    <n v="60"/>
    <s v="---"/>
    <m/>
    <n v="0"/>
    <n v="0"/>
    <m/>
    <m/>
    <n v="0"/>
    <n v="0"/>
    <m/>
    <n v="0"/>
  </r>
  <r>
    <x v="2"/>
    <x v="14"/>
    <s v="07-Другое"/>
    <m/>
    <s v="1-Стандарт"/>
    <s v="RAS-CON-31"/>
    <s v="КОНВЕРТ для сертификата (цветы какао)"/>
    <x v="1"/>
    <n v="69"/>
    <n v="60"/>
    <s v="---"/>
    <m/>
    <n v="0"/>
    <n v="0"/>
    <m/>
    <m/>
    <n v="0"/>
    <n v="0"/>
    <m/>
    <n v="0"/>
  </r>
  <r>
    <x v="2"/>
    <x v="14"/>
    <s v="07-Другое"/>
    <m/>
    <s v="1-Стандарт"/>
    <s v="RAS-18"/>
    <s v="ПОДСТАВКА под лолипопсы (на 24) YELLOW"/>
    <x v="1"/>
    <n v="230"/>
    <n v="200"/>
    <s v="---"/>
    <m/>
    <n v="0"/>
    <n v="0"/>
    <m/>
    <m/>
    <n v="0"/>
    <n v="0"/>
    <m/>
    <n v="0"/>
  </r>
  <r>
    <x v="3"/>
    <x v="15"/>
    <s v="01-ДУ"/>
    <s v="уточняйте"/>
    <s v="1-Стандарт"/>
    <s v="UPA-DUC-01"/>
    <s v="ДВОЙНОЕ УДОВОЛЬСТВИЕ шампанское (на 40к)"/>
    <x v="1"/>
    <n v="1553"/>
    <n v="1350"/>
    <n v="1600"/>
    <m/>
    <n v="0"/>
    <n v="0"/>
    <n v="0"/>
    <m/>
    <n v="0"/>
    <n v="0"/>
    <n v="0"/>
    <n v="0"/>
  </r>
  <r>
    <x v="3"/>
    <x v="15"/>
    <m/>
    <s v="уточняйте"/>
    <s v="1-Стандарт"/>
    <s v="UPA-DUT-24"/>
    <s v="ТРОЙНОЕ УДОВОЛЬСТВИЕ (на 24к)"/>
    <x v="1"/>
    <n v="3278"/>
    <n v="2850"/>
    <n v="3300"/>
    <m/>
    <n v="0"/>
    <n v="0"/>
    <n v="0"/>
    <m/>
    <n v="0"/>
    <n v="0"/>
    <n v="0"/>
    <n v="0"/>
  </r>
  <r>
    <x v="3"/>
    <x v="15"/>
    <m/>
    <s v="уточняйте"/>
    <s v="1-Стандарт"/>
    <s v="UPA-DUXO-36"/>
    <s v="ДВОЙНОЕ УДОВОЛЬСТВИЕ XO (на 36к)"/>
    <x v="1"/>
    <n v="1898"/>
    <n v="1650"/>
    <n v="1900"/>
    <m/>
    <n v="0"/>
    <n v="0"/>
    <n v="0"/>
    <m/>
    <n v="0"/>
    <n v="0"/>
    <n v="0"/>
    <n v="0"/>
  </r>
  <r>
    <x v="3"/>
    <x v="15"/>
    <m/>
    <s v="уточняйте"/>
    <s v="1-Стандарт"/>
    <s v="UPA-DUVSOP-14"/>
    <s v="ДВОЙНОЕ УДОВОЛЬСТВИЕ VSOP (на 14к)"/>
    <x v="1"/>
    <n v="1323"/>
    <n v="1150"/>
    <n v="1300"/>
    <m/>
    <n v="0"/>
    <n v="0"/>
    <n v="0"/>
    <m/>
    <n v="0"/>
    <n v="0"/>
    <n v="0"/>
    <n v="0"/>
  </r>
  <r>
    <x v="3"/>
    <x v="15"/>
    <m/>
    <s v="уточняйте"/>
    <s v="1-Стандарт"/>
    <s v="UPA-DUVS-4"/>
    <s v="ДВОЙНОЕ УДОВОЛЬСТВИЕ VS (на 4к)"/>
    <x v="1"/>
    <n v="805"/>
    <n v="700"/>
    <n v="800"/>
    <m/>
    <n v="0"/>
    <n v="0"/>
    <n v="0"/>
    <m/>
    <n v="0"/>
    <n v="0"/>
    <n v="0"/>
    <n v="0"/>
  </r>
  <r>
    <x v="3"/>
    <x v="16"/>
    <s v="021-Футляр"/>
    <s v="Белый"/>
    <s v="1-Стандарт"/>
    <s v="UPA-W-25-8M-1901"/>
    <s v="ФУТЛЯР (на 25к) (канарейки)"/>
    <x v="1"/>
    <n v="564"/>
    <n v="490"/>
    <n v="600"/>
    <m/>
    <n v="0"/>
    <n v="0"/>
    <n v="0"/>
    <m/>
    <n v="0"/>
    <n v="0"/>
    <n v="0"/>
    <n v="0"/>
  </r>
  <r>
    <x v="3"/>
    <x v="16"/>
    <s v="022-Футляр"/>
    <s v="Красный"/>
    <s v="1-Стандарт"/>
    <s v="UPA-Wl-16-01"/>
    <s v="ФУТЛЯР (на 16к), из искусственной кожи"/>
    <x v="1"/>
    <n v="449"/>
    <n v="390"/>
    <n v="500"/>
    <m/>
    <n v="0"/>
    <n v="0"/>
    <n v="0"/>
    <m/>
    <n v="0"/>
    <n v="0"/>
    <n v="0"/>
    <n v="0"/>
  </r>
  <r>
    <x v="3"/>
    <x v="16"/>
    <s v="024-Футляр"/>
    <s v="Белый"/>
    <s v="1-Стандарт"/>
    <s v="UPA-W-20-03"/>
    <s v="ФУТЛЯР (на 9к)"/>
    <x v="1"/>
    <n v="230"/>
    <n v="200"/>
    <n v="250"/>
    <m/>
    <n v="0"/>
    <n v="0"/>
    <n v="0"/>
    <m/>
    <n v="0"/>
    <n v="0"/>
    <n v="0"/>
    <n v="0"/>
  </r>
  <r>
    <x v="3"/>
    <x v="16"/>
    <s v="024-Футляр"/>
    <s v="Белый"/>
    <s v="1-Стандарт"/>
    <s v="UPA-W-20-8M-1909"/>
    <s v="ФУТЛЯР (на 9к) (апликация)"/>
    <x v="1"/>
    <n v="230"/>
    <n v="200"/>
    <n v="250"/>
    <m/>
    <n v="0"/>
    <n v="0"/>
    <n v="0"/>
    <m/>
    <n v="0"/>
    <n v="0"/>
    <n v="0"/>
    <n v="0"/>
  </r>
  <r>
    <x v="3"/>
    <x v="16"/>
    <s v="024-Футляр"/>
    <s v="Белый"/>
    <s v="1-Стандарт"/>
    <s v="UPA-W-20-23F-1903"/>
    <s v="ФУТЛЯР (на 9к) (лабиринт)"/>
    <x v="1"/>
    <n v="230"/>
    <n v="200"/>
    <n v="250"/>
    <m/>
    <n v="0"/>
    <n v="0"/>
    <n v="0"/>
    <m/>
    <n v="0"/>
    <n v="0"/>
    <n v="0"/>
    <n v="0"/>
  </r>
  <r>
    <x v="3"/>
    <x v="16"/>
    <s v="025-Футляр"/>
    <s v="Фиолетовый"/>
    <s v="1-Стандарт"/>
    <s v="UPA-W-20-04"/>
    <s v="ФУТЛЯР (на 9к)"/>
    <x v="1"/>
    <n v="230"/>
    <n v="200"/>
    <n v="250"/>
    <m/>
    <n v="0"/>
    <n v="0"/>
    <n v="0"/>
    <m/>
    <n v="0"/>
    <n v="0"/>
    <n v="0"/>
    <n v="0"/>
  </r>
  <r>
    <x v="3"/>
    <x v="16"/>
    <s v="025-Футляр"/>
    <s v="Фиолетовый"/>
    <s v="1-Стандарт"/>
    <s v="UPA-W-20-04-8M-Lav"/>
    <s v="ФУТЛЯР (на 9к) (лаванда)"/>
    <x v="1"/>
    <n v="230"/>
    <n v="200"/>
    <n v="250"/>
    <m/>
    <n v="0"/>
    <n v="0"/>
    <n v="0"/>
    <m/>
    <n v="0"/>
    <n v="0"/>
    <n v="0"/>
    <n v="0"/>
  </r>
  <r>
    <x v="3"/>
    <x v="16"/>
    <s v="026-Футляр"/>
    <s v="Серебро"/>
    <s v="1-Стандарт"/>
    <s v="UPA-W-20-Sil-8M-1850"/>
    <s v="ФУТЛЯР (на 9к) (васильки)"/>
    <x v="1"/>
    <n v="230"/>
    <n v="200"/>
    <n v="250"/>
    <m/>
    <n v="0"/>
    <n v="0"/>
    <n v="0"/>
    <m/>
    <n v="0"/>
    <n v="0"/>
    <n v="0"/>
    <n v="0"/>
  </r>
  <r>
    <x v="3"/>
    <x v="16"/>
    <s v="026-Футляр"/>
    <s v="Серебро"/>
    <s v="1-Стандарт"/>
    <s v="UPA-W-20-Sil-23F-1822"/>
    <s v="ФУТЛЯР (на 9к) (хобби)"/>
    <x v="1"/>
    <n v="230"/>
    <n v="200"/>
    <n v="250"/>
    <m/>
    <n v="0"/>
    <n v="0"/>
    <n v="0"/>
    <m/>
    <n v="0"/>
    <n v="0"/>
    <n v="0"/>
    <n v="0"/>
  </r>
  <r>
    <x v="3"/>
    <x v="16"/>
    <s v="027-Футляр"/>
    <s v="Зелёный"/>
    <s v="1-Стандарт"/>
    <s v="UPA-W-20-Gr-8M-1854"/>
    <s v="ФУТЛЯР (на 9к) (зелёный плющ)"/>
    <x v="1"/>
    <n v="230"/>
    <n v="200"/>
    <n v="250"/>
    <m/>
    <n v="0"/>
    <n v="0"/>
    <n v="0"/>
    <m/>
    <n v="0"/>
    <n v="0"/>
    <n v="0"/>
    <n v="0"/>
  </r>
  <r>
    <x v="3"/>
    <x v="16"/>
    <s v="027-Футляр"/>
    <s v="Зелёный"/>
    <s v="1-Стандарт"/>
    <s v="UPA-W-20-Gr-8M-1858"/>
    <s v="ФУТЛЯР (на 9к) (маки и розы)"/>
    <x v="1"/>
    <n v="230"/>
    <n v="200"/>
    <n v="250"/>
    <m/>
    <n v="0"/>
    <n v="0"/>
    <n v="0"/>
    <m/>
    <n v="0"/>
    <n v="0"/>
    <n v="0"/>
    <n v="0"/>
  </r>
  <r>
    <x v="3"/>
    <x v="16"/>
    <s v="028-Футляр"/>
    <s v="Красный"/>
    <s v="1-Стандарт"/>
    <s v="UPA-W-20-01-8M-1856"/>
    <s v="ФУТЛЯР (на 9к) (золотые цветы)"/>
    <x v="1"/>
    <n v="230"/>
    <n v="200"/>
    <n v="250"/>
    <m/>
    <n v="0"/>
    <n v="0"/>
    <n v="0"/>
    <m/>
    <n v="0"/>
    <n v="0"/>
    <n v="0"/>
    <n v="0"/>
  </r>
  <r>
    <x v="3"/>
    <x v="16"/>
    <s v="028-Футляр"/>
    <s v="Красный"/>
    <s v="1-Стандарт"/>
    <s v="UPA-W-20-01-8M-1858"/>
    <s v="ФУТЛЯР (на 9к) (маки и розы)"/>
    <x v="1"/>
    <n v="230"/>
    <n v="200"/>
    <n v="250"/>
    <m/>
    <n v="0"/>
    <n v="0"/>
    <n v="0"/>
    <m/>
    <n v="0"/>
    <n v="0"/>
    <n v="0"/>
    <n v="0"/>
  </r>
  <r>
    <x v="3"/>
    <x v="16"/>
    <s v="029-Футляр"/>
    <s v="Синий"/>
    <s v="1-Стандарт"/>
    <s v="UPA-W-20-Blu-23F-1909"/>
    <s v="ФУТЛЯР (на 9к) (механизм)"/>
    <x v="1"/>
    <n v="230"/>
    <n v="200"/>
    <n v="250"/>
    <m/>
    <n v="0"/>
    <n v="0"/>
    <n v="0"/>
    <m/>
    <n v="0"/>
    <n v="0"/>
    <n v="0"/>
    <n v="0"/>
  </r>
  <r>
    <x v="3"/>
    <x v="16"/>
    <s v="030-Футляр"/>
    <s v="Оранжевый"/>
    <s v="1-Стандарт"/>
    <s v="UPA-W-20-Or-8M-1855"/>
    <s v="ФУТЛЯР (на 9к) (полевые цветы)"/>
    <x v="1"/>
    <n v="230"/>
    <n v="200"/>
    <n v="250"/>
    <m/>
    <n v="0"/>
    <n v="0"/>
    <n v="0"/>
    <m/>
    <n v="0"/>
    <n v="0"/>
    <n v="0"/>
    <n v="0"/>
  </r>
  <r>
    <x v="3"/>
    <x v="16"/>
    <s v="030-Футляр"/>
    <s v="Оранжевый"/>
    <s v="1-Стандарт"/>
    <s v="UPA-W-20-Or-8M-1902"/>
    <s v="ФУТЛЯР (на 9к) (чайник)"/>
    <x v="1"/>
    <n v="230"/>
    <n v="200"/>
    <n v="250"/>
    <m/>
    <n v="0"/>
    <n v="0"/>
    <n v="0"/>
    <m/>
    <n v="0"/>
    <n v="0"/>
    <n v="0"/>
    <n v="0"/>
  </r>
  <r>
    <x v="3"/>
    <x v="17"/>
    <s v="030-Кассоне"/>
    <m/>
    <s v="1-Стандарт"/>
    <s v="UPA-CAS-16-resh"/>
    <s v="Кассоне 16к (решето)"/>
    <x v="1"/>
    <n v="690"/>
    <n v="600"/>
    <n v="750"/>
    <m/>
    <n v="0"/>
    <n v="0"/>
    <n v="0"/>
    <m/>
    <n v="0"/>
    <n v="0"/>
    <n v="0"/>
    <n v="0"/>
  </r>
  <r>
    <x v="3"/>
    <x v="17"/>
    <m/>
    <m/>
    <s v="1-Стандарт"/>
    <s v="UPA-CAS-16-poppy"/>
    <s v="Кассоне 16к (маки)"/>
    <x v="1"/>
    <n v="886"/>
    <n v="770"/>
    <n v="950"/>
    <m/>
    <n v="0"/>
    <n v="0"/>
    <n v="0"/>
    <m/>
    <n v="0"/>
    <n v="0"/>
    <n v="0"/>
    <n v="0"/>
  </r>
  <r>
    <x v="3"/>
    <x v="17"/>
    <s v="030-Кассоне"/>
    <m/>
    <s v="1-Стандарт"/>
    <s v="UPA-CAS-20-cacao"/>
    <s v="Кассоне 20к (какао)"/>
    <x v="1"/>
    <n v="886"/>
    <n v="770"/>
    <n v="950"/>
    <m/>
    <n v="0"/>
    <n v="0"/>
    <n v="0"/>
    <m/>
    <n v="0"/>
    <n v="0"/>
    <n v="0"/>
    <n v="0"/>
  </r>
  <r>
    <x v="3"/>
    <x v="17"/>
    <s v="030-Кассоне"/>
    <m/>
    <s v="1-Стандарт"/>
    <s v="UPA-CAS-9-8M-1838"/>
    <s v="Кассоне 9к (золотые цветы гравировка)"/>
    <x v="1"/>
    <n v="690"/>
    <n v="600"/>
    <n v="750"/>
    <m/>
    <n v="0"/>
    <n v="0"/>
    <n v="0"/>
    <m/>
    <n v="0"/>
    <n v="0"/>
    <n v="0"/>
    <n v="0"/>
  </r>
  <r>
    <x v="3"/>
    <x v="18"/>
    <s v="032-Шкатулка"/>
    <m/>
    <s v="1-Стандарт"/>
    <s v="UPA-SHM-D"/>
    <s v="ШКАТУЛКА ДЕРЕВЯННАЯ тёмная (венге) (на 16к)"/>
    <x v="1"/>
    <n v="690"/>
    <n v="600"/>
    <n v="700"/>
    <m/>
    <n v="0"/>
    <n v="0"/>
    <n v="0"/>
    <m/>
    <n v="0"/>
    <n v="0"/>
    <n v="0"/>
    <n v="0"/>
  </r>
  <r>
    <x v="3"/>
    <x v="18"/>
    <s v="033-Шкатулка"/>
    <m/>
    <s v="1-Стандарт"/>
    <s v="UPA-SHD-D"/>
    <s v="ШКАТУЛКА ДЕРЕВЯННАЯ тёмная (венге) (на 12к)"/>
    <x v="1"/>
    <n v="575"/>
    <n v="500"/>
    <n v="600"/>
    <m/>
    <n v="0"/>
    <n v="0"/>
    <n v="0"/>
    <m/>
    <n v="0"/>
    <n v="0"/>
    <n v="0"/>
    <n v="0"/>
  </r>
  <r>
    <x v="3"/>
    <x v="19"/>
    <s v="04-Восьмигранник"/>
    <s v="Полноцвет"/>
    <s v="1-Стандарт"/>
    <s v="UPA-Bс-37-01"/>
    <s v="ВОСЬМИГРАННИК (на 37к) (маки и розы)"/>
    <x v="1"/>
    <n v="679"/>
    <n v="590"/>
    <n v="650"/>
    <m/>
    <n v="0"/>
    <n v="0"/>
    <n v="0"/>
    <m/>
    <n v="0"/>
    <n v="0"/>
    <n v="0"/>
    <n v="0"/>
  </r>
  <r>
    <x v="3"/>
    <x v="1"/>
    <s v="051-Фолиант"/>
    <s v="Полноцвет"/>
    <s v="1-Стандарт"/>
    <s v="UPA-F-35-8M-20FR"/>
    <s v="ФОЛИАНТ (на 35к) (Франция)"/>
    <x v="1"/>
    <n v="575"/>
    <n v="500"/>
    <n v="550"/>
    <m/>
    <n v="0"/>
    <n v="0"/>
    <n v="0"/>
    <m/>
    <n v="0"/>
    <n v="0"/>
    <n v="0"/>
    <n v="0"/>
  </r>
  <r>
    <x v="3"/>
    <x v="20"/>
    <s v="070-Круглая"/>
    <s v="Полноцвет"/>
    <s v="1-Стандарт"/>
    <s v="UPA-KA-37-8M-1834"/>
    <s v="КРУГЛАЯ премиум (на 37-45к) (цветы акварель)"/>
    <x v="1"/>
    <n v="794"/>
    <n v="690"/>
    <n v="750"/>
    <m/>
    <n v="0"/>
    <n v="0"/>
    <n v="0"/>
    <m/>
    <n v="0"/>
    <n v="0"/>
    <n v="0"/>
    <n v="0"/>
  </r>
  <r>
    <x v="3"/>
    <x v="20"/>
    <s v="072-Круглая"/>
    <s v="Полноцвет"/>
    <s v="1-Стандарт"/>
    <s v="UPA-KM-12-8M-18LA"/>
    <s v="КРУГЛАЯ маленькая (на 12к) (la couture)"/>
    <x v="1"/>
    <n v="403"/>
    <n v="350"/>
    <n v="400"/>
    <m/>
    <n v="0"/>
    <n v="0"/>
    <n v="0"/>
    <m/>
    <n v="0"/>
    <n v="0"/>
    <n v="0"/>
    <n v="0"/>
  </r>
  <r>
    <x v="3"/>
    <x v="20"/>
    <s v="072-Круглая"/>
    <s v="Полноцвет"/>
    <s v="1-Стандарт"/>
    <s v="UPA-KM-12-8M-18LU"/>
    <s v="КРУГЛАЯ маленькая (на 12к) (луговые цветы)"/>
    <x v="1"/>
    <n v="403"/>
    <n v="350"/>
    <n v="400"/>
    <m/>
    <n v="0"/>
    <n v="0"/>
    <n v="0"/>
    <m/>
    <n v="0"/>
    <n v="0"/>
    <n v="0"/>
    <n v="0"/>
  </r>
  <r>
    <x v="3"/>
    <x v="20"/>
    <s v="072-Круглая"/>
    <s v="Полноцвет"/>
    <s v="1-Стандарт"/>
    <s v="UPA-KM-12-8M-1836"/>
    <s v="КРУГЛАЯ маленькая (на 12к) (новелла)"/>
    <x v="1"/>
    <n v="403"/>
    <n v="350"/>
    <n v="400"/>
    <m/>
    <n v="0"/>
    <n v="0"/>
    <n v="0"/>
    <m/>
    <n v="0"/>
    <n v="0"/>
    <n v="0"/>
    <n v="0"/>
  </r>
  <r>
    <x v="3"/>
    <x v="20"/>
    <s v="072-Круглая"/>
    <s v="Полноцвет"/>
    <s v="1-Стандарт"/>
    <s v="UPA-KM-12-8M-18TU"/>
    <s v="КРУГЛАЯ маленькая (на 12к) (тюльпаны"/>
    <x v="1"/>
    <n v="403"/>
    <n v="350"/>
    <n v="400"/>
    <m/>
    <n v="0"/>
    <n v="0"/>
    <n v="0"/>
    <m/>
    <n v="0"/>
    <n v="0"/>
    <n v="0"/>
    <n v="0"/>
  </r>
  <r>
    <x v="3"/>
    <x v="20"/>
    <s v="072-Круглая"/>
    <s v="Полноцвет"/>
    <s v="2-Новый год"/>
    <s v="UPA-KB-12-NY-1904"/>
    <s v="КРУГЛАЯ маленькая (на 12к) (валежник)"/>
    <x v="1"/>
    <n v="403"/>
    <n v="350"/>
    <n v="400"/>
    <m/>
    <n v="0"/>
    <n v="0"/>
    <n v="0"/>
    <m/>
    <n v="0"/>
    <n v="0"/>
    <n v="0"/>
    <n v="0"/>
  </r>
  <r>
    <x v="3"/>
    <x v="20"/>
    <s v="073-Круглая"/>
    <s v="Полноцвет"/>
    <s v="1-Стандарт"/>
    <s v="UPA-KB-21-8M-1838"/>
    <s v="КРУГЛАЯ большая (на 21к) (золотые цветы)"/>
    <x v="1"/>
    <n v="518"/>
    <n v="450"/>
    <n v="500"/>
    <m/>
    <n v="0"/>
    <n v="0"/>
    <n v="0"/>
    <m/>
    <n v="0"/>
    <n v="0"/>
    <n v="0"/>
    <n v="0"/>
  </r>
  <r>
    <x v="3"/>
    <x v="21"/>
    <s v="074-Ларец"/>
    <s v="Красный"/>
    <s v="1-Стандарт"/>
    <s v="UPA-LAR-01"/>
    <s v="ЛАРЕЦ НА МАГНИТЕ с круглым окошком (на 16к)"/>
    <x v="1"/>
    <n v="420"/>
    <n v="365"/>
    <n v="400"/>
    <m/>
    <n v="0"/>
    <n v="0"/>
    <n v="0"/>
    <m/>
    <n v="0"/>
    <n v="0"/>
    <n v="0"/>
    <n v="0"/>
  </r>
  <r>
    <x v="3"/>
    <x v="21"/>
    <s v="075-Ларец"/>
    <s v="Золотой"/>
    <s v="1-Стандарт"/>
    <s v="UPA-LAR-L"/>
    <s v="ЛОЖЕМЕНТ для ЛАРЦА НА МАГНИТЕ круглая плитка"/>
    <x v="1"/>
    <n v="23"/>
    <n v="20"/>
    <n v="25"/>
    <m/>
    <n v="0"/>
    <n v="0"/>
    <n v="0"/>
    <m/>
    <n v="0"/>
    <n v="0"/>
    <n v="0"/>
    <n v="0"/>
  </r>
  <r>
    <x v="3"/>
    <x v="22"/>
    <s v="08-Квадраты"/>
    <s v="Полноцвет"/>
    <s v="1-Стандарт"/>
    <s v="UPA-Q16-8M-1903"/>
    <s v="КВАДРАТЫ (на 16к) (Алиса)"/>
    <x v="1"/>
    <n v="184"/>
    <n v="160"/>
    <n v="200"/>
    <m/>
    <n v="0"/>
    <n v="0"/>
    <n v="0"/>
    <m/>
    <n v="0"/>
    <n v="0"/>
    <n v="0"/>
    <n v="0"/>
  </r>
  <r>
    <x v="3"/>
    <x v="22"/>
    <s v="08-Квадраты"/>
    <s v="Крафт"/>
    <s v="1-Стандарт"/>
    <s v="UPA-Q16-1705"/>
    <s v="КВАДРАТЫ (на 16к) (бантик)"/>
    <x v="1"/>
    <n v="184"/>
    <n v="160"/>
    <n v="200"/>
    <m/>
    <n v="0"/>
    <n v="0"/>
    <n v="0"/>
    <m/>
    <n v="0"/>
    <n v="0"/>
    <n v="0"/>
    <n v="0"/>
  </r>
  <r>
    <x v="3"/>
    <x v="22"/>
    <s v="08-Квадраты"/>
    <s v="Полноцвет"/>
    <s v="1-Стандарт"/>
    <s v="UPA-Q16-LAR-01"/>
    <s v="КВАДРАТЫ (на 16к) (драгоценности)"/>
    <x v="1"/>
    <n v="184"/>
    <n v="160"/>
    <n v="200"/>
    <m/>
    <n v="0"/>
    <n v="0"/>
    <n v="0"/>
    <m/>
    <n v="0"/>
    <n v="0"/>
    <n v="0"/>
    <n v="0"/>
  </r>
  <r>
    <x v="3"/>
    <x v="22"/>
    <s v="08-Квадраты"/>
    <s v="Полноцвет"/>
    <s v="1-Стандарт"/>
    <s v="UPA-Q16-18PA"/>
    <s v="КВАДРАТЫ (на 16к) (ковёр из цветов)"/>
    <x v="1"/>
    <n v="184"/>
    <n v="160"/>
    <n v="200"/>
    <m/>
    <n v="0"/>
    <n v="0"/>
    <n v="0"/>
    <m/>
    <n v="0"/>
    <n v="0"/>
    <n v="0"/>
    <n v="0"/>
  </r>
  <r>
    <x v="3"/>
    <x v="22"/>
    <s v="08-Квадраты"/>
    <s v="Полноцвет"/>
    <s v="1-Стандарт"/>
    <s v="UPA-Q16-8M-18LU"/>
    <s v="КВАДРАТЫ (на 16к) (луговые цветы)"/>
    <x v="1"/>
    <n v="184"/>
    <n v="160"/>
    <n v="200"/>
    <m/>
    <n v="0"/>
    <n v="0"/>
    <n v="0"/>
    <m/>
    <n v="0"/>
    <n v="0"/>
    <n v="0"/>
    <n v="0"/>
  </r>
  <r>
    <x v="3"/>
    <x v="23"/>
    <s v="093-Книга"/>
    <s v="Золотой"/>
    <s v="1-Стандарт"/>
    <s v="UPA-K-10-02"/>
    <s v="КНИГА (на 4к)"/>
    <x v="1"/>
    <n v="207"/>
    <n v="180"/>
    <n v="220"/>
    <m/>
    <n v="0"/>
    <n v="0"/>
    <n v="0"/>
    <m/>
    <n v="0"/>
    <n v="0"/>
    <n v="0"/>
    <n v="0"/>
  </r>
  <r>
    <x v="3"/>
    <x v="23"/>
    <s v="093-Книга"/>
    <s v="Фиолетовый"/>
    <s v="1-Стандарт"/>
    <s v="UPA-K-10-04"/>
    <s v="КНИГА (на 4к)"/>
    <x v="1"/>
    <n v="207"/>
    <n v="180"/>
    <n v="220"/>
    <m/>
    <n v="0"/>
    <n v="0"/>
    <n v="0"/>
    <m/>
    <n v="0"/>
    <n v="0"/>
    <n v="0"/>
    <n v="0"/>
  </r>
  <r>
    <x v="3"/>
    <x v="23"/>
    <s v="093-Книга"/>
    <s v="Белый"/>
    <s v="1-Стандарт"/>
    <s v="UPA-K-10-03"/>
    <s v="КНИГА (на 4к)"/>
    <x v="1"/>
    <n v="219"/>
    <n v="190"/>
    <n v="220"/>
    <m/>
    <n v="0"/>
    <n v="0"/>
    <n v="0"/>
    <m/>
    <n v="0"/>
    <n v="0"/>
    <n v="0"/>
    <n v="0"/>
  </r>
  <r>
    <x v="3"/>
    <x v="23"/>
    <s v="093-Книга"/>
    <s v="Золотой"/>
    <s v="2-Новый год"/>
    <s v="UPA-K-10-02-NY-1532"/>
    <s v="КНИГА (на 4к)"/>
    <x v="1"/>
    <n v="207"/>
    <n v="180"/>
    <n v="220"/>
    <m/>
    <n v="0"/>
    <n v="0"/>
    <n v="0"/>
    <m/>
    <n v="0"/>
    <n v="0"/>
    <n v="0"/>
    <n v="0"/>
  </r>
  <r>
    <x v="3"/>
    <x v="23"/>
    <s v="093-Книга"/>
    <s v="Фиолетовый"/>
    <s v="2-Новый год"/>
    <s v="UPA-K-10-04-NY-1532"/>
    <s v="КНИГА (на 4к)"/>
    <x v="1"/>
    <n v="207"/>
    <n v="180"/>
    <n v="220"/>
    <m/>
    <n v="0"/>
    <n v="0"/>
    <n v="0"/>
    <m/>
    <n v="0"/>
    <n v="0"/>
    <n v="0"/>
    <n v="0"/>
  </r>
  <r>
    <x v="3"/>
    <x v="24"/>
    <s v="100-КД"/>
    <s v="Крафт"/>
    <s v="1-Стандарт"/>
    <s v="UPA-Gof-О6"/>
    <s v="КРЫШКА-ДНО (на 6к/плитку) с окном, без ложемента"/>
    <x v="1"/>
    <n v="115"/>
    <n v="100"/>
    <n v="110"/>
    <m/>
    <n v="0"/>
    <n v="0"/>
    <n v="0"/>
    <m/>
    <n v="0"/>
    <n v="0"/>
    <n v="0"/>
    <n v="0"/>
  </r>
  <r>
    <x v="3"/>
    <x v="24"/>
    <s v="100-КД"/>
    <s v="Крафт"/>
    <s v="1-Стандарт"/>
    <s v="UPA-Gof-О"/>
    <s v="КРЫШКА-ДНО (на 9к) с окном, без ложемента"/>
    <x v="1"/>
    <n v="115"/>
    <n v="100"/>
    <n v="110"/>
    <m/>
    <n v="0"/>
    <n v="0"/>
    <n v="0"/>
    <m/>
    <n v="0"/>
    <n v="0"/>
    <n v="0"/>
    <n v="0"/>
  </r>
  <r>
    <x v="3"/>
    <x v="24"/>
    <s v="100-КД"/>
    <s v="Полноцвет"/>
    <s v="2-Новый год"/>
    <s v="UPA-KD-20-NY-20SN"/>
    <s v="КРЫШКА-ДНО (на 9к) с окном (снегирь) с ложементом"/>
    <x v="1"/>
    <n v="207"/>
    <n v="180"/>
    <n v="200"/>
    <m/>
    <n v="0"/>
    <n v="0"/>
    <n v="0"/>
    <m/>
    <n v="0"/>
    <n v="0"/>
    <n v="0"/>
    <n v="0"/>
  </r>
  <r>
    <x v="3"/>
    <x v="2"/>
    <s v="101-Пенал"/>
    <s v="Полноцвет"/>
    <s v="1-Стандарт"/>
    <s v="UPA-P-40-CL-1906"/>
    <s v="ПЕНАЛ (на 15к) (гербарий) с фольгировкой"/>
    <x v="1"/>
    <n v="184"/>
    <n v="160"/>
    <n v="180"/>
    <m/>
    <n v="0"/>
    <n v="0"/>
    <n v="0"/>
    <m/>
    <n v="0"/>
    <n v="0"/>
    <n v="0"/>
    <n v="0"/>
  </r>
  <r>
    <x v="3"/>
    <x v="2"/>
    <s v="101-Пенал"/>
    <s v="Полноцвет"/>
    <s v="1-Стандарт"/>
    <s v="UPA-P-40-CL-1928"/>
    <s v="ПЕНАЛ (на 15к) (многогранник) с фольгировкой"/>
    <x v="1"/>
    <n v="184"/>
    <n v="160"/>
    <n v="180"/>
    <m/>
    <n v="0"/>
    <n v="0"/>
    <n v="0"/>
    <m/>
    <n v="0"/>
    <n v="0"/>
    <n v="0"/>
    <n v="0"/>
  </r>
  <r>
    <x v="3"/>
    <x v="2"/>
    <s v="101-Пенал"/>
    <s v="Полноцвет"/>
    <s v="2-Новый год"/>
    <s v="UPA-P-40-NY-18TX"/>
    <s v="ПЕНАЛ (на 15к) (такса)"/>
    <x v="1"/>
    <n v="184"/>
    <n v="160"/>
    <n v="180"/>
    <m/>
    <n v="0"/>
    <n v="0"/>
    <n v="0"/>
    <m/>
    <n v="0"/>
    <n v="0"/>
    <n v="0"/>
    <n v="0"/>
  </r>
  <r>
    <x v="3"/>
    <x v="2"/>
    <s v="102-Пенал"/>
    <s v="Полноцвет"/>
    <s v="1-Стандарт"/>
    <s v="UPA-P-30-CL-1904"/>
    <s v="ПЕНАЛ (на 12к) (винтаж)"/>
    <x v="1"/>
    <n v="173"/>
    <n v="150"/>
    <n v="170"/>
    <m/>
    <n v="0"/>
    <n v="0"/>
    <n v="0"/>
    <m/>
    <n v="0"/>
    <n v="0"/>
    <n v="0"/>
    <n v="0"/>
  </r>
  <r>
    <x v="3"/>
    <x v="2"/>
    <s v="102-Пенал"/>
    <s v="Красный"/>
    <s v="1-Стандарт"/>
    <s v="UPA-P-30-8M-1913"/>
    <s v="ПЕНАЛ (на 12к) (гербарий) c фольгировкой"/>
    <x v="1"/>
    <n v="173"/>
    <n v="150"/>
    <n v="170"/>
    <m/>
    <n v="0"/>
    <n v="0"/>
    <n v="0"/>
    <m/>
    <n v="0"/>
    <n v="0"/>
    <n v="0"/>
    <n v="0"/>
  </r>
  <r>
    <x v="3"/>
    <x v="2"/>
    <s v="102-Пенал"/>
    <s v="Полноцвет"/>
    <s v="1-Стандарт"/>
    <s v="UPA-P-30-CL-1930"/>
    <s v="ПЕНАЛ (на 12к) (джентльмен)"/>
    <x v="1"/>
    <n v="173"/>
    <n v="150"/>
    <n v="170"/>
    <m/>
    <n v="0"/>
    <n v="0"/>
    <n v="0"/>
    <m/>
    <n v="0"/>
    <n v="0"/>
    <n v="0"/>
    <n v="0"/>
  </r>
  <r>
    <x v="3"/>
    <x v="2"/>
    <s v="102-Пенал"/>
    <s v="Красный"/>
    <s v="1-Стандарт"/>
    <s v="UPA-P-30-23F-1902"/>
    <s v="ПЕНАЛ (на 12к) (многогранник) с фольгировкой"/>
    <x v="1"/>
    <n v="173"/>
    <n v="150"/>
    <n v="170"/>
    <m/>
    <n v="0"/>
    <n v="0"/>
    <n v="0"/>
    <m/>
    <n v="0"/>
    <n v="0"/>
    <n v="0"/>
    <n v="0"/>
  </r>
  <r>
    <x v="3"/>
    <x v="2"/>
    <s v="102-Пенал"/>
    <s v="Полноцвет"/>
    <s v="1-Стандарт"/>
    <s v="UPA-P-30-23F-1904"/>
    <s v="ПЕНАЛ (на 12к) (мрамор)"/>
    <x v="1"/>
    <n v="173"/>
    <n v="150"/>
    <n v="170"/>
    <m/>
    <n v="0"/>
    <n v="0"/>
    <n v="0"/>
    <m/>
    <n v="0"/>
    <n v="0"/>
    <n v="0"/>
    <n v="0"/>
  </r>
  <r>
    <x v="3"/>
    <x v="2"/>
    <s v="102-Пенал"/>
    <s v="Полноцвет"/>
    <s v="1-Стандарт"/>
    <s v="UPA-P-30-CL-1932"/>
    <s v="ПЕНАЛ (на 12к) (набережная)"/>
    <x v="1"/>
    <n v="173"/>
    <n v="150"/>
    <n v="170"/>
    <m/>
    <n v="0"/>
    <n v="0"/>
    <n v="0"/>
    <m/>
    <n v="0"/>
    <n v="0"/>
    <n v="0"/>
    <n v="0"/>
  </r>
  <r>
    <x v="3"/>
    <x v="2"/>
    <s v="102-Пенал"/>
    <s v="Полноцвет"/>
    <s v="1-Стандарт"/>
    <s v="UPA-P-30-CL-1903"/>
    <s v="ПЕНАЛ (на 12к) (рандеву)"/>
    <x v="1"/>
    <n v="173"/>
    <n v="150"/>
    <n v="170"/>
    <m/>
    <n v="0"/>
    <n v="0"/>
    <n v="0"/>
    <m/>
    <n v="0"/>
    <n v="0"/>
    <n v="0"/>
    <n v="0"/>
  </r>
  <r>
    <x v="3"/>
    <x v="2"/>
    <s v="102-Пенал"/>
    <s v="Полноцвет"/>
    <s v="1-Стандарт"/>
    <s v="UPA-P-30-CL-1901"/>
    <s v="ПЕНАЛ (на 12к) (розарий)"/>
    <x v="1"/>
    <n v="173"/>
    <n v="150"/>
    <n v="170"/>
    <m/>
    <n v="0"/>
    <n v="0"/>
    <n v="0"/>
    <m/>
    <n v="0"/>
    <n v="0"/>
    <n v="0"/>
    <n v="0"/>
  </r>
  <r>
    <x v="3"/>
    <x v="2"/>
    <s v="102-Пенал"/>
    <s v="Полноцвет"/>
    <s v="1-Стандарт"/>
    <s v="UPA-P-30-23F-1901"/>
    <s v="ПЕНАЛ (на 12к) (сладкий подарок)"/>
    <x v="1"/>
    <n v="173"/>
    <n v="150"/>
    <n v="170"/>
    <m/>
    <n v="0"/>
    <n v="0"/>
    <n v="0"/>
    <m/>
    <n v="0"/>
    <n v="0"/>
    <n v="0"/>
    <n v="0"/>
  </r>
  <r>
    <x v="3"/>
    <x v="2"/>
    <s v="102-Пенал"/>
    <s v="Полноцвет"/>
    <s v="1-Стандарт"/>
    <s v="UPA-P-30-8M-1902"/>
    <s v="ПЕНАЛ (на 12к) (чайник)"/>
    <x v="1"/>
    <n v="173"/>
    <n v="150"/>
    <n v="170"/>
    <m/>
    <n v="0"/>
    <n v="0"/>
    <n v="0"/>
    <m/>
    <n v="0"/>
    <n v="0"/>
    <n v="0"/>
    <n v="0"/>
  </r>
  <r>
    <x v="3"/>
    <x v="2"/>
    <s v="102-Пенал"/>
    <s v="Полноцвет"/>
    <s v="2-Новый год"/>
    <s v="UPA-P-30-NY-2007"/>
    <s v="ПЕНАЛ (на 12к) (белая борода)"/>
    <x v="1"/>
    <n v="173"/>
    <n v="150"/>
    <n v="170"/>
    <m/>
    <n v="0"/>
    <n v="0"/>
    <n v="0"/>
    <m/>
    <n v="0"/>
    <n v="0"/>
    <n v="0"/>
    <n v="0"/>
  </r>
  <r>
    <x v="3"/>
    <x v="2"/>
    <s v="102-Пенал"/>
    <s v="Полноцвет"/>
    <s v="2-Новый год"/>
    <s v="UPA-P-30-NY-2002"/>
    <s v="ПЕНАЛ (на 12к) (бубенцы)"/>
    <x v="1"/>
    <n v="173"/>
    <n v="150"/>
    <n v="170"/>
    <m/>
    <n v="0"/>
    <n v="0"/>
    <n v="0"/>
    <m/>
    <n v="0"/>
    <n v="0"/>
    <n v="0"/>
    <n v="0"/>
  </r>
  <r>
    <x v="3"/>
    <x v="2"/>
    <s v="102-Пенал"/>
    <s v="Полноцвет"/>
    <s v="2-Новый год"/>
    <s v="UPA-P-30-NY-2008"/>
    <s v="ПЕНАЛ (на 12к) (мишка)"/>
    <x v="1"/>
    <n v="173"/>
    <n v="150"/>
    <n v="170"/>
    <m/>
    <n v="0"/>
    <n v="0"/>
    <n v="0"/>
    <m/>
    <n v="0"/>
    <n v="0"/>
    <n v="0"/>
    <n v="0"/>
  </r>
  <r>
    <x v="3"/>
    <x v="2"/>
    <s v="102-Пенал"/>
    <s v="Полноцвет"/>
    <s v="2-Новый год"/>
    <s v="UPA-P-30-NY-2035"/>
    <s v="ПЕНАЛ (на 12к) (мишки) звери в свитерах"/>
    <x v="1"/>
    <n v="173"/>
    <n v="150"/>
    <n v="170"/>
    <m/>
    <n v="0"/>
    <n v="0"/>
    <n v="0"/>
    <m/>
    <n v="0"/>
    <n v="0"/>
    <n v="0"/>
    <n v="0"/>
  </r>
  <r>
    <x v="3"/>
    <x v="2"/>
    <s v="102-Пенал"/>
    <s v="Полноцвет"/>
    <s v="2-Новый год"/>
    <s v="UPA-P-30-NY-2010"/>
    <s v="ПЕНАЛ (на 12к) (сверток)"/>
    <x v="1"/>
    <n v="173"/>
    <n v="150"/>
    <n v="170"/>
    <m/>
    <n v="0"/>
    <n v="0"/>
    <n v="0"/>
    <m/>
    <n v="0"/>
    <n v="0"/>
    <n v="0"/>
    <n v="0"/>
  </r>
  <r>
    <x v="3"/>
    <x v="2"/>
    <s v="102-Пенал"/>
    <s v="Полноцвет"/>
    <s v="2-Новый год"/>
    <s v="UPA-P-30-NY-2023"/>
    <s v="ПЕНАЛ (на 12к) (тройка лошадей)"/>
    <x v="1"/>
    <n v="173"/>
    <n v="150"/>
    <n v="170"/>
    <m/>
    <n v="0"/>
    <n v="0"/>
    <n v="0"/>
    <m/>
    <n v="0"/>
    <n v="0"/>
    <n v="0"/>
    <n v="0"/>
  </r>
  <r>
    <x v="3"/>
    <x v="2"/>
    <s v="102-Пенал"/>
    <s v="Полноцвет"/>
    <s v="2-Новый год"/>
    <s v="UPA-P-30-NY-2009"/>
    <s v="ПЕНАЛ (на 12к) (шарик)"/>
    <x v="1"/>
    <n v="173"/>
    <n v="150"/>
    <n v="170"/>
    <m/>
    <n v="0"/>
    <n v="0"/>
    <n v="0"/>
    <m/>
    <n v="0"/>
    <n v="0"/>
    <n v="0"/>
    <n v="0"/>
  </r>
  <r>
    <x v="3"/>
    <x v="2"/>
    <s v="102-Пенал"/>
    <s v="Полноцвет"/>
    <s v="2-Новый год"/>
    <s v="UPA-P-30-NY-2001"/>
    <s v="ПЕНАЛ (на 12к) (щелкунчик)"/>
    <x v="1"/>
    <n v="173"/>
    <n v="150"/>
    <n v="170"/>
    <m/>
    <n v="0"/>
    <n v="0"/>
    <n v="0"/>
    <m/>
    <n v="0"/>
    <n v="0"/>
    <n v="0"/>
    <n v="0"/>
  </r>
  <r>
    <x v="3"/>
    <x v="2"/>
    <s v="102-Пенал"/>
    <s v="Полноцвет"/>
    <s v="9 мая"/>
    <s v="UPA-P-30-9M-1501"/>
    <s v="ПЕНАЛ (на 12к)"/>
    <x v="1"/>
    <n v="173"/>
    <n v="150"/>
    <n v="170"/>
    <m/>
    <n v="0"/>
    <n v="0"/>
    <n v="0"/>
    <m/>
    <n v="0"/>
    <n v="0"/>
    <n v="0"/>
    <n v="0"/>
  </r>
  <r>
    <x v="3"/>
    <x v="2"/>
    <s v="103-Пенал"/>
    <s v="Полноцвет"/>
    <s v="1-Стандарт"/>
    <s v="UPA-P-20-CL-1906"/>
    <s v="ПЕНАЛ (на 9к) (гербарий) c фольгировкой"/>
    <x v="1"/>
    <n v="161"/>
    <n v="140"/>
    <n v="160"/>
    <m/>
    <n v="0"/>
    <n v="0"/>
    <n v="0"/>
    <m/>
    <n v="0"/>
    <n v="0"/>
    <n v="0"/>
    <n v="0"/>
  </r>
  <r>
    <x v="3"/>
    <x v="2"/>
    <s v="103-Пенал"/>
    <s v="Полноцвет"/>
    <s v="1-Стандарт"/>
    <s v="UPA-P-20-8M-1910"/>
    <s v="ПЕНАЛ (на 9к) (импрессия)"/>
    <x v="1"/>
    <n v="161"/>
    <n v="140"/>
    <n v="160"/>
    <m/>
    <n v="0"/>
    <n v="0"/>
    <n v="0"/>
    <m/>
    <n v="0"/>
    <n v="0"/>
    <n v="0"/>
    <n v="0"/>
  </r>
  <r>
    <x v="3"/>
    <x v="2"/>
    <s v="103-Пенал"/>
    <s v="Полноцвет"/>
    <s v="1-Стандарт"/>
    <s v="UPA-P-20-23F-1909"/>
    <s v="ПЕНАЛ (на 9к) (механизм)"/>
    <x v="1"/>
    <n v="161"/>
    <n v="140"/>
    <n v="160"/>
    <m/>
    <n v="0"/>
    <n v="0"/>
    <n v="0"/>
    <m/>
    <n v="0"/>
    <n v="0"/>
    <n v="0"/>
    <n v="0"/>
  </r>
  <r>
    <x v="3"/>
    <x v="2"/>
    <s v="103-Пенал"/>
    <s v="Полноцвет"/>
    <s v="1-Стандарт"/>
    <s v="UPA-P-20-CL-1932"/>
    <s v="ПЕНАЛ (на 9к) (набережная)"/>
    <x v="1"/>
    <n v="161"/>
    <n v="140"/>
    <n v="160"/>
    <m/>
    <n v="0"/>
    <n v="0"/>
    <n v="0"/>
    <m/>
    <n v="0"/>
    <n v="0"/>
    <n v="0"/>
    <n v="0"/>
  </r>
  <r>
    <x v="3"/>
    <x v="2"/>
    <s v="103-Пенал"/>
    <s v="Полноцвет"/>
    <s v="1-Стандарт"/>
    <s v="UPA-P-20-CL-1913"/>
    <s v="ПЕНАЛ (на 9к) (полевые цветы)"/>
    <x v="1"/>
    <n v="161"/>
    <n v="140"/>
    <n v="160"/>
    <m/>
    <n v="0"/>
    <n v="0"/>
    <n v="0"/>
    <m/>
    <n v="0"/>
    <n v="0"/>
    <n v="0"/>
    <n v="0"/>
  </r>
  <r>
    <x v="3"/>
    <x v="2"/>
    <s v="103-Пенал"/>
    <s v="Полноцвет"/>
    <s v="1-Стандарт"/>
    <s v="UPA-P-20-CL-1914"/>
    <s v="ПЕНАЛ (на 9к) (роза балет)"/>
    <x v="1"/>
    <n v="161"/>
    <n v="140"/>
    <n v="160"/>
    <m/>
    <n v="0"/>
    <n v="0"/>
    <n v="0"/>
    <m/>
    <n v="0"/>
    <n v="0"/>
    <n v="0"/>
    <n v="0"/>
  </r>
  <r>
    <x v="3"/>
    <x v="2"/>
    <s v="103-Пенал"/>
    <s v="Полноцвет"/>
    <s v="1-Стандарт"/>
    <s v="UPA-P-20-CL-1921"/>
    <s v="ПЕНАЛ (на 9к) (сирень)"/>
    <x v="1"/>
    <n v="161"/>
    <n v="140"/>
    <n v="160"/>
    <m/>
    <n v="0"/>
    <n v="0"/>
    <n v="0"/>
    <m/>
    <n v="0"/>
    <n v="0"/>
    <n v="0"/>
    <n v="0"/>
  </r>
  <r>
    <x v="3"/>
    <x v="2"/>
    <s v="103-Пенал"/>
    <s v="Полноцвет"/>
    <s v="1-Стандарт"/>
    <s v="UPA-P-20-23F-1905"/>
    <s v="ПЕНАЛ (на 9к) (ящик)"/>
    <x v="1"/>
    <n v="161"/>
    <n v="140"/>
    <n v="160"/>
    <m/>
    <n v="0"/>
    <n v="0"/>
    <n v="0"/>
    <m/>
    <n v="0"/>
    <n v="0"/>
    <n v="0"/>
    <n v="0"/>
  </r>
  <r>
    <x v="3"/>
    <x v="2"/>
    <s v="103-Пенал"/>
    <s v="Полноцвет"/>
    <s v="2-Новый год"/>
    <s v="UPA-P-20-NY-2035"/>
    <s v="ПЕНАЛ (на 9к) (мишки) звери в свитерах"/>
    <x v="1"/>
    <n v="161"/>
    <n v="140"/>
    <n v="160"/>
    <m/>
    <n v="0"/>
    <n v="0"/>
    <n v="0"/>
    <m/>
    <n v="0"/>
    <n v="0"/>
    <n v="0"/>
    <n v="0"/>
  </r>
  <r>
    <x v="3"/>
    <x v="2"/>
    <s v="103-Пенал"/>
    <s v="Полноцвет"/>
    <s v="2-Новый год"/>
    <s v="UPA-P-20-NY-2017"/>
    <s v="ПЕНАЛ (на 9к) (подарки)"/>
    <x v="1"/>
    <n v="161"/>
    <n v="140"/>
    <n v="160"/>
    <m/>
    <n v="0"/>
    <n v="0"/>
    <n v="0"/>
    <m/>
    <n v="0"/>
    <n v="0"/>
    <n v="0"/>
    <n v="0"/>
  </r>
  <r>
    <x v="3"/>
    <x v="2"/>
    <s v="103-Пенал"/>
    <s v="Полноцвет"/>
    <s v="2-Новый год"/>
    <s v="UPA-P-20-NY-2001"/>
    <s v="ПЕНАЛ (на 9к) (щелкунчик)"/>
    <x v="1"/>
    <n v="161"/>
    <n v="140"/>
    <n v="160"/>
    <m/>
    <n v="0"/>
    <n v="0"/>
    <n v="0"/>
    <m/>
    <n v="0"/>
    <n v="0"/>
    <n v="0"/>
    <n v="0"/>
  </r>
  <r>
    <x v="3"/>
    <x v="2"/>
    <s v="103-Пенал"/>
    <s v="Полноцвет"/>
    <s v="9 мая"/>
    <s v="UPA-P-20-9M-1501"/>
    <s v="ПЕНАЛ (на 9к)"/>
    <x v="1"/>
    <n v="161"/>
    <n v="140"/>
    <n v="160"/>
    <m/>
    <n v="0"/>
    <n v="0"/>
    <n v="0"/>
    <m/>
    <n v="0"/>
    <n v="0"/>
    <n v="0"/>
    <n v="0"/>
  </r>
  <r>
    <x v="3"/>
    <x v="2"/>
    <s v="104-Пенал"/>
    <s v="Полноцвет"/>
    <s v="1-Стандарт"/>
    <s v="UPA-P-10-1702"/>
    <s v="ПЕНАЛ (на 4к) (плод какао)"/>
    <x v="1"/>
    <n v="104"/>
    <n v="90"/>
    <n v="110"/>
    <m/>
    <n v="0"/>
    <n v="0"/>
    <n v="0"/>
    <m/>
    <n v="0"/>
    <n v="0"/>
    <n v="0"/>
    <n v="0"/>
  </r>
  <r>
    <x v="3"/>
    <x v="2"/>
    <s v="104-Пенал"/>
    <s v="Полноцвет"/>
    <s v="1-Стандарт"/>
    <s v="UPA-P-10-CL-1914"/>
    <s v="ПЕНАЛ (на 4к) (роза балет)"/>
    <x v="1"/>
    <n v="104"/>
    <n v="90"/>
    <n v="110"/>
    <m/>
    <n v="0"/>
    <n v="0"/>
    <n v="0"/>
    <m/>
    <n v="0"/>
    <n v="0"/>
    <n v="0"/>
    <n v="0"/>
  </r>
  <r>
    <x v="3"/>
    <x v="2"/>
    <s v="105-Пенал"/>
    <s v="Жёлтый"/>
    <s v="1-Стандарт"/>
    <s v="UPA-P-KID-yellow"/>
    <s v="ДЕТСКИЙ ПЕНАЛ (для плиток, лолипопсов, 8к)"/>
    <x v="1"/>
    <n v="104"/>
    <n v="90"/>
    <n v="110"/>
    <m/>
    <n v="0"/>
    <n v="0"/>
    <n v="0"/>
    <m/>
    <n v="0"/>
    <n v="0"/>
    <n v="0"/>
    <n v="0"/>
  </r>
  <r>
    <x v="3"/>
    <x v="2"/>
    <s v="107-Пенал лазер"/>
    <s v="Красный"/>
    <s v="1-Стандарт"/>
    <s v="UPA-PR-30-20HB"/>
    <s v="ПЕНАЛ с лазерной резкой (на 12к) (сердце с бабочками)"/>
    <x v="1"/>
    <n v="207"/>
    <n v="180"/>
    <n v="210"/>
    <m/>
    <n v="0"/>
    <n v="0"/>
    <n v="0"/>
    <m/>
    <n v="0"/>
    <n v="0"/>
    <n v="0"/>
    <n v="0"/>
  </r>
  <r>
    <x v="3"/>
    <x v="2"/>
    <s v="107-Пенал лазер"/>
    <s v="Оранжевый"/>
    <s v="1-Стандарт"/>
    <s v="UPA-PR-30-20HF"/>
    <s v="ПЕНАЛ с лазерной резкой (на 12к) (сердце с цветами)"/>
    <x v="1"/>
    <n v="207"/>
    <n v="180"/>
    <n v="210"/>
    <m/>
    <n v="0"/>
    <n v="0"/>
    <n v="0"/>
    <m/>
    <n v="0"/>
    <n v="0"/>
    <n v="0"/>
    <n v="0"/>
  </r>
  <r>
    <x v="3"/>
    <x v="2"/>
    <s v="107-Пенал лазер"/>
    <s v="Зелёный"/>
    <s v="1-Стандарт"/>
    <s v="UPA-PR-30-20FL"/>
    <s v="ПЕНАЛ с лазерной резкой (на 12к) (цветы)"/>
    <x v="1"/>
    <n v="207"/>
    <n v="180"/>
    <n v="210"/>
    <m/>
    <n v="0"/>
    <n v="0"/>
    <n v="0"/>
    <m/>
    <n v="0"/>
    <n v="0"/>
    <n v="0"/>
    <n v="0"/>
  </r>
  <r>
    <x v="3"/>
    <x v="2"/>
    <s v="107-Пенал лазер"/>
    <s v="Салатовый"/>
    <s v="1-Стандарт"/>
    <s v="UPA-PR-30-20BU"/>
    <s v="ПЕНАЛ с лазерной резкой (на 12к) (бабочки)"/>
    <x v="1"/>
    <n v="207"/>
    <n v="180"/>
    <n v="210"/>
    <m/>
    <n v="0"/>
    <n v="0"/>
    <n v="0"/>
    <m/>
    <n v="0"/>
    <n v="0"/>
    <n v="0"/>
    <n v="0"/>
  </r>
  <r>
    <x v="3"/>
    <x v="25"/>
    <s v="11-МГК"/>
    <s v="МГК"/>
    <s v="1-Стандарт"/>
    <s v="UPA-Gof-В"/>
    <s v="ВОСЬМИГРАННИК "/>
    <x v="1"/>
    <n v="173"/>
    <n v="150"/>
    <n v="170"/>
    <m/>
    <n v="0"/>
    <n v="0"/>
    <n v="0"/>
    <m/>
    <n v="0"/>
    <n v="0"/>
    <n v="0"/>
    <n v="0"/>
  </r>
  <r>
    <x v="3"/>
    <x v="25"/>
    <s v="11-МГК"/>
    <s v="Крафт"/>
    <s v="1-Стандарт"/>
    <s v="UPA-Gof-V"/>
    <s v="ДЛЯ ВАЛЕНТИНКИ (вместе с ложементом)"/>
    <x v="1"/>
    <n v="104"/>
    <n v="90"/>
    <n v="110"/>
    <m/>
    <n v="0"/>
    <n v="0"/>
    <n v="0"/>
    <m/>
    <n v="0"/>
    <n v="0"/>
    <n v="0"/>
    <n v="0"/>
  </r>
  <r>
    <x v="3"/>
    <x v="25"/>
    <s v="11-МГК"/>
    <s v="МГК"/>
    <s v="1-Стандарт"/>
    <s v="UPA-Gof-E"/>
    <s v="ЁЛКА ТРЕУГОЛЬНАЯ "/>
    <x v="1"/>
    <n v="104"/>
    <n v="90"/>
    <n v="110"/>
    <m/>
    <n v="0"/>
    <n v="0"/>
    <n v="0"/>
    <m/>
    <n v="0"/>
    <n v="0"/>
    <n v="0"/>
    <n v="0"/>
  </r>
  <r>
    <x v="3"/>
    <x v="25"/>
    <s v="11-МГК"/>
    <s v="МГК"/>
    <s v="1-Стандарт"/>
    <s v="UPA-Gof-С"/>
    <s v="СБОРНЫЙ НАБОР "/>
    <x v="1"/>
    <n v="173"/>
    <n v="150"/>
    <n v="170"/>
    <m/>
    <n v="0"/>
    <n v="0"/>
    <n v="0"/>
    <m/>
    <n v="0"/>
    <n v="0"/>
    <n v="0"/>
    <n v="0"/>
  </r>
  <r>
    <x v="3"/>
    <x v="25"/>
    <s v="11-МГК"/>
    <s v="МГК"/>
    <s v="1-Стандарт"/>
    <s v="UPA-Gof-T"/>
    <s v="ТЕХНИЧЕСКИЙ НАБОР "/>
    <x v="1"/>
    <n v="104"/>
    <n v="90"/>
    <n v="110"/>
    <m/>
    <n v="0"/>
    <n v="0"/>
    <n v="0"/>
    <m/>
    <n v="0"/>
    <n v="0"/>
    <n v="0"/>
    <n v="0"/>
  </r>
  <r>
    <x v="3"/>
    <x v="25"/>
    <m/>
    <s v="Золотой"/>
    <s v="1-Стандарт"/>
    <s v="UPA-Gof-K"/>
    <s v="КАМАСУТРА на 9 монеток (ложемент, для Валентинки)"/>
    <x v="1"/>
    <n v="35"/>
    <n v="30"/>
    <n v="50"/>
    <m/>
    <n v="0"/>
    <n v="0"/>
    <n v="0"/>
    <m/>
    <n v="0"/>
    <n v="0"/>
    <n v="0"/>
    <n v="0"/>
  </r>
  <r>
    <x v="3"/>
    <x v="26"/>
    <s v="121-Комплимент"/>
    <s v="Крафт"/>
    <s v="1-Стандарт"/>
    <s v="UPA-KDK2-1705"/>
    <s v="КОМПЛИМЕНТ (на 2к) (бантик)"/>
    <x v="10"/>
    <n v="1035"/>
    <n v="900"/>
    <n v="1050"/>
    <m/>
    <n v="0"/>
    <n v="0"/>
    <n v="0"/>
    <m/>
    <n v="0"/>
    <n v="0"/>
    <n v="0"/>
    <n v="0"/>
  </r>
  <r>
    <x v="3"/>
    <x v="26"/>
    <s v="121-Комплимент"/>
    <s v="Полноцвет"/>
    <s v="1-Стандарт"/>
    <s v="UPA-KDK2-1707"/>
    <s v="КОМПЛИМЕНТ (на 2к) (марка)"/>
    <x v="10"/>
    <n v="1035"/>
    <n v="900"/>
    <n v="1050"/>
    <m/>
    <n v="0"/>
    <n v="0"/>
    <n v="0"/>
    <m/>
    <n v="0"/>
    <n v="0"/>
    <n v="0"/>
    <n v="0"/>
  </r>
  <r>
    <x v="3"/>
    <x v="26"/>
    <s v="121-Комплимент"/>
    <s v="Прозрачная"/>
    <s v="1-Стандарт"/>
    <s v="UPA-KDK2-1700"/>
    <s v="КОМПЛИМЕНТ (на 2к) (прозрачный)"/>
    <x v="10"/>
    <n v="1035"/>
    <n v="900"/>
    <n v="1050"/>
    <m/>
    <n v="0"/>
    <n v="0"/>
    <n v="0"/>
    <m/>
    <n v="0"/>
    <n v="0"/>
    <n v="0"/>
    <n v="0"/>
  </r>
  <r>
    <x v="3"/>
    <x v="26"/>
    <s v="121-Комплимент"/>
    <s v="Красный"/>
    <s v="1-Стандарт"/>
    <s v="UPA-KDK2-1702"/>
    <s v="КОМПЛИМЕНТ (на 2к) (цветок какао)"/>
    <x v="10"/>
    <n v="1035"/>
    <n v="900"/>
    <n v="1050"/>
    <m/>
    <n v="0"/>
    <n v="0"/>
    <n v="0"/>
    <m/>
    <n v="0"/>
    <n v="0"/>
    <n v="0"/>
    <n v="0"/>
  </r>
  <r>
    <x v="3"/>
    <x v="26"/>
    <s v="122-Комплимент"/>
    <s v="Полноцвет"/>
    <s v="1-Стандарт"/>
    <s v="UPA-KDK1-1706"/>
    <s v="КОМПЛИМЕНТ (на 1к) (плод серый)"/>
    <x v="10"/>
    <n v="897"/>
    <n v="780"/>
    <n v="900"/>
    <m/>
    <n v="0"/>
    <n v="0"/>
    <n v="0"/>
    <m/>
    <n v="0"/>
    <n v="0"/>
    <n v="0"/>
    <n v="0"/>
  </r>
  <r>
    <x v="3"/>
    <x v="26"/>
    <s v="122-Комплимент"/>
    <s v="Полноцвет"/>
    <s v="1-Стандарт"/>
    <s v="UPA-KDK1-1701"/>
    <s v="КОМПЛИМЕНТ (на 1к) (узоры)"/>
    <x v="10"/>
    <n v="897"/>
    <n v="780"/>
    <n v="900"/>
    <m/>
    <n v="0"/>
    <n v="0"/>
    <n v="0"/>
    <m/>
    <n v="0"/>
    <n v="0"/>
    <n v="0"/>
    <n v="0"/>
  </r>
  <r>
    <x v="3"/>
    <x v="26"/>
    <s v="122-Комплимент"/>
    <s v="Полноцвет"/>
    <s v="2-Новый год"/>
    <s v="UPA-KDK1-1904"/>
    <s v="КОМПЛИМЕНТ (на 1к) (валежник)"/>
    <x v="10"/>
    <n v="897"/>
    <n v="780"/>
    <n v="900"/>
    <m/>
    <n v="0"/>
    <n v="0"/>
    <n v="0"/>
    <m/>
    <n v="0"/>
    <n v="0"/>
    <n v="0"/>
    <n v="0"/>
  </r>
  <r>
    <x v="3"/>
    <x v="27"/>
    <s v="131-Для плиток"/>
    <s v="Крафт"/>
    <s v="1-Стандарт"/>
    <s v="UPA-PIZ-1708"/>
    <s v="ДЛЯ ШОКОЛАДНОЙ ПИЦЦЫ/ПЛИТОК (спираль серая)"/>
    <x v="1"/>
    <n v="127"/>
    <n v="110"/>
    <n v="130"/>
    <m/>
    <n v="0"/>
    <n v="0"/>
    <n v="0"/>
    <m/>
    <n v="0"/>
    <n v="0"/>
    <n v="0"/>
    <n v="0"/>
  </r>
  <r>
    <x v="3"/>
    <x v="27"/>
    <s v="132-Для плиток"/>
    <s v="Крафт"/>
    <s v="1-Стандарт"/>
    <s v="UPA-PL200-1708"/>
    <s v="ДЛЯ ШОКОЛАДНОЙ ПЛИТКИ c окном (спираль)"/>
    <x v="1"/>
    <n v="92"/>
    <n v="80"/>
    <n v="100"/>
    <m/>
    <n v="0"/>
    <n v="0"/>
    <n v="0"/>
    <m/>
    <n v="0"/>
    <n v="0"/>
    <n v="0"/>
    <n v="0"/>
  </r>
  <r>
    <x v="3"/>
    <x v="27"/>
    <s v="132-Для плиток"/>
    <s v="Крафт"/>
    <s v="1-Стандарт"/>
    <s v="UPA-PL200-1709"/>
    <s v="ДЛЯ ШОКОЛАДНОЙ ПЛИТКИ c окном (цветок какао)"/>
    <x v="1"/>
    <n v="92"/>
    <n v="80"/>
    <n v="100"/>
    <m/>
    <n v="0"/>
    <n v="0"/>
    <n v="0"/>
    <m/>
    <n v="0"/>
    <n v="0"/>
    <n v="0"/>
    <n v="0"/>
  </r>
  <r>
    <x v="3"/>
    <x v="27"/>
    <s v="133-Для плиток"/>
    <s v="Крафт"/>
    <s v="1-Стандарт"/>
    <s v="UPA-PL100-1704"/>
    <s v="ДЛЯ ШОКОЛАДНОЙ ПЛИТКИ (бобы серая)"/>
    <x v="1"/>
    <n v="81"/>
    <n v="70"/>
    <n v="90"/>
    <m/>
    <n v="0"/>
    <n v="0"/>
    <n v="0"/>
    <m/>
    <n v="0"/>
    <n v="0"/>
    <n v="0"/>
    <n v="0"/>
  </r>
  <r>
    <x v="3"/>
    <x v="27"/>
    <s v="133-Для плиток"/>
    <s v="Крафт"/>
    <s v="1-Стандарт"/>
    <s v="UPA-PL100-1703"/>
    <s v="ДЛЯ ШОКОЛАДНОЙ ПЛИТКИ (плод какао)"/>
    <x v="1"/>
    <n v="81"/>
    <n v="70"/>
    <n v="90"/>
    <m/>
    <n v="0"/>
    <n v="0"/>
    <n v="0"/>
    <m/>
    <n v="0"/>
    <n v="0"/>
    <n v="0"/>
    <n v="0"/>
  </r>
  <r>
    <x v="3"/>
    <x v="28"/>
    <s v="14-Для фигур"/>
    <s v="Красный"/>
    <s v="1-Стандарт"/>
    <s v="UPA-ZX2-RRRW"/>
    <s v="Бюстбокс кашированный для Приапа (красный)"/>
    <x v="1"/>
    <n v="460"/>
    <n v="400"/>
    <n v="500"/>
    <m/>
    <n v="0"/>
    <n v="0"/>
    <n v="0"/>
    <m/>
    <n v="0"/>
    <n v="0"/>
    <n v="0"/>
    <n v="0"/>
  </r>
  <r>
    <x v="3"/>
    <x v="28"/>
    <s v="14-Для фигур"/>
    <s v="Красный"/>
    <s v="1-Стандарт"/>
    <s v="UPA-ZX2-RRBR"/>
    <s v="Бюстбокс кашированный для Приапа (красный+черный)"/>
    <x v="1"/>
    <n v="460"/>
    <n v="400"/>
    <n v="500"/>
    <m/>
    <n v="0"/>
    <n v="0"/>
    <n v="0"/>
    <m/>
    <n v="0"/>
    <n v="0"/>
    <n v="0"/>
    <n v="0"/>
  </r>
  <r>
    <x v="3"/>
    <x v="28"/>
    <s v="14-Для фигур"/>
    <s v="Черный"/>
    <s v="1-Стандарт"/>
    <s v="UPA-ZX2-BBBR"/>
    <s v="Бюстбокс кашированный для Приапа (черный)"/>
    <x v="1"/>
    <n v="460"/>
    <n v="400"/>
    <n v="500"/>
    <m/>
    <n v="0"/>
    <n v="0"/>
    <n v="0"/>
    <m/>
    <n v="0"/>
    <n v="0"/>
    <n v="0"/>
    <n v="0"/>
  </r>
  <r>
    <x v="3"/>
    <x v="28"/>
    <s v="14-Для фигур"/>
    <s v="Прозрачная"/>
    <s v="1-Стандарт"/>
    <s v="UPA-ZX1"/>
    <s v="Бюстбокс пластиковый самосборный для Приапа"/>
    <x v="1"/>
    <n v="81"/>
    <n v="70"/>
    <n v="100"/>
    <m/>
    <n v="0"/>
    <n v="0"/>
    <n v="0"/>
    <m/>
    <n v="0"/>
    <n v="0"/>
    <n v="0"/>
    <n v="0"/>
  </r>
  <r>
    <x v="3"/>
    <x v="28"/>
    <s v="14-Для фигур"/>
    <s v="Красный"/>
    <s v="1-Стандарт"/>
    <s v="UPA-ZO1-01"/>
    <s v="Коробка для фигур 15х7х6,5 см"/>
    <x v="1"/>
    <n v="115"/>
    <n v="100"/>
    <n v="110"/>
    <m/>
    <n v="0"/>
    <n v="0"/>
    <n v="0"/>
    <m/>
    <n v="0"/>
    <n v="0"/>
    <n v="0"/>
    <n v="0"/>
  </r>
  <r>
    <x v="3"/>
    <x v="28"/>
    <s v="14-Для фигур"/>
    <s v="Прозрачная"/>
    <s v="1-Стандарт"/>
    <s v="UPA-PPXB"/>
    <s v="УПАКОВКА пластиковая Пасхальное яйцо ХВ"/>
    <x v="11"/>
    <n v="288"/>
    <n v="250"/>
    <n v="300"/>
    <m/>
    <n v="0"/>
    <n v="0"/>
    <n v="0"/>
    <m/>
    <n v="0"/>
    <n v="0"/>
    <n v="0"/>
    <n v="0"/>
  </r>
  <r>
    <x v="3"/>
    <x v="29"/>
    <s v="15-Сундучок"/>
    <s v="Полноцвет"/>
    <s v="2-Новый год"/>
    <s v="UPA-Sund-NY"/>
    <s v="СУНДУЧОК (самосборный)"/>
    <x v="1"/>
    <n v="115"/>
    <n v="100"/>
    <n v="120"/>
    <m/>
    <n v="0"/>
    <n v="0"/>
    <n v="0"/>
    <m/>
    <n v="0"/>
    <n v="0"/>
    <n v="0"/>
    <n v="0"/>
  </r>
  <r>
    <x v="3"/>
    <x v="30"/>
    <s v="16-Туба"/>
    <s v="Полноцвет"/>
    <s v="2-Новый год"/>
    <s v="UPA-Tub-NY"/>
    <s v="ТУБА "/>
    <x v="1"/>
    <n v="115"/>
    <n v="100"/>
    <n v="120"/>
    <m/>
    <n v="0"/>
    <n v="0"/>
    <n v="0"/>
    <m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Сводная таблица2" cacheId="2" applyNumberFormats="0" applyBorderFormats="0" applyFontFormats="0" applyPatternFormats="0" applyAlignmentFormats="0" applyWidthHeightFormats="1" dataCaption="NEW" updatedVersion="6" minRefreshableVersion="3" showMemberPropertyTips="0" itemPrintTitles="1" createdVersion="6" indent="0" compact="0" compactData="0" gridDropZones="1">
  <location ref="I43:O53" firstHeaderRow="1" firstDataRow="2" firstDataCol="2"/>
  <pivotFields count="20">
    <pivotField axis="axisRow" compact="0" outline="0" subtotalTop="0" showAll="0" includeNewItemsInFilter="1" sortType="ascending" defaultSubtotal="0">
      <items count="8">
        <item x="0"/>
        <item m="1" x="7"/>
        <item h="1" m="1" x="6"/>
        <item x="1"/>
        <item h="1" m="1" x="5"/>
        <item x="2"/>
        <item x="3"/>
        <item h="1" x="4"/>
      </items>
    </pivotField>
    <pivotField axis="axisRow" compact="0" outline="0" subtotalTop="0" showAll="0" includeNewItemsInFilter="1" sortType="ascending">
      <items count="15">
        <item m="1" x="11"/>
        <item m="1" x="13"/>
        <item m="1" x="12"/>
        <item m="1" x="9"/>
        <item m="1" x="10"/>
        <item m="1" x="8"/>
        <item x="0"/>
        <item x="4"/>
        <item x="5"/>
        <item x="2"/>
        <item x="1"/>
        <item x="3"/>
        <item x="6"/>
        <item x="7"/>
        <item t="default"/>
      </items>
    </pivotField>
    <pivotField compact="0" outline="0" subtotalTop="0" showAll="0" includeNewItemsInFilter="1" defaultSubtotal="0"/>
    <pivotField compact="0" outline="0" showAll="0"/>
    <pivotField compact="0" outline="0" subtotalTop="0" showAll="0" includeNewItemsInFilter="1" defaultSubtotal="0"/>
    <pivotField compact="0" outline="0" subtotalTop="0" showAll="0" includeNewItemsInFilter="1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ubtotalTop="0" showAll="0" includeNewItemsInFilter="1" defaultSubtotal="0"/>
  </pivotFields>
  <rowFields count="2">
    <field x="0"/>
    <field x="1"/>
  </rowFields>
  <rowItems count="9">
    <i>
      <x/>
      <x v="6"/>
    </i>
    <i>
      <x v="3"/>
      <x v="10"/>
    </i>
    <i>
      <x v="5"/>
      <x v="9"/>
    </i>
    <i>
      <x v="6"/>
      <x v="7"/>
    </i>
    <i r="1">
      <x v="8"/>
    </i>
    <i r="1">
      <x v="11"/>
    </i>
    <i r="1">
      <x v="12"/>
    </i>
    <i r="1">
      <x v="1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ФРАН,зак" fld="13" baseField="1" baseItem="0"/>
    <dataField name="ФРАН,отгр" fld="17" baseField="1" baseItem="0"/>
    <dataField name="Розн.цены" fld="18" baseField="1" baseItem="1"/>
    <dataField name="ОПТ,зак" fld="12" baseField="1" baseItem="0"/>
    <dataField name="ОПТ,отгр" fld="16" baseField="1" baseItem="0"/>
  </dataFields>
  <formats count="26">
    <format dxfId="102">
      <pivotArea dataOnly="0" grandRow="1" outline="0" fieldPosition="0"/>
    </format>
    <format dxfId="101">
      <pivotArea type="all" dataOnly="0" outline="0" fieldPosition="0"/>
    </format>
    <format dxfId="100">
      <pivotArea outline="0" fieldPosition="0"/>
    </format>
    <format dxfId="99">
      <pivotArea dataOnly="0" labelOnly="1" grandRow="1" outline="0" fieldPosition="0"/>
    </format>
    <format dxfId="98">
      <pivotArea dataOnly="0" labelOnly="1" outline="0" fieldPosition="0">
        <references count="1">
          <reference field="1" count="0"/>
        </references>
      </pivotArea>
    </format>
    <format dxfId="97">
      <pivotArea dataOnly="0" labelOnly="1" outline="0" fieldPosition="0">
        <references count="1">
          <reference field="1" count="0"/>
        </references>
      </pivotArea>
    </format>
    <format dxfId="96">
      <pivotArea type="origin" dataOnly="0" labelOnly="1" outline="0" offset="A1" fieldPosition="0"/>
    </format>
    <format dxfId="95">
      <pivotArea type="all" dataOnly="0" outline="0" fieldPosition="0"/>
    </format>
    <format dxfId="94">
      <pivotArea outline="0" fieldPosition="0"/>
    </format>
    <format dxfId="93">
      <pivotArea type="origin" dataOnly="0" labelOnly="1" outline="0" fieldPosition="0"/>
    </format>
    <format dxfId="92">
      <pivotArea field="-2" type="button" dataOnly="0" labelOnly="1" outline="0" axis="axisCol" fieldPosition="0"/>
    </format>
    <format dxfId="91">
      <pivotArea type="topRight" dataOnly="0" labelOnly="1" outline="0" fieldPosition="0"/>
    </format>
    <format dxfId="90">
      <pivotArea field="1" type="button" dataOnly="0" labelOnly="1" outline="0" axis="axisRow" fieldPosition="1"/>
    </format>
    <format dxfId="89">
      <pivotArea dataOnly="0" labelOnly="1" outline="0" fieldPosition="0">
        <references count="1">
          <reference field="1" count="0"/>
        </references>
      </pivotArea>
    </format>
    <format dxfId="88">
      <pivotArea dataOnly="0" labelOnly="1" grandRow="1" outline="0" fieldPosition="0"/>
    </format>
    <format dxfId="87">
      <pivotArea field="-2" type="button" dataOnly="0" labelOnly="1" outline="0" axis="axisCol" fieldPosition="0"/>
    </format>
    <format dxfId="86">
      <pivotArea type="topRight" dataOnly="0" labelOnly="1" outline="0" fieldPosition="0"/>
    </format>
    <format dxfId="85">
      <pivotArea dataOnly="0" labelOnly="1" grandRow="1" outline="0" fieldPosition="0"/>
    </format>
    <format dxfId="84">
      <pivotArea dataOnly="0" labelOnly="1" outline="0" fieldPosition="0">
        <references count="1">
          <reference field="1" count="0"/>
        </references>
      </pivotArea>
    </format>
    <format dxfId="8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8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0">
      <pivotArea type="origin" dataOnly="0" labelOnly="1" outline="0" fieldPosition="0"/>
    </format>
    <format dxfId="7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8">
      <pivotArea field="-2" type="button" dataOnly="0" labelOnly="1" outline="0" axis="axisCol" fieldPosition="0"/>
    </format>
    <format dxfId="77">
      <pivotArea type="topRight" dataOnly="0" labelOnly="1" outline="0" offset="A1:B1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 таблица1" cacheId="14" applyNumberFormats="0" applyBorderFormats="0" applyFontFormats="0" applyPatternFormats="0" applyAlignmentFormats="0" applyWidthHeightFormats="1" dataCaption="УПАКОВКА" updatedVersion="6" minRefreshableVersion="3" showMemberPropertyTips="0" itemPrintTitles="1" createdVersion="6" indent="0" compact="0" compactData="0" gridDropZones="1">
  <location ref="I6:O41" firstHeaderRow="1" firstDataRow="2" firstDataCol="2"/>
  <pivotFields count="20">
    <pivotField axis="axisRow" compact="0" outline="0" subtotalTop="0" showAll="0" includeNewItemsInFilter="1" sortType="ascending" defaultSubtotal="0">
      <items count="5">
        <item x="0"/>
        <item x="1"/>
        <item x="2"/>
        <item x="3"/>
        <item h="1" m="1" x="4"/>
      </items>
    </pivotField>
    <pivotField axis="axisRow" compact="0" outline="0" subtotalTop="0" showAll="0" includeNewItemsInFilter="1" sortType="ascending">
      <items count="39">
        <item x="15"/>
        <item x="3"/>
        <item x="4"/>
        <item x="16"/>
        <item x="5"/>
        <item x="17"/>
        <item x="6"/>
        <item x="7"/>
        <item x="18"/>
        <item x="19"/>
        <item m="1" x="35"/>
        <item x="8"/>
        <item x="9"/>
        <item x="1"/>
        <item x="10"/>
        <item x="11"/>
        <item m="1" x="37"/>
        <item m="1" x="36"/>
        <item m="1" x="34"/>
        <item x="20"/>
        <item x="21"/>
        <item x="12"/>
        <item x="13"/>
        <item m="1" x="32"/>
        <item x="22"/>
        <item x="14"/>
        <item x="23"/>
        <item x="0"/>
        <item x="24"/>
        <item m="1" x="33"/>
        <item x="2"/>
        <item x="25"/>
        <item x="26"/>
        <item x="27"/>
        <item x="28"/>
        <item x="29"/>
        <item x="30"/>
        <item m="1" x="31"/>
        <item t="default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 sortType="ascending">
      <items count="14">
        <item x="4"/>
        <item x="0"/>
        <item x="8"/>
        <item x="7"/>
        <item x="3"/>
        <item x="5"/>
        <item x="10"/>
        <item x="9"/>
        <item x="11"/>
        <item x="2"/>
        <item x="6"/>
        <item h="1" x="1"/>
        <item m="1" x="12"/>
        <item t="default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ubtotalTop="0" showAll="0" includeNewItemsInFilter="1" defaultSubtotal="0"/>
  </pivotFields>
  <rowFields count="2">
    <field x="0"/>
    <field x="1"/>
  </rowFields>
  <rowItems count="34">
    <i>
      <x/>
      <x v="27"/>
    </i>
    <i>
      <x v="1"/>
      <x v="13"/>
    </i>
    <i r="1">
      <x v="30"/>
    </i>
    <i>
      <x v="2"/>
      <x v="1"/>
    </i>
    <i r="1">
      <x v="2"/>
    </i>
    <i r="1">
      <x v="4"/>
    </i>
    <i r="1">
      <x v="6"/>
    </i>
    <i r="1">
      <x v="7"/>
    </i>
    <i r="1">
      <x v="11"/>
    </i>
    <i r="1">
      <x v="12"/>
    </i>
    <i r="1">
      <x v="14"/>
    </i>
    <i r="1">
      <x v="15"/>
    </i>
    <i r="1">
      <x v="21"/>
    </i>
    <i r="1">
      <x v="22"/>
    </i>
    <i r="1">
      <x v="25"/>
    </i>
    <i>
      <x v="3"/>
      <x/>
    </i>
    <i r="1">
      <x v="3"/>
    </i>
    <i r="1">
      <x v="5"/>
    </i>
    <i r="1">
      <x v="8"/>
    </i>
    <i r="1">
      <x v="9"/>
    </i>
    <i r="1">
      <x v="13"/>
    </i>
    <i r="1">
      <x v="19"/>
    </i>
    <i r="1">
      <x v="20"/>
    </i>
    <i r="1">
      <x v="24"/>
    </i>
    <i r="1">
      <x v="26"/>
    </i>
    <i r="1">
      <x v="28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ФРАН,зак" fld="13" baseField="1" baseItem="20"/>
    <dataField name="ФРАН,отгр" fld="17" baseField="1" baseItem="10"/>
    <dataField name="Розн.цены" fld="18" baseField="1" baseItem="1"/>
    <dataField name="ОПТ,зак" fld="12" baseField="1" baseItem="10"/>
    <dataField name="ОПТ,отгр" fld="16" baseField="1" baseItem="10"/>
  </dataFields>
  <formats count="28">
    <format dxfId="130">
      <pivotArea dataOnly="0" grandRow="1" outline="0" fieldPosition="0"/>
    </format>
    <format dxfId="129">
      <pivotArea field="7" type="button" dataOnly="0" labelOnly="1" outline="0"/>
    </format>
    <format dxfId="128">
      <pivotArea field="7" type="button" dataOnly="0" labelOnly="1" outline="0"/>
    </format>
    <format dxfId="127">
      <pivotArea type="all" dataOnly="0" outline="0" fieldPosition="0"/>
    </format>
    <format dxfId="126">
      <pivotArea outline="0" fieldPosition="0"/>
    </format>
    <format dxfId="125">
      <pivotArea dataOnly="0" labelOnly="1" grandRow="1" outline="0" fieldPosition="0"/>
    </format>
    <format dxfId="124">
      <pivotArea dataOnly="0" labelOnly="1" outline="0" fieldPosition="0">
        <references count="1">
          <reference field="1" count="0"/>
        </references>
      </pivotArea>
    </format>
    <format dxfId="123">
      <pivotArea dataOnly="0" labelOnly="1" outline="0" fieldPosition="0">
        <references count="1">
          <reference field="1" count="0"/>
        </references>
      </pivotArea>
    </format>
    <format dxfId="122">
      <pivotArea type="origin" dataOnly="0" labelOnly="1" outline="0" offset="A1" fieldPosition="0"/>
    </format>
    <format dxfId="121">
      <pivotArea type="all" dataOnly="0" outline="0" fieldPosition="0"/>
    </format>
    <format dxfId="120">
      <pivotArea outline="0" fieldPosition="0"/>
    </format>
    <format dxfId="119">
      <pivotArea type="origin" dataOnly="0" labelOnly="1" outline="0" fieldPosition="0"/>
    </format>
    <format dxfId="118">
      <pivotArea field="-2" type="button" dataOnly="0" labelOnly="1" outline="0" axis="axisCol" fieldPosition="0"/>
    </format>
    <format dxfId="117">
      <pivotArea type="topRight" dataOnly="0" labelOnly="1" outline="0" fieldPosition="0"/>
    </format>
    <format dxfId="116">
      <pivotArea field="1" type="button" dataOnly="0" labelOnly="1" outline="0" axis="axisRow" fieldPosition="1"/>
    </format>
    <format dxfId="115">
      <pivotArea dataOnly="0" labelOnly="1" outline="0" fieldPosition="0">
        <references count="1">
          <reference field="1" count="0"/>
        </references>
      </pivotArea>
    </format>
    <format dxfId="114">
      <pivotArea dataOnly="0" labelOnly="1" grandRow="1" outline="0" fieldPosition="0"/>
    </format>
    <format dxfId="113">
      <pivotArea field="-2" type="button" dataOnly="0" labelOnly="1" outline="0" axis="axisCol" fieldPosition="0"/>
    </format>
    <format dxfId="112">
      <pivotArea type="topRight" dataOnly="0" labelOnly="1" outline="0" fieldPosition="0"/>
    </format>
    <format dxfId="111">
      <pivotArea dataOnly="0" labelOnly="1" grandRow="1" outline="0" fieldPosition="0"/>
    </format>
    <format dxfId="110">
      <pivotArea dataOnly="0" labelOnly="1" outline="0" fieldPosition="0">
        <references count="2">
          <reference field="0" count="1" selected="0">
            <x v="3"/>
          </reference>
          <reference field="1" count="10">
            <x v="0"/>
            <x v="10"/>
            <x v="13"/>
            <x v="16"/>
            <x v="19"/>
            <x v="23"/>
            <x v="26"/>
            <x v="30"/>
            <x v="31"/>
            <x v="32"/>
          </reference>
        </references>
      </pivotArea>
    </format>
    <format dxfId="109">
      <pivotArea dataOnly="0" labelOnly="1" outline="0" fieldPosition="0">
        <references count="2">
          <reference field="0" count="1" selected="0">
            <x v="3"/>
          </reference>
          <reference field="1" count="4">
            <x v="33"/>
            <x v="34"/>
            <x v="35"/>
            <x v="36"/>
          </reference>
        </references>
      </pivotArea>
    </format>
    <format dxfId="108">
      <pivotArea dataOnly="0" labelOnly="1" outline="0" fieldPosition="0">
        <references count="1">
          <reference field="1" count="0"/>
        </references>
      </pivotArea>
    </format>
    <format dxfId="10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0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0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4">
      <pivotArea type="origin" dataOnly="0" labelOnly="1" outline="0" fieldPosition="0"/>
    </format>
    <format dxfId="103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2000000}" name="СводнаяТаблица1" cacheId="9" applyNumberFormats="0" applyBorderFormats="0" applyFontFormats="0" applyPatternFormats="0" applyAlignmentFormats="0" applyWidthHeightFormats="1" dataCaption="ШОКОЛАД" updatedVersion="6" minRefreshableVersion="3" showMemberPropertyTips="0" itemPrintTitles="1" createdVersion="6" indent="0" compact="0" compactData="0" gridDropZones="1">
  <location ref="A6:G46" firstHeaderRow="1" firstDataRow="2" firstDataCol="2"/>
  <pivotFields count="18">
    <pivotField axis="axisRow" compact="0" outline="0" subtotalTop="0" showAll="0" includeNewItemsInFilter="1" sortType="ascending" defaultSubtotal="0">
      <items count="8">
        <item m="1" x="5"/>
        <item x="0"/>
        <item m="1" x="6"/>
        <item x="1"/>
        <item m="1" x="7"/>
        <item x="2"/>
        <item x="3"/>
        <item h="1" m="1" x="4"/>
      </items>
    </pivotField>
    <pivotField axis="axisRow" compact="0" outline="0" subtotalTop="0" showAll="0" includeNewItemsInFilter="1" sortType="ascending">
      <items count="49">
        <item x="7"/>
        <item x="8"/>
        <item x="9"/>
        <item x="10"/>
        <item x="11"/>
        <item x="12"/>
        <item x="13"/>
        <item x="14"/>
        <item x="15"/>
        <item x="16"/>
        <item m="1" x="41"/>
        <item x="17"/>
        <item x="18"/>
        <item x="19"/>
        <item x="20"/>
        <item m="1" x="45"/>
        <item x="0"/>
        <item x="21"/>
        <item x="1"/>
        <item m="1" x="44"/>
        <item x="22"/>
        <item x="23"/>
        <item x="24"/>
        <item x="25"/>
        <item x="26"/>
        <item x="27"/>
        <item x="28"/>
        <item x="2"/>
        <item m="1" x="47"/>
        <item x="29"/>
        <item m="1" x="39"/>
        <item x="3"/>
        <item x="30"/>
        <item m="1" x="46"/>
        <item x="4"/>
        <item x="31"/>
        <item m="1" x="40"/>
        <item x="5"/>
        <item x="32"/>
        <item x="33"/>
        <item m="1" x="43"/>
        <item x="6"/>
        <item x="34"/>
        <item x="35"/>
        <item m="1" x="42"/>
        <item x="37"/>
        <item x="36"/>
        <item m="1" x="38"/>
        <item t="default"/>
      </items>
    </pivotField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sortType="ascending">
      <items count="30">
        <item x="0"/>
        <item x="6"/>
        <item x="14"/>
        <item x="16"/>
        <item x="25"/>
        <item x="19"/>
        <item x="23"/>
        <item x="17"/>
        <item x="7"/>
        <item x="20"/>
        <item x="24"/>
        <item x="12"/>
        <item x="3"/>
        <item x="21"/>
        <item x="11"/>
        <item x="10"/>
        <item h="1" x="5"/>
        <item x="27"/>
        <item x="15"/>
        <item x="2"/>
        <item x="9"/>
        <item h="1" x="4"/>
        <item x="22"/>
        <item x="13"/>
        <item x="26"/>
        <item x="8"/>
        <item x="18"/>
        <item h="1" x="1"/>
        <item m="1" x="28"/>
        <item t="default"/>
      </items>
    </pivotField>
    <pivotField compact="0" numFmtId="2" outline="0" showAll="0" defaultSubtotal="0"/>
    <pivotField compact="0" numFmtId="2" outline="0" showAll="0" defaultSubtotal="0"/>
    <pivotField compact="0" outline="0" showAll="0" defaultSubtotal="0"/>
    <pivotField compact="0" outline="0" subtotalTop="0" showAll="0" includeNewItemsInFilter="1"/>
    <pivotField dataField="1" compact="0" numFmtId="2" outline="0" showAll="0" defaultSubtotal="0"/>
    <pivotField dataField="1" compact="0" numFmtId="2" outline="0" showAll="0" defaultSubtotal="0"/>
    <pivotField compact="0" outline="0" showAll="0" defaultSubtotal="0"/>
    <pivotField compact="0" outline="0" subtotalTop="0" showAll="0" includeNewItemsInFilter="1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ubtotalTop="0" showAll="0" includeNewItemsInFilter="1" defaultSubtotal="0"/>
  </pivotFields>
  <rowFields count="2">
    <field x="0"/>
    <field x="1"/>
  </rowFields>
  <rowItems count="39">
    <i>
      <x v="1"/>
      <x v="16"/>
    </i>
    <i r="1">
      <x v="18"/>
    </i>
    <i r="1">
      <x v="27"/>
    </i>
    <i r="1">
      <x v="31"/>
    </i>
    <i r="1">
      <x v="34"/>
    </i>
    <i r="1">
      <x v="37"/>
    </i>
    <i r="1">
      <x v="41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7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9"/>
    </i>
    <i r="1">
      <x v="32"/>
    </i>
    <i r="1">
      <x v="35"/>
    </i>
    <i r="1">
      <x v="38"/>
    </i>
    <i r="1">
      <x v="39"/>
    </i>
    <i r="1">
      <x v="42"/>
    </i>
    <i r="1">
      <x v="43"/>
    </i>
    <i>
      <x v="5"/>
      <x v="46"/>
    </i>
    <i>
      <x v="6"/>
      <x v="4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ФРАН,зак" fld="11" baseField="0" baseItem="0"/>
    <dataField name="ФРАН,отгр" fld="15" baseField="1" baseItem="0"/>
    <dataField name="Розн.цены" fld="16" baseField="1" baseItem="0"/>
    <dataField name="ОПТ,зак" fld="10" baseField="1" baseItem="15"/>
    <dataField name="ОПТ,отгр" fld="14" baseField="1" baseItem="0"/>
  </dataFields>
  <formats count="30">
    <format dxfId="160">
      <pivotArea dataOnly="0" grandRow="1" outline="0" fieldPosition="0"/>
    </format>
    <format dxfId="159">
      <pivotArea field="5" type="button" dataOnly="0" labelOnly="1" outline="0"/>
    </format>
    <format dxfId="158">
      <pivotArea field="5" type="button" dataOnly="0" labelOnly="1" outline="0"/>
    </format>
    <format dxfId="157">
      <pivotArea type="all" dataOnly="0" outline="0" fieldPosition="0"/>
    </format>
    <format dxfId="156">
      <pivotArea outline="0" fieldPosition="0"/>
    </format>
    <format dxfId="155">
      <pivotArea dataOnly="0" labelOnly="1" grandRow="1" outline="0" fieldPosition="0"/>
    </format>
    <format dxfId="154">
      <pivotArea dataOnly="0" labelOnly="1" outline="0" fieldPosition="0">
        <references count="1">
          <reference field="1" count="0"/>
        </references>
      </pivotArea>
    </format>
    <format dxfId="153">
      <pivotArea dataOnly="0" labelOnly="1" outline="0" fieldPosition="0">
        <references count="1">
          <reference field="1" count="0"/>
        </references>
      </pivotArea>
    </format>
    <format dxfId="152">
      <pivotArea type="origin" dataOnly="0" labelOnly="1" outline="0" offset="A1" fieldPosition="0"/>
    </format>
    <format dxfId="151">
      <pivotArea type="all" dataOnly="0" outline="0" fieldPosition="0"/>
    </format>
    <format dxfId="150">
      <pivotArea outline="0" fieldPosition="0"/>
    </format>
    <format dxfId="149">
      <pivotArea type="origin" dataOnly="0" labelOnly="1" outline="0" fieldPosition="0"/>
    </format>
    <format dxfId="148">
      <pivotArea field="-2" type="button" dataOnly="0" labelOnly="1" outline="0" axis="axisCol" fieldPosition="0"/>
    </format>
    <format dxfId="147">
      <pivotArea type="topRight" dataOnly="0" labelOnly="1" outline="0" fieldPosition="0"/>
    </format>
    <format dxfId="146">
      <pivotArea field="1" type="button" dataOnly="0" labelOnly="1" outline="0" axis="axisRow" fieldPosition="1"/>
    </format>
    <format dxfId="145">
      <pivotArea dataOnly="0" labelOnly="1" outline="0" fieldPosition="0">
        <references count="1">
          <reference field="1" count="0"/>
        </references>
      </pivotArea>
    </format>
    <format dxfId="144">
      <pivotArea dataOnly="0" labelOnly="1" grandRow="1" outline="0" fieldPosition="0"/>
    </format>
    <format dxfId="143">
      <pivotArea field="-2" type="button" dataOnly="0" labelOnly="1" outline="0" axis="axisCol" fieldPosition="0"/>
    </format>
    <format dxfId="142">
      <pivotArea type="topRight" dataOnly="0" labelOnly="1" outline="0" fieldPosition="0"/>
    </format>
    <format dxfId="141">
      <pivotArea dataOnly="0" labelOnly="1" grandRow="1" outline="0" fieldPosition="0"/>
    </format>
    <format dxfId="140">
      <pivotArea dataOnly="0" labelOnly="1" outline="0" fieldPosition="0">
        <references count="2">
          <reference field="0" count="1" selected="0">
            <x v="1"/>
          </reference>
          <reference field="1" count="3">
            <x v="34"/>
            <x v="37"/>
            <x v="41"/>
          </reference>
        </references>
      </pivotArea>
    </format>
    <format dxfId="139">
      <pivotArea dataOnly="0" labelOnly="1" outline="0" fieldPosition="0">
        <references count="2">
          <reference field="0" count="1" selected="0">
            <x v="2"/>
          </reference>
          <reference field="1" count="8">
            <x v="15"/>
            <x v="19"/>
            <x v="28"/>
            <x v="30"/>
            <x v="33"/>
            <x v="36"/>
            <x v="40"/>
            <x v="44"/>
          </reference>
        </references>
      </pivotArea>
    </format>
    <format dxfId="138">
      <pivotArea dataOnly="0" labelOnly="1" outline="0" fieldPosition="0">
        <references count="2">
          <reference field="0" count="1" selected="0">
            <x v="5"/>
          </reference>
          <reference field="1" count="1">
            <x v="46"/>
          </reference>
        </references>
      </pivotArea>
    </format>
    <format dxfId="137">
      <pivotArea dataOnly="0" labelOnly="1" outline="0" fieldPosition="0">
        <references count="2">
          <reference field="0" count="1" selected="0">
            <x v="2"/>
          </reference>
          <reference field="1" count="1">
            <x v="44"/>
          </reference>
        </references>
      </pivotArea>
    </format>
    <format dxfId="136">
      <pivotArea dataOnly="0" labelOnly="1" outline="0" fieldPosition="0">
        <references count="2">
          <reference field="0" count="1" selected="0">
            <x v="2"/>
          </reference>
          <reference field="1" count="1">
            <x v="44"/>
          </reference>
        </references>
      </pivotArea>
    </format>
    <format dxfId="135">
      <pivotArea dataOnly="0" labelOnly="1" outline="0" fieldPosition="0">
        <references count="1">
          <reference field="1" count="0"/>
        </references>
      </pivotArea>
    </format>
    <format dxfId="13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3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1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I10" firstHeaderRow="1" firstDataRow="2" firstDataCol="1" rowPageCount="1" colPageCount="1"/>
  <pivotFields count="23">
    <pivotField axis="axisPage" showAll="0">
      <items count="2">
        <item x="0"/>
        <item t="default"/>
      </items>
    </pivotField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numFmtId="2" showAll="0"/>
    <pivotField numFmtId="2" showAll="0"/>
    <pivotField numFmtId="2" showAll="0"/>
    <pivotField showAll="0"/>
    <pivotField numFmtId="2" showAll="0"/>
    <pivotField numFmtId="2" showAll="0"/>
    <pivotField numFmtId="2" showAll="0"/>
    <pivotField showAll="0"/>
    <pivotField numFmtId="2" showAll="0"/>
    <pivotField numFmtId="2" showAll="0"/>
    <pivotField numFmtId="2" showAll="0"/>
    <pivotField numFmtId="2" showAll="0"/>
    <pivotField showAll="0"/>
    <pivotField showAll="0"/>
    <pivotField showAll="0"/>
    <pivotField showAll="0"/>
    <pivotField axis="axisRow" dataField="1" showAll="0">
      <items count="8">
        <item m="1" x="6"/>
        <item x="3"/>
        <item m="1" x="5"/>
        <item x="1"/>
        <item x="4"/>
        <item x="2"/>
        <item x="0"/>
        <item t="default"/>
      </items>
    </pivotField>
  </pivotFields>
  <rowFields count="1">
    <field x="22"/>
  </rowFields>
  <rowItems count="6">
    <i>
      <x v="1"/>
    </i>
    <i>
      <x v="3"/>
    </i>
    <i>
      <x v="4"/>
    </i>
    <i>
      <x v="5"/>
    </i>
    <i>
      <x v="6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0" item="0" hier="-1"/>
  </pageFields>
  <dataFields count="1">
    <dataField name="Количество по полю Цена" fld="22" subtotal="count" baseField="2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D7CC3A-3A97-4A05-A613-6CE38251757B}" name="Сводная таблица1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gridDropZones="1" multipleFieldFilters="0">
  <location ref="A4:I36" firstHeaderRow="2" firstDataRow="2" firstDataCol="3" rowPageCount="1" colPageCount="1"/>
  <pivotFields count="23">
    <pivotField axis="axisPage" compact="0" outline="0" showAll="0">
      <items count="3">
        <item x="0"/>
        <item x="1"/>
        <item t="default"/>
      </items>
    </pivotField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numFmtId="2" outline="0" showAll="0"/>
    <pivotField compact="0" numFmtId="2" outline="0" showAll="0"/>
    <pivotField compact="0" numFmtId="2" outline="0" showAll="0"/>
    <pivotField compact="0" outline="0" showAll="0"/>
    <pivotField compact="0" numFmtId="2" outline="0" showAll="0"/>
    <pivotField compact="0" numFmtId="2" outline="0" showAll="0"/>
    <pivotField compact="0" numFmtId="2" outline="0" showAll="0"/>
    <pivotField compact="0" outline="0" showAll="0"/>
    <pivotField compact="0" numFmtId="2" outline="0" showAll="0"/>
    <pivotField compact="0" numFmtId="2" outline="0" showAll="0"/>
    <pivotField compact="0" numFmtId="2" outline="0" showAll="0"/>
    <pivotField compact="0" numFmtId="2" outline="0" showAll="0"/>
    <pivotField compact="0" outline="0" showAll="0"/>
    <pivotField compact="0" outline="0" showAll="0"/>
    <pivotField axis="axisRow" compact="0" outline="0" showAll="0">
      <items count="11">
        <item x="8"/>
        <item x="6"/>
        <item x="7"/>
        <item x="5"/>
        <item x="0"/>
        <item x="2"/>
        <item x="4"/>
        <item x="3"/>
        <item x="1"/>
        <item x="9"/>
        <item t="default"/>
      </items>
    </pivotField>
    <pivotField compact="0" outline="0" showAll="0"/>
    <pivotField axis="axisRow" compact="0" outline="0" showAll="0" defaultSubtotal="0">
      <items count="7">
        <item x="0"/>
        <item x="4"/>
        <item x="2"/>
        <item x="6"/>
        <item x="3"/>
        <item x="1"/>
        <item x="5"/>
      </items>
    </pivotField>
  </pivotFields>
  <rowFields count="3">
    <field x="1"/>
    <field x="22"/>
    <field x="20"/>
  </rowFields>
  <rowItems count="31">
    <i>
      <x/>
      <x/>
      <x v="4"/>
    </i>
    <i>
      <x v="1"/>
      <x v="2"/>
      <x v="3"/>
    </i>
    <i r="2">
      <x v="4"/>
    </i>
    <i r="2">
      <x v="5"/>
    </i>
    <i r="1">
      <x v="4"/>
      <x v="6"/>
    </i>
    <i r="2">
      <x v="7"/>
    </i>
    <i r="1">
      <x v="5"/>
      <x v="8"/>
    </i>
    <i>
      <x v="2"/>
      <x v="1"/>
      <x/>
    </i>
    <i r="2">
      <x v="1"/>
    </i>
    <i r="2">
      <x v="2"/>
    </i>
    <i r="2">
      <x v="3"/>
    </i>
    <i r="1">
      <x v="2"/>
      <x v="5"/>
    </i>
    <i r="2">
      <x v="6"/>
    </i>
    <i r="1">
      <x v="6"/>
      <x v="9"/>
    </i>
    <i>
      <x v="3"/>
      <x v="1"/>
      <x v="3"/>
    </i>
    <i r="2">
      <x v="4"/>
    </i>
    <i r="1">
      <x v="2"/>
      <x v="5"/>
    </i>
    <i r="1">
      <x v="3"/>
      <x v="7"/>
    </i>
    <i r="2">
      <x v="8"/>
    </i>
    <i r="1">
      <x v="6"/>
      <x v="9"/>
    </i>
    <i>
      <x v="4"/>
      <x v="1"/>
      <x v="3"/>
    </i>
    <i r="1">
      <x v="2"/>
      <x v="5"/>
    </i>
    <i r="2">
      <x v="6"/>
    </i>
    <i>
      <x v="5"/>
      <x v="5"/>
      <x v="8"/>
    </i>
    <i>
      <x v="6"/>
      <x v="1"/>
      <x v="1"/>
    </i>
    <i r="1">
      <x v="2"/>
      <x v="3"/>
    </i>
    <i r="2">
      <x v="4"/>
    </i>
    <i r="2">
      <x v="5"/>
    </i>
    <i r="1">
      <x v="3"/>
      <x v="6"/>
    </i>
    <i>
      <x v="7"/>
      <x v="4"/>
      <x v="6"/>
    </i>
    <i t="grand">
      <x/>
    </i>
  </rowItems>
  <colItems count="1">
    <i/>
  </colItems>
  <pageFields count="1">
    <pageField fld="0" hier="-1"/>
  </pageFields>
  <formats count="8">
    <format dxfId="68">
      <pivotArea dataOnly="0" outline="0" fieldPosition="0">
        <references count="1">
          <reference field="1" count="1">
            <x v="0"/>
          </reference>
        </references>
      </pivotArea>
    </format>
    <format dxfId="67">
      <pivotArea dataOnly="0" outline="0" fieldPosition="0">
        <references count="1">
          <reference field="1" count="1">
            <x v="1"/>
          </reference>
        </references>
      </pivotArea>
    </format>
    <format dxfId="66">
      <pivotArea dataOnly="0" outline="0" fieldPosition="0">
        <references count="1">
          <reference field="1" count="1">
            <x v="2"/>
          </reference>
        </references>
      </pivotArea>
    </format>
    <format dxfId="65">
      <pivotArea dataOnly="0" outline="0" fieldPosition="0">
        <references count="1">
          <reference field="1" count="1">
            <x v="3"/>
          </reference>
        </references>
      </pivotArea>
    </format>
    <format dxfId="64">
      <pivotArea dataOnly="0" outline="0" fieldPosition="0">
        <references count="1">
          <reference field="1" count="1">
            <x v="4"/>
          </reference>
        </references>
      </pivotArea>
    </format>
    <format dxfId="63">
      <pivotArea dataOnly="0" outline="0" fieldPosition="0">
        <references count="1">
          <reference field="1" count="1">
            <x v="5"/>
          </reference>
        </references>
      </pivotArea>
    </format>
    <format dxfId="62">
      <pivotArea dataOnly="0" outline="0" fieldPosition="0">
        <references count="1">
          <reference field="1" count="1">
            <x v="6"/>
          </reference>
        </references>
      </pivotArea>
    </format>
    <format dxfId="61">
      <pivotArea dataOnly="0" outline="0" fieldPosition="0">
        <references count="1">
          <reference field="1" count="1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2:A41" totalsRowShown="0" headerRowDxfId="60" headerRowBorderDxfId="59" tableBorderDxfId="58" headerRowCellStyle="Гиперссылка">
  <autoFilter ref="A2:A41" xr:uid="{00000000-0009-0000-0100-000001000000}"/>
  <tableColumns count="1">
    <tableColumn id="1" xr3:uid="{00000000-0010-0000-0000-000001000000}" name="СЕРДЦЕ на палочке 30гр (темный)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rade.ru/" TargetMode="External"/><Relationship Id="rId13" Type="http://schemas.openxmlformats.org/officeDocument/2006/relationships/comments" Target="../comments1.xml"/><Relationship Id="rId3" Type="http://schemas.openxmlformats.org/officeDocument/2006/relationships/pivotTable" Target="../pivotTables/pivotTable3.xml"/><Relationship Id="rId7" Type="http://schemas.openxmlformats.org/officeDocument/2006/relationships/hyperlink" Target="https://www.instagram.com/frade.ru/" TargetMode="External"/><Relationship Id="rId12" Type="http://schemas.openxmlformats.org/officeDocument/2006/relationships/vmlDrawing" Target="../drawings/vmlDrawing1.v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hyperlink" Target="http://www.facebook.com/frade.ru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instagram.com/frade.ru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vk.com/club_frade" TargetMode="External"/><Relationship Id="rId9" Type="http://schemas.openxmlformats.org/officeDocument/2006/relationships/hyperlink" Target="https://yurimerz.livejournal.com/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cloud.mail.ru/public/LPDh/tPyeMdcuP" TargetMode="External"/><Relationship Id="rId21" Type="http://schemas.openxmlformats.org/officeDocument/2006/relationships/hyperlink" Target="https://cloud.mail.ru/public/Bdhs/439kAMDM4" TargetMode="External"/><Relationship Id="rId42" Type="http://schemas.openxmlformats.org/officeDocument/2006/relationships/hyperlink" Target="https://cloud.mail.ru/public/LNYm/tacmebsyS" TargetMode="External"/><Relationship Id="rId47" Type="http://schemas.openxmlformats.org/officeDocument/2006/relationships/hyperlink" Target="https://yadi.sk/i/kHlztmKXm3O_-g" TargetMode="External"/><Relationship Id="rId63" Type="http://schemas.openxmlformats.org/officeDocument/2006/relationships/hyperlink" Target="https://yadi.sk/i/BOB16-yIJ2ouuw" TargetMode="External"/><Relationship Id="rId68" Type="http://schemas.openxmlformats.org/officeDocument/2006/relationships/hyperlink" Target="https://yadi.sk/i/tSxtUsqUmIMX9A" TargetMode="External"/><Relationship Id="rId16" Type="http://schemas.openxmlformats.org/officeDocument/2006/relationships/hyperlink" Target="https://cloud.mail.ru/public/8aw1/emzg2n5q9" TargetMode="External"/><Relationship Id="rId11" Type="http://schemas.openxmlformats.org/officeDocument/2006/relationships/hyperlink" Target="https://cloud.mail.ru/public/CPDJ/5nATbbHnE" TargetMode="External"/><Relationship Id="rId24" Type="http://schemas.openxmlformats.org/officeDocument/2006/relationships/hyperlink" Target="http://www.facebook.com/frade.ru/" TargetMode="External"/><Relationship Id="rId32" Type="http://schemas.openxmlformats.org/officeDocument/2006/relationships/hyperlink" Target="https://cloud.mail.ru/public/B99p/vxUh5LRGF" TargetMode="External"/><Relationship Id="rId37" Type="http://schemas.openxmlformats.org/officeDocument/2006/relationships/hyperlink" Target="https://cloud.mail.ru/public/XDPx/pZk1wMVjG" TargetMode="External"/><Relationship Id="rId40" Type="http://schemas.openxmlformats.org/officeDocument/2006/relationships/hyperlink" Target="https://cloud.mail.ru/public/3hha/2fgzXzA1k" TargetMode="External"/><Relationship Id="rId45" Type="http://schemas.openxmlformats.org/officeDocument/2006/relationships/hyperlink" Target="https://yadi.sk/i/2n-qn72sjeR2YQ" TargetMode="External"/><Relationship Id="rId53" Type="http://schemas.openxmlformats.org/officeDocument/2006/relationships/hyperlink" Target="https://www.instagram.com/p/B5LYK5FlFsa/" TargetMode="External"/><Relationship Id="rId58" Type="http://schemas.openxmlformats.org/officeDocument/2006/relationships/hyperlink" Target="https://yadi.sk/i/3O-VzmB9ZZnC4w" TargetMode="External"/><Relationship Id="rId66" Type="http://schemas.openxmlformats.org/officeDocument/2006/relationships/hyperlink" Target="https://yadi.sk/i/wJUOu30irMqfbw" TargetMode="External"/><Relationship Id="rId74" Type="http://schemas.openxmlformats.org/officeDocument/2006/relationships/hyperlink" Target="https://www.instagram.com/p/B5LbllRl842/" TargetMode="External"/><Relationship Id="rId5" Type="http://schemas.openxmlformats.org/officeDocument/2006/relationships/hyperlink" Target="https://cloud.mail.ru/public/39X7/UgwW8PoDG" TargetMode="External"/><Relationship Id="rId61" Type="http://schemas.openxmlformats.org/officeDocument/2006/relationships/hyperlink" Target="https://yadi.sk/i/qj6YPhj_Y3_0RA" TargetMode="External"/><Relationship Id="rId19" Type="http://schemas.openxmlformats.org/officeDocument/2006/relationships/hyperlink" Target="https://cloud.mail.ru/public/7Za4/cfgK2yGq5" TargetMode="External"/><Relationship Id="rId14" Type="http://schemas.openxmlformats.org/officeDocument/2006/relationships/hyperlink" Target="https://cloud.mail.ru/public/7FjK/Sz1Y2YELU" TargetMode="External"/><Relationship Id="rId22" Type="http://schemas.openxmlformats.org/officeDocument/2006/relationships/hyperlink" Target="https://cloud.mail.ru/public/KvFe/BLKryRkKJ" TargetMode="External"/><Relationship Id="rId27" Type="http://schemas.openxmlformats.org/officeDocument/2006/relationships/hyperlink" Target="https://cloud.mail.ru/public/9YBL/5GEAJZr8k" TargetMode="External"/><Relationship Id="rId30" Type="http://schemas.openxmlformats.org/officeDocument/2006/relationships/hyperlink" Target="https://cloud.mail.ru/public/JUco/g2iru2CVp" TargetMode="External"/><Relationship Id="rId35" Type="http://schemas.openxmlformats.org/officeDocument/2006/relationships/hyperlink" Target="https://cloud.mail.ru/public/N1ZR/6PCAaHGcn" TargetMode="External"/><Relationship Id="rId43" Type="http://schemas.openxmlformats.org/officeDocument/2006/relationships/hyperlink" Target="https://cloud.mail.ru/public/BuxK/Nofu4mqAu" TargetMode="External"/><Relationship Id="rId48" Type="http://schemas.openxmlformats.org/officeDocument/2006/relationships/hyperlink" Target="https://yadi.sk/i/BM3UWQkS6ouBbA" TargetMode="External"/><Relationship Id="rId56" Type="http://schemas.openxmlformats.org/officeDocument/2006/relationships/hyperlink" Target="https://yadi.sk/i/qj6YPhj_Y3_0RA" TargetMode="External"/><Relationship Id="rId64" Type="http://schemas.openxmlformats.org/officeDocument/2006/relationships/hyperlink" Target="https://yadi.sk/i/BOB16-yIJ2ouuw" TargetMode="External"/><Relationship Id="rId69" Type="http://schemas.openxmlformats.org/officeDocument/2006/relationships/hyperlink" Target="https://yadi.sk/i/tSxtUsqUmIMX9A" TargetMode="External"/><Relationship Id="rId77" Type="http://schemas.openxmlformats.org/officeDocument/2006/relationships/vmlDrawing" Target="../drawings/vmlDrawing2.vml"/><Relationship Id="rId8" Type="http://schemas.openxmlformats.org/officeDocument/2006/relationships/hyperlink" Target="https://cloud.mail.ru/public/De3q/g9kxs8ToK" TargetMode="External"/><Relationship Id="rId51" Type="http://schemas.openxmlformats.org/officeDocument/2006/relationships/hyperlink" Target="https://yadi.sk/i/RvWdnauWjdnFnA" TargetMode="External"/><Relationship Id="rId72" Type="http://schemas.openxmlformats.org/officeDocument/2006/relationships/hyperlink" Target="https://www.instagram.com/p/B5LZjEJF1fV/" TargetMode="External"/><Relationship Id="rId3" Type="http://schemas.openxmlformats.org/officeDocument/2006/relationships/hyperlink" Target="https://www.instagram.com/frade.ru/" TargetMode="External"/><Relationship Id="rId12" Type="http://schemas.openxmlformats.org/officeDocument/2006/relationships/hyperlink" Target="https://cloud.mail.ru/public/2qRW/m5c47qnGP" TargetMode="External"/><Relationship Id="rId17" Type="http://schemas.openxmlformats.org/officeDocument/2006/relationships/hyperlink" Target="https://cloud.mail.ru/public/Bppg/Bm4JVMmLR" TargetMode="External"/><Relationship Id="rId25" Type="http://schemas.openxmlformats.org/officeDocument/2006/relationships/hyperlink" Target="https://cloud.mail.ru/public/LzbR/eejAzjmgA" TargetMode="External"/><Relationship Id="rId33" Type="http://schemas.openxmlformats.org/officeDocument/2006/relationships/hyperlink" Target="https://cloud.mail.ru/public/K8ag/QMfMoumEy" TargetMode="External"/><Relationship Id="rId38" Type="http://schemas.openxmlformats.org/officeDocument/2006/relationships/hyperlink" Target="https://cloud.mail.ru/public/Ed61/dDWD55hW8" TargetMode="External"/><Relationship Id="rId46" Type="http://schemas.openxmlformats.org/officeDocument/2006/relationships/hyperlink" Target="https://yadi.sk/i/nASd1WKcR7jbzg" TargetMode="External"/><Relationship Id="rId59" Type="http://schemas.openxmlformats.org/officeDocument/2006/relationships/hyperlink" Target="https://yadi.sk/i/yr-FUlZQEgEWug" TargetMode="External"/><Relationship Id="rId67" Type="http://schemas.openxmlformats.org/officeDocument/2006/relationships/hyperlink" Target="https://yadi.sk/i/tSxtUsqUmIMX9A" TargetMode="External"/><Relationship Id="rId20" Type="http://schemas.openxmlformats.org/officeDocument/2006/relationships/hyperlink" Target="https://cloud.mail.ru/public/5Nsb/uSayCx7G8" TargetMode="External"/><Relationship Id="rId41" Type="http://schemas.openxmlformats.org/officeDocument/2006/relationships/hyperlink" Target="https://cloud.mail.ru/public/9eqs/C7GXHt1RN" TargetMode="External"/><Relationship Id="rId54" Type="http://schemas.openxmlformats.org/officeDocument/2006/relationships/hyperlink" Target="https://yadi.sk/i/yr-FUlZQEgEWug" TargetMode="External"/><Relationship Id="rId62" Type="http://schemas.openxmlformats.org/officeDocument/2006/relationships/hyperlink" Target="https://yadi.sk/i/qj6YPhj_Y3_0RA" TargetMode="External"/><Relationship Id="rId70" Type="http://schemas.openxmlformats.org/officeDocument/2006/relationships/hyperlink" Target="https://www.instagram.com/p/B5LWwr5lKbl/" TargetMode="External"/><Relationship Id="rId75" Type="http://schemas.openxmlformats.org/officeDocument/2006/relationships/printerSettings" Target="../printerSettings/printerSettings2.bin"/><Relationship Id="rId1" Type="http://schemas.openxmlformats.org/officeDocument/2006/relationships/hyperlink" Target="http://www.frade.ru/" TargetMode="External"/><Relationship Id="rId6" Type="http://schemas.openxmlformats.org/officeDocument/2006/relationships/hyperlink" Target="https://cloud.mail.ru/public/4S8G/UVBqQR63u" TargetMode="External"/><Relationship Id="rId15" Type="http://schemas.openxmlformats.org/officeDocument/2006/relationships/hyperlink" Target="https://cloud.mail.ru/public/CVbr/s2faaPV8m" TargetMode="External"/><Relationship Id="rId23" Type="http://schemas.openxmlformats.org/officeDocument/2006/relationships/hyperlink" Target="https://cloud.mail.ru/public/3AH3/RMadZaSuk" TargetMode="External"/><Relationship Id="rId28" Type="http://schemas.openxmlformats.org/officeDocument/2006/relationships/hyperlink" Target="https://cloud.mail.ru/public/J9CW/4ZxZzF2Mv" TargetMode="External"/><Relationship Id="rId36" Type="http://schemas.openxmlformats.org/officeDocument/2006/relationships/hyperlink" Target="https://cloud.mail.ru/public/Ljwm/wtXZ1p3Mi" TargetMode="External"/><Relationship Id="rId49" Type="http://schemas.openxmlformats.org/officeDocument/2006/relationships/hyperlink" Target="https://yadi.sk/i/p5ufn7-sjZY37g" TargetMode="External"/><Relationship Id="rId57" Type="http://schemas.openxmlformats.org/officeDocument/2006/relationships/hyperlink" Target="https://yadi.sk/i/3O-VzmB9ZZnC4w" TargetMode="External"/><Relationship Id="rId10" Type="http://schemas.openxmlformats.org/officeDocument/2006/relationships/hyperlink" Target="https://cloud.mail.ru/public/KKKJ/yfuufPrWj" TargetMode="External"/><Relationship Id="rId31" Type="http://schemas.openxmlformats.org/officeDocument/2006/relationships/hyperlink" Target="https://cloud.mail.ru/public/LcXG/1bJbwZTyj" TargetMode="External"/><Relationship Id="rId44" Type="http://schemas.openxmlformats.org/officeDocument/2006/relationships/hyperlink" Target="https://yadi.sk/i/mr9rDAN4Zq5Whg" TargetMode="External"/><Relationship Id="rId52" Type="http://schemas.openxmlformats.org/officeDocument/2006/relationships/hyperlink" Target="https://www.instagram.com/p/B5LYeiDl-Z7/" TargetMode="External"/><Relationship Id="rId60" Type="http://schemas.openxmlformats.org/officeDocument/2006/relationships/hyperlink" Target="https://yadi.sk/i/yr-FUlZQEgEWug" TargetMode="External"/><Relationship Id="rId65" Type="http://schemas.openxmlformats.org/officeDocument/2006/relationships/hyperlink" Target="https://yadi.sk/i/wJUOu30irMqfbw" TargetMode="External"/><Relationship Id="rId73" Type="http://schemas.openxmlformats.org/officeDocument/2006/relationships/hyperlink" Target="https://www.instagram.com/p/B5LbG1xFBBP/" TargetMode="External"/><Relationship Id="rId78" Type="http://schemas.openxmlformats.org/officeDocument/2006/relationships/comments" Target="../comments2.xml"/><Relationship Id="rId4" Type="http://schemas.openxmlformats.org/officeDocument/2006/relationships/hyperlink" Target="https://cloud.mail.ru/public/FH4h/gGfhgvQjc" TargetMode="External"/><Relationship Id="rId9" Type="http://schemas.openxmlformats.org/officeDocument/2006/relationships/hyperlink" Target="https://cloud.mail.ru/public/KKco/c8hLdDS2e" TargetMode="External"/><Relationship Id="rId13" Type="http://schemas.openxmlformats.org/officeDocument/2006/relationships/hyperlink" Target="https://cloud.mail.ru/public/4Nwy/iJFdScrCg" TargetMode="External"/><Relationship Id="rId18" Type="http://schemas.openxmlformats.org/officeDocument/2006/relationships/hyperlink" Target="https://cloud.mail.ru/public/4HZ6/xo74APRV6" TargetMode="External"/><Relationship Id="rId39" Type="http://schemas.openxmlformats.org/officeDocument/2006/relationships/hyperlink" Target="https://cloud.mail.ru/public/6NPP/ynD9Fdk8d" TargetMode="External"/><Relationship Id="rId34" Type="http://schemas.openxmlformats.org/officeDocument/2006/relationships/hyperlink" Target="https://cloud.mail.ru/public/mw4E/Z44SRfqpz" TargetMode="External"/><Relationship Id="rId50" Type="http://schemas.openxmlformats.org/officeDocument/2006/relationships/hyperlink" Target="https://yadi.sk/i/q1VjRw-7qx8xrQ" TargetMode="External"/><Relationship Id="rId55" Type="http://schemas.openxmlformats.org/officeDocument/2006/relationships/hyperlink" Target="https://yadi.sk/i/3O-VzmB9ZZnC4w" TargetMode="External"/><Relationship Id="rId76" Type="http://schemas.openxmlformats.org/officeDocument/2006/relationships/drawing" Target="../drawings/drawing2.xml"/><Relationship Id="rId7" Type="http://schemas.openxmlformats.org/officeDocument/2006/relationships/hyperlink" Target="https://cloud.mail.ru/public/68Bo/8tJLWELbi" TargetMode="External"/><Relationship Id="rId71" Type="http://schemas.openxmlformats.org/officeDocument/2006/relationships/hyperlink" Target="https://www.instagram.com/p/B5LZsD7lDgI/" TargetMode="External"/><Relationship Id="rId2" Type="http://schemas.openxmlformats.org/officeDocument/2006/relationships/hyperlink" Target="http://www.vk.com/club_frade" TargetMode="External"/><Relationship Id="rId29" Type="http://schemas.openxmlformats.org/officeDocument/2006/relationships/hyperlink" Target="https://cloud.mail.ru/public/48rF/JLT7oJkwJ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nstagram.com/p/B9RTYVYFkO-/" TargetMode="External"/><Relationship Id="rId21" Type="http://schemas.openxmlformats.org/officeDocument/2006/relationships/hyperlink" Target="https://www.instagram.com/p/B5D03ZNFwlj/" TargetMode="External"/><Relationship Id="rId42" Type="http://schemas.openxmlformats.org/officeDocument/2006/relationships/hyperlink" Target="https://www.instagram.com/p/B7S5fj8FBCK/" TargetMode="External"/><Relationship Id="rId63" Type="http://schemas.openxmlformats.org/officeDocument/2006/relationships/hyperlink" Target="https://www.instagram.com/p/B7a6BfplVQE/" TargetMode="External"/><Relationship Id="rId84" Type="http://schemas.openxmlformats.org/officeDocument/2006/relationships/hyperlink" Target="https://www.instagram.com/p/B78dnFjFdmG/" TargetMode="External"/><Relationship Id="rId138" Type="http://schemas.openxmlformats.org/officeDocument/2006/relationships/hyperlink" Target="https://www.instagram.com/p/BpXDyQMBMyk/" TargetMode="External"/><Relationship Id="rId107" Type="http://schemas.openxmlformats.org/officeDocument/2006/relationships/hyperlink" Target="https://www.instagram.com/p/B9REpYzl3c5/" TargetMode="External"/><Relationship Id="rId11" Type="http://schemas.openxmlformats.org/officeDocument/2006/relationships/hyperlink" Target="https://www.instagram.com/p/B5CnaRCl_u_/" TargetMode="External"/><Relationship Id="rId32" Type="http://schemas.openxmlformats.org/officeDocument/2006/relationships/hyperlink" Target="https://www.instagram.com/p/B5CnE--lEJN/" TargetMode="External"/><Relationship Id="rId53" Type="http://schemas.openxmlformats.org/officeDocument/2006/relationships/hyperlink" Target="https://www.instagram.com/p/B7asfUwF-dY/" TargetMode="External"/><Relationship Id="rId74" Type="http://schemas.openxmlformats.org/officeDocument/2006/relationships/hyperlink" Target="https://www.instagram.com/p/B752W8vlLsU/" TargetMode="External"/><Relationship Id="rId128" Type="http://schemas.openxmlformats.org/officeDocument/2006/relationships/hyperlink" Target="https://www.instagram.com/p/B9WAw7RFsWW/" TargetMode="External"/><Relationship Id="rId149" Type="http://schemas.openxmlformats.org/officeDocument/2006/relationships/hyperlink" Target="https://www.instagram.com/p/B-KN9SQld6Q/" TargetMode="External"/><Relationship Id="rId5" Type="http://schemas.openxmlformats.org/officeDocument/2006/relationships/hyperlink" Target="https://cloud.mail.ru/public/Gobn/6qe7fWASF" TargetMode="External"/><Relationship Id="rId95" Type="http://schemas.openxmlformats.org/officeDocument/2006/relationships/hyperlink" Target="https://www.instagram.com/p/B8GzF3NlQmE/" TargetMode="External"/><Relationship Id="rId22" Type="http://schemas.openxmlformats.org/officeDocument/2006/relationships/hyperlink" Target="https://www.instagram.com/p/B5D0zGgll3P/" TargetMode="External"/><Relationship Id="rId27" Type="http://schemas.openxmlformats.org/officeDocument/2006/relationships/hyperlink" Target="https://www.instagram.com/p/B5D0aeEl2a4/" TargetMode="External"/><Relationship Id="rId43" Type="http://schemas.openxmlformats.org/officeDocument/2006/relationships/hyperlink" Target="https://www.instagram.com/p/B7YMDvMl93c/" TargetMode="External"/><Relationship Id="rId48" Type="http://schemas.openxmlformats.org/officeDocument/2006/relationships/hyperlink" Target="https://www.instagram.com/p/B7YTIZOFJgD/" TargetMode="External"/><Relationship Id="rId64" Type="http://schemas.openxmlformats.org/officeDocument/2006/relationships/hyperlink" Target="https://www.instagram.com/p/B7a7P2sFl6p/" TargetMode="External"/><Relationship Id="rId69" Type="http://schemas.openxmlformats.org/officeDocument/2006/relationships/hyperlink" Target="https://www.instagram.com/p/B7okFd8Fs5i/" TargetMode="External"/><Relationship Id="rId113" Type="http://schemas.openxmlformats.org/officeDocument/2006/relationships/hyperlink" Target="https://www.instagram.com/p/B9RSBV9lziU/" TargetMode="External"/><Relationship Id="rId118" Type="http://schemas.openxmlformats.org/officeDocument/2006/relationships/hyperlink" Target="https://www.instagram.com/p/B9RUKJRFLZA/" TargetMode="External"/><Relationship Id="rId134" Type="http://schemas.openxmlformats.org/officeDocument/2006/relationships/hyperlink" Target="https://www.instagram.com/p/B9WNpEcFMN1/" TargetMode="External"/><Relationship Id="rId139" Type="http://schemas.openxmlformats.org/officeDocument/2006/relationships/hyperlink" Target="https://www.instagram.com/p/Bnbx_FWnM1q/" TargetMode="External"/><Relationship Id="rId80" Type="http://schemas.openxmlformats.org/officeDocument/2006/relationships/hyperlink" Target="https://www.instagram.com/p/B78VC-YlT_f/" TargetMode="External"/><Relationship Id="rId85" Type="http://schemas.openxmlformats.org/officeDocument/2006/relationships/hyperlink" Target="https://www.instagram.com/p/B78dna2lWMv/" TargetMode="External"/><Relationship Id="rId150" Type="http://schemas.openxmlformats.org/officeDocument/2006/relationships/printerSettings" Target="../printerSettings/printerSettings3.bin"/><Relationship Id="rId12" Type="http://schemas.openxmlformats.org/officeDocument/2006/relationships/hyperlink" Target="https://www.instagram.com/p/B5CnUjpF_kA/" TargetMode="External"/><Relationship Id="rId17" Type="http://schemas.openxmlformats.org/officeDocument/2006/relationships/hyperlink" Target="https://www.instagram.com/p/B5CmVb8la4s/" TargetMode="External"/><Relationship Id="rId33" Type="http://schemas.openxmlformats.org/officeDocument/2006/relationships/hyperlink" Target="https://www.instagram.com/p/B5CnnxpljAa/" TargetMode="External"/><Relationship Id="rId38" Type="http://schemas.openxmlformats.org/officeDocument/2006/relationships/hyperlink" Target="https://www.instagram.com/p/B5IFyiPFpCY/" TargetMode="External"/><Relationship Id="rId59" Type="http://schemas.openxmlformats.org/officeDocument/2006/relationships/hyperlink" Target="https://www.instagram.com/p/B7nyndqlC8r/" TargetMode="External"/><Relationship Id="rId103" Type="http://schemas.openxmlformats.org/officeDocument/2006/relationships/hyperlink" Target="https://www.instagram.com/p/B9RBXpZlsrR/" TargetMode="External"/><Relationship Id="rId108" Type="http://schemas.openxmlformats.org/officeDocument/2006/relationships/hyperlink" Target="https://www.instagram.com/p/B9RFmwQlIPC/" TargetMode="External"/><Relationship Id="rId124" Type="http://schemas.openxmlformats.org/officeDocument/2006/relationships/hyperlink" Target="https://www.instagram.com/p/B9RWX6uF0fH/" TargetMode="External"/><Relationship Id="rId129" Type="http://schemas.openxmlformats.org/officeDocument/2006/relationships/hyperlink" Target="https://www.instagram.com/p/B9WBkAvFa_x/" TargetMode="External"/><Relationship Id="rId54" Type="http://schemas.openxmlformats.org/officeDocument/2006/relationships/hyperlink" Target="https://www.instagram.com/p/B7asAAvlJdj/" TargetMode="External"/><Relationship Id="rId70" Type="http://schemas.openxmlformats.org/officeDocument/2006/relationships/hyperlink" Target="https://www.instagram.com/p/B751-jeFPtL/" TargetMode="External"/><Relationship Id="rId75" Type="http://schemas.openxmlformats.org/officeDocument/2006/relationships/hyperlink" Target="https://www.instagram.com/p/B752kgoliSy/" TargetMode="External"/><Relationship Id="rId91" Type="http://schemas.openxmlformats.org/officeDocument/2006/relationships/hyperlink" Target="https://www.instagram.com/p/B8GrjJjFQxu/" TargetMode="External"/><Relationship Id="rId96" Type="http://schemas.openxmlformats.org/officeDocument/2006/relationships/hyperlink" Target="https://www.instagram.com/p/B8Gz5W-l1-w/" TargetMode="External"/><Relationship Id="rId140" Type="http://schemas.openxmlformats.org/officeDocument/2006/relationships/hyperlink" Target="https://www.instagram.com/p/B9WSrhRFWva/" TargetMode="External"/><Relationship Id="rId145" Type="http://schemas.openxmlformats.org/officeDocument/2006/relationships/hyperlink" Target="https://www.instagram.com/p/B9WXBxpFoAu/" TargetMode="External"/><Relationship Id="rId1" Type="http://schemas.openxmlformats.org/officeDocument/2006/relationships/hyperlink" Target="http://www.frade.ru/" TargetMode="External"/><Relationship Id="rId6" Type="http://schemas.openxmlformats.org/officeDocument/2006/relationships/hyperlink" Target="https://cloud.mail.ru/public/4sxc/69ZEUB5Mp" TargetMode="External"/><Relationship Id="rId23" Type="http://schemas.openxmlformats.org/officeDocument/2006/relationships/hyperlink" Target="https://www.instagram.com/p/B5D0viklEIE/" TargetMode="External"/><Relationship Id="rId28" Type="http://schemas.openxmlformats.org/officeDocument/2006/relationships/hyperlink" Target="https://www.instagram.com/p/B5D0R03l4qZ/" TargetMode="External"/><Relationship Id="rId49" Type="http://schemas.openxmlformats.org/officeDocument/2006/relationships/hyperlink" Target="https://www.instagram.com/p/B7YTqKjFAaF/" TargetMode="External"/><Relationship Id="rId114" Type="http://schemas.openxmlformats.org/officeDocument/2006/relationships/hyperlink" Target="https://www.instagram.com/p/B9RSfJClytQ/" TargetMode="External"/><Relationship Id="rId119" Type="http://schemas.openxmlformats.org/officeDocument/2006/relationships/hyperlink" Target="https://www.instagram.com/p/B9RUVglF0e8/" TargetMode="External"/><Relationship Id="rId44" Type="http://schemas.openxmlformats.org/officeDocument/2006/relationships/hyperlink" Target="https://www.instagram.com/p/B7YL2qElooR/" TargetMode="External"/><Relationship Id="rId60" Type="http://schemas.openxmlformats.org/officeDocument/2006/relationships/hyperlink" Target="https://www.instagram.com/p/B7nyubBFeEy/" TargetMode="External"/><Relationship Id="rId65" Type="http://schemas.openxmlformats.org/officeDocument/2006/relationships/hyperlink" Target="https://www.instagram.com/p/B7om6tol8T3/" TargetMode="External"/><Relationship Id="rId81" Type="http://schemas.openxmlformats.org/officeDocument/2006/relationships/hyperlink" Target="https://www.instagram.com/p/B78Vlb_llfA/" TargetMode="External"/><Relationship Id="rId86" Type="http://schemas.openxmlformats.org/officeDocument/2006/relationships/hyperlink" Target="https://www.instagram.com/p/B7-wNe7FVC9/" TargetMode="External"/><Relationship Id="rId130" Type="http://schemas.openxmlformats.org/officeDocument/2006/relationships/hyperlink" Target="https://www.instagram.com/p/B9WC1vTlnAn/" TargetMode="External"/><Relationship Id="rId135" Type="http://schemas.openxmlformats.org/officeDocument/2006/relationships/hyperlink" Target="https://www.instagram.com/p/B9WOCB9FcuC/" TargetMode="External"/><Relationship Id="rId151" Type="http://schemas.openxmlformats.org/officeDocument/2006/relationships/drawing" Target="../drawings/drawing3.xml"/><Relationship Id="rId13" Type="http://schemas.openxmlformats.org/officeDocument/2006/relationships/hyperlink" Target="https://www.instagram.com/p/B5CnQG1FT9b/" TargetMode="External"/><Relationship Id="rId18" Type="http://schemas.openxmlformats.org/officeDocument/2006/relationships/hyperlink" Target="https://www.instagram.com/p/B5Dl01nlQ7s/" TargetMode="External"/><Relationship Id="rId39" Type="http://schemas.openxmlformats.org/officeDocument/2006/relationships/hyperlink" Target="https://www.instagram.com/p/B7S7rs6l824/" TargetMode="External"/><Relationship Id="rId109" Type="http://schemas.openxmlformats.org/officeDocument/2006/relationships/hyperlink" Target="https://www.instagram.com/p/B9RPRESlQoX/" TargetMode="External"/><Relationship Id="rId34" Type="http://schemas.openxmlformats.org/officeDocument/2006/relationships/hyperlink" Target="https://www.instagram.com/p/B5Dz2o1FiVG/" TargetMode="External"/><Relationship Id="rId50" Type="http://schemas.openxmlformats.org/officeDocument/2006/relationships/hyperlink" Target="https://www.instagram.com/p/B7YUG3HlTWr/" TargetMode="External"/><Relationship Id="rId55" Type="http://schemas.openxmlformats.org/officeDocument/2006/relationships/hyperlink" Target="https://www.instagram.com/p/B7aq0hTF-xj/" TargetMode="External"/><Relationship Id="rId76" Type="http://schemas.openxmlformats.org/officeDocument/2006/relationships/hyperlink" Target="https://www.instagram.com/p/B755DP0lcEm/" TargetMode="External"/><Relationship Id="rId97" Type="http://schemas.openxmlformats.org/officeDocument/2006/relationships/hyperlink" Target="https://www.instagram.com/p/B8G0jFilhMD/" TargetMode="External"/><Relationship Id="rId104" Type="http://schemas.openxmlformats.org/officeDocument/2006/relationships/hyperlink" Target="https://www.instagram.com/p/B9RBEnxlHu4/" TargetMode="External"/><Relationship Id="rId120" Type="http://schemas.openxmlformats.org/officeDocument/2006/relationships/hyperlink" Target="https://www.instagram.com/p/B9RU_E_FYF4/" TargetMode="External"/><Relationship Id="rId125" Type="http://schemas.openxmlformats.org/officeDocument/2006/relationships/hyperlink" Target="https://www.instagram.com/p/B9RW0l6FR3x/" TargetMode="External"/><Relationship Id="rId141" Type="http://schemas.openxmlformats.org/officeDocument/2006/relationships/hyperlink" Target="https://www.instagram.com/p/B9WUzQuFLmW/" TargetMode="External"/><Relationship Id="rId146" Type="http://schemas.openxmlformats.org/officeDocument/2006/relationships/hyperlink" Target="https://www.instagram.com/p/B9WXdwoFq6A/" TargetMode="External"/><Relationship Id="rId7" Type="http://schemas.openxmlformats.org/officeDocument/2006/relationships/hyperlink" Target="https://ru.wikipedia.org/wiki/&#1050;&#1072;&#1089;&#1089;&#1086;&#1085;&#1077;" TargetMode="External"/><Relationship Id="rId71" Type="http://schemas.openxmlformats.org/officeDocument/2006/relationships/hyperlink" Target="https://www.instagram.com/p/B752A0nFzHu/" TargetMode="External"/><Relationship Id="rId92" Type="http://schemas.openxmlformats.org/officeDocument/2006/relationships/hyperlink" Target="https://www.instagram.com/p/B8GsN4Lljlt/" TargetMode="External"/><Relationship Id="rId2" Type="http://schemas.openxmlformats.org/officeDocument/2006/relationships/hyperlink" Target="http://www.vk.com/club_frade" TargetMode="External"/><Relationship Id="rId29" Type="http://schemas.openxmlformats.org/officeDocument/2006/relationships/hyperlink" Target="https://www.instagram.com/p/B5D0LK9l-FE/" TargetMode="External"/><Relationship Id="rId24" Type="http://schemas.openxmlformats.org/officeDocument/2006/relationships/hyperlink" Target="https://www.instagram.com/p/B5D0riQF3gE/" TargetMode="External"/><Relationship Id="rId40" Type="http://schemas.openxmlformats.org/officeDocument/2006/relationships/hyperlink" Target="https://www.instagram.com/p/B7S6I7-Flm8/" TargetMode="External"/><Relationship Id="rId45" Type="http://schemas.openxmlformats.org/officeDocument/2006/relationships/hyperlink" Target="https://www.instagram.com/p/B7YL7uzl2ti/" TargetMode="External"/><Relationship Id="rId66" Type="http://schemas.openxmlformats.org/officeDocument/2006/relationships/hyperlink" Target="https://www.instagram.com/p/B7olMFKl2Ce/" TargetMode="External"/><Relationship Id="rId87" Type="http://schemas.openxmlformats.org/officeDocument/2006/relationships/hyperlink" Target="https://www.instagram.com/p/B7-wm2ulHZI/" TargetMode="External"/><Relationship Id="rId110" Type="http://schemas.openxmlformats.org/officeDocument/2006/relationships/hyperlink" Target="https://www.instagram.com/p/B9ROzJFFgyC/" TargetMode="External"/><Relationship Id="rId115" Type="http://schemas.openxmlformats.org/officeDocument/2006/relationships/hyperlink" Target="https://www.instagram.com/p/B9RS1gRlIwU/" TargetMode="External"/><Relationship Id="rId131" Type="http://schemas.openxmlformats.org/officeDocument/2006/relationships/hyperlink" Target="https://www.instagram.com/p/B9WG-E0lk7t/" TargetMode="External"/><Relationship Id="rId136" Type="http://schemas.openxmlformats.org/officeDocument/2006/relationships/hyperlink" Target="https://www.instagram.com/p/B9WOTABFTDh/" TargetMode="External"/><Relationship Id="rId61" Type="http://schemas.openxmlformats.org/officeDocument/2006/relationships/hyperlink" Target="https://www.instagram.com/p/B7ny2QpFd3j/" TargetMode="External"/><Relationship Id="rId82" Type="http://schemas.openxmlformats.org/officeDocument/2006/relationships/hyperlink" Target="https://www.instagram.com/p/B78XyBmlmRM/" TargetMode="External"/><Relationship Id="rId152" Type="http://schemas.openxmlformats.org/officeDocument/2006/relationships/vmlDrawing" Target="../drawings/vmlDrawing3.vml"/><Relationship Id="rId19" Type="http://schemas.openxmlformats.org/officeDocument/2006/relationships/hyperlink" Target="https://www.instagram.com/p/B5CjoQ9l0Ql/" TargetMode="External"/><Relationship Id="rId14" Type="http://schemas.openxmlformats.org/officeDocument/2006/relationships/hyperlink" Target="https://www.instagram.com/p/B5Cm-2blTu1/" TargetMode="External"/><Relationship Id="rId30" Type="http://schemas.openxmlformats.org/officeDocument/2006/relationships/hyperlink" Target="https://www.instagram.com/p/B5D0eG3ltov/" TargetMode="External"/><Relationship Id="rId35" Type="http://schemas.openxmlformats.org/officeDocument/2006/relationships/hyperlink" Target="https://www.instagram.com/p/B5D0CprlAhv/" TargetMode="External"/><Relationship Id="rId56" Type="http://schemas.openxmlformats.org/officeDocument/2006/relationships/hyperlink" Target="https://www.instagram.com/p/B7a2ErdFRzn/" TargetMode="External"/><Relationship Id="rId77" Type="http://schemas.openxmlformats.org/officeDocument/2006/relationships/hyperlink" Target="https://www.instagram.com/p/B755SCZlLoa/" TargetMode="External"/><Relationship Id="rId100" Type="http://schemas.openxmlformats.org/officeDocument/2006/relationships/hyperlink" Target="https://www.instagram.com/fradewiki/" TargetMode="External"/><Relationship Id="rId105" Type="http://schemas.openxmlformats.org/officeDocument/2006/relationships/hyperlink" Target="https://www.instagram.com/p/B9RA1hdlsco/" TargetMode="External"/><Relationship Id="rId126" Type="http://schemas.openxmlformats.org/officeDocument/2006/relationships/hyperlink" Target="https://www.instagram.com/p/B9RYeATFKy1/" TargetMode="External"/><Relationship Id="rId147" Type="http://schemas.openxmlformats.org/officeDocument/2006/relationships/hyperlink" Target="https://ru.wikipedia.org/wiki/&#1050;&#1072;&#1089;&#1089;&#1086;&#1085;&#1077;" TargetMode="External"/><Relationship Id="rId8" Type="http://schemas.openxmlformats.org/officeDocument/2006/relationships/hyperlink" Target="https://ru.wikipedia.org/wiki/&#1050;&#1072;&#1089;&#1089;&#1086;&#1085;&#1077;" TargetMode="External"/><Relationship Id="rId51" Type="http://schemas.openxmlformats.org/officeDocument/2006/relationships/hyperlink" Target="https://www.instagram.com/p/B7YWJc7lKoR/" TargetMode="External"/><Relationship Id="rId72" Type="http://schemas.openxmlformats.org/officeDocument/2006/relationships/hyperlink" Target="https://www.instagram.com/p/B752H_LlOIO/" TargetMode="External"/><Relationship Id="rId93" Type="http://schemas.openxmlformats.org/officeDocument/2006/relationships/hyperlink" Target="https://www.instagram.com/p/B8GwUmvldGe/" TargetMode="External"/><Relationship Id="rId98" Type="http://schemas.openxmlformats.org/officeDocument/2006/relationships/hyperlink" Target="https://www.instagram.com/p/B8G0zOcFNih/" TargetMode="External"/><Relationship Id="rId121" Type="http://schemas.openxmlformats.org/officeDocument/2006/relationships/hyperlink" Target="https://www.instagram.com/p/B9RVWBGHXQn/" TargetMode="External"/><Relationship Id="rId142" Type="http://schemas.openxmlformats.org/officeDocument/2006/relationships/hyperlink" Target="https://www.instagram.com/p/B9WVqWSFyDQ/" TargetMode="External"/><Relationship Id="rId3" Type="http://schemas.openxmlformats.org/officeDocument/2006/relationships/hyperlink" Target="https://www.instagram.com/frade.ru/" TargetMode="External"/><Relationship Id="rId25" Type="http://schemas.openxmlformats.org/officeDocument/2006/relationships/hyperlink" Target="https://www.instagram.com/p/B5D0nuhls5T/" TargetMode="External"/><Relationship Id="rId46" Type="http://schemas.openxmlformats.org/officeDocument/2006/relationships/hyperlink" Target="https://www.instagram.com/p/B7YQcF0FN0g/" TargetMode="External"/><Relationship Id="rId67" Type="http://schemas.openxmlformats.org/officeDocument/2006/relationships/hyperlink" Target="https://www.instagram.com/p/B7okR_qF2Si/" TargetMode="External"/><Relationship Id="rId116" Type="http://schemas.openxmlformats.org/officeDocument/2006/relationships/hyperlink" Target="https://www.instagram.com/p/B9RTD6cFe_J/" TargetMode="External"/><Relationship Id="rId137" Type="http://schemas.openxmlformats.org/officeDocument/2006/relationships/hyperlink" Target="https://www.instagram.com/p/BpXEfymB51K/" TargetMode="External"/><Relationship Id="rId20" Type="http://schemas.openxmlformats.org/officeDocument/2006/relationships/hyperlink" Target="https://www.instagram.com/p/B5D08Z0lXW5/" TargetMode="External"/><Relationship Id="rId41" Type="http://schemas.openxmlformats.org/officeDocument/2006/relationships/hyperlink" Target="https://www.instagram.com/p/B7S51u6l-hB/" TargetMode="External"/><Relationship Id="rId62" Type="http://schemas.openxmlformats.org/officeDocument/2006/relationships/hyperlink" Target="https://www.instagram.com/p/B7nzJDPllfs/" TargetMode="External"/><Relationship Id="rId83" Type="http://schemas.openxmlformats.org/officeDocument/2006/relationships/hyperlink" Target="https://www.instagram.com/p/B78ZimmlH84/" TargetMode="External"/><Relationship Id="rId88" Type="http://schemas.openxmlformats.org/officeDocument/2006/relationships/hyperlink" Target="https://www.instagram.com/p/B7-w-pNlGSl/" TargetMode="External"/><Relationship Id="rId111" Type="http://schemas.openxmlformats.org/officeDocument/2006/relationships/hyperlink" Target="https://www.instagram.com/p/B9RN399l0ZO/" TargetMode="External"/><Relationship Id="rId132" Type="http://schemas.openxmlformats.org/officeDocument/2006/relationships/hyperlink" Target="https://www.instagram.com/p/B9WIUszF0UM/" TargetMode="External"/><Relationship Id="rId153" Type="http://schemas.openxmlformats.org/officeDocument/2006/relationships/comments" Target="../comments3.xml"/><Relationship Id="rId15" Type="http://schemas.openxmlformats.org/officeDocument/2006/relationships/hyperlink" Target="https://www.instagram.com/p/B5CmrjsFgj1/" TargetMode="External"/><Relationship Id="rId36" Type="http://schemas.openxmlformats.org/officeDocument/2006/relationships/hyperlink" Target="https://www.instagram.com/p/B5IFBUbFSES/" TargetMode="External"/><Relationship Id="rId57" Type="http://schemas.openxmlformats.org/officeDocument/2006/relationships/hyperlink" Target="https://www.instagram.com/p/B7a1-reFflB/" TargetMode="External"/><Relationship Id="rId106" Type="http://schemas.openxmlformats.org/officeDocument/2006/relationships/hyperlink" Target="https://www.instagram.com/p/B9RAiRhFXQb/" TargetMode="External"/><Relationship Id="rId127" Type="http://schemas.openxmlformats.org/officeDocument/2006/relationships/hyperlink" Target="https://www.instagram.com/p/B9RZv8wljT7/" TargetMode="External"/><Relationship Id="rId10" Type="http://schemas.openxmlformats.org/officeDocument/2006/relationships/hyperlink" Target="https://www.instagram.com/p/B5CnjbXFwyj/" TargetMode="External"/><Relationship Id="rId31" Type="http://schemas.openxmlformats.org/officeDocument/2006/relationships/hyperlink" Target="https://www.instagram.com/p/B5CnJidlWKt/" TargetMode="External"/><Relationship Id="rId52" Type="http://schemas.openxmlformats.org/officeDocument/2006/relationships/hyperlink" Target="https://www.instagram.com/p/B7at_DqllCr/" TargetMode="External"/><Relationship Id="rId73" Type="http://schemas.openxmlformats.org/officeDocument/2006/relationships/hyperlink" Target="https://www.instagram.com/p/B752PdCFAaL/" TargetMode="External"/><Relationship Id="rId78" Type="http://schemas.openxmlformats.org/officeDocument/2006/relationships/hyperlink" Target="https://www.instagram.com/p/B755mkMlLNP/" TargetMode="External"/><Relationship Id="rId94" Type="http://schemas.openxmlformats.org/officeDocument/2006/relationships/hyperlink" Target="https://www.instagram.com/p/B8GxWU5lMt8/" TargetMode="External"/><Relationship Id="rId99" Type="http://schemas.openxmlformats.org/officeDocument/2006/relationships/hyperlink" Target="https://www.instagram.com/p/B8G1BEgF3eM/" TargetMode="External"/><Relationship Id="rId101" Type="http://schemas.openxmlformats.org/officeDocument/2006/relationships/hyperlink" Target="https://www.instagram.com/p/B9Q4P2ClHsk/" TargetMode="External"/><Relationship Id="rId122" Type="http://schemas.openxmlformats.org/officeDocument/2006/relationships/hyperlink" Target="https://www.instagram.com/p/B9RVtRzleCa/" TargetMode="External"/><Relationship Id="rId143" Type="http://schemas.openxmlformats.org/officeDocument/2006/relationships/hyperlink" Target="https://www.instagram.com/p/B9WWA_WlDrR/" TargetMode="External"/><Relationship Id="rId148" Type="http://schemas.openxmlformats.org/officeDocument/2006/relationships/hyperlink" Target="https://www.instagram.com/p/BpXDyQMBMyk/" TargetMode="External"/><Relationship Id="rId4" Type="http://schemas.openxmlformats.org/officeDocument/2006/relationships/hyperlink" Target="http://www.facebook.com/frade.ru/" TargetMode="External"/><Relationship Id="rId9" Type="http://schemas.openxmlformats.org/officeDocument/2006/relationships/hyperlink" Target="https://ru.wikipedia.org/wiki/&#1050;&#1072;&#1089;&#1089;&#1086;&#1085;&#1077;" TargetMode="External"/><Relationship Id="rId26" Type="http://schemas.openxmlformats.org/officeDocument/2006/relationships/hyperlink" Target="https://www.instagram.com/p/B5D0iUTlFFk/" TargetMode="External"/><Relationship Id="rId47" Type="http://schemas.openxmlformats.org/officeDocument/2006/relationships/hyperlink" Target="https://www.instagram.com/p/B7YRUXzFil7/" TargetMode="External"/><Relationship Id="rId68" Type="http://schemas.openxmlformats.org/officeDocument/2006/relationships/hyperlink" Target="https://www.instagram.com/p/B7okIgrFIzn/" TargetMode="External"/><Relationship Id="rId89" Type="http://schemas.openxmlformats.org/officeDocument/2006/relationships/hyperlink" Target="https://www.instagram.com/p/B7-xekslc-p/" TargetMode="External"/><Relationship Id="rId112" Type="http://schemas.openxmlformats.org/officeDocument/2006/relationships/hyperlink" Target="https://www.instagram.com/p/B9RRxjvlG1q/" TargetMode="External"/><Relationship Id="rId133" Type="http://schemas.openxmlformats.org/officeDocument/2006/relationships/hyperlink" Target="https://www.instagram.com/p/B9WKndbFdkC/" TargetMode="External"/><Relationship Id="rId16" Type="http://schemas.openxmlformats.org/officeDocument/2006/relationships/hyperlink" Target="https://www.instagram.com/p/B5CmnYxlK8a/" TargetMode="External"/><Relationship Id="rId37" Type="http://schemas.openxmlformats.org/officeDocument/2006/relationships/hyperlink" Target="https://www.instagram.com/p/B5IFaFPlBBs/" TargetMode="External"/><Relationship Id="rId58" Type="http://schemas.openxmlformats.org/officeDocument/2006/relationships/hyperlink" Target="https://www.instagram.com/p/B7a16Qvlzht/" TargetMode="External"/><Relationship Id="rId79" Type="http://schemas.openxmlformats.org/officeDocument/2006/relationships/hyperlink" Target="https://www.instagram.com/p/B756SzzFCym/" TargetMode="External"/><Relationship Id="rId102" Type="http://schemas.openxmlformats.org/officeDocument/2006/relationships/hyperlink" Target="https://www.instagram.com/p/B9RBzK4lq-U/" TargetMode="External"/><Relationship Id="rId123" Type="http://schemas.openxmlformats.org/officeDocument/2006/relationships/hyperlink" Target="https://www.instagram.com/p/B9RWNzyFApj/" TargetMode="External"/><Relationship Id="rId144" Type="http://schemas.openxmlformats.org/officeDocument/2006/relationships/hyperlink" Target="https://www.instagram.com/p/B9WWVMNlpIp/" TargetMode="External"/><Relationship Id="rId90" Type="http://schemas.openxmlformats.org/officeDocument/2006/relationships/hyperlink" Target="https://www.instagram.com/p/B7-xrhclxKL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p/B7sr98al0Pu/" TargetMode="External"/><Relationship Id="rId13" Type="http://schemas.openxmlformats.org/officeDocument/2006/relationships/hyperlink" Target="https://www.instagram.com/p/B7s0s8eFhJX/" TargetMode="External"/><Relationship Id="rId18" Type="http://schemas.openxmlformats.org/officeDocument/2006/relationships/hyperlink" Target="https://www.instagram.com/p/CAYo4XHl5tt/" TargetMode="External"/><Relationship Id="rId26" Type="http://schemas.openxmlformats.org/officeDocument/2006/relationships/printerSettings" Target="../printerSettings/printerSettings4.bin"/><Relationship Id="rId3" Type="http://schemas.openxmlformats.org/officeDocument/2006/relationships/hyperlink" Target="https://www.instagram.com/frade.ru/" TargetMode="External"/><Relationship Id="rId21" Type="http://schemas.openxmlformats.org/officeDocument/2006/relationships/hyperlink" Target="https://www.instagram.com/p/CAYrBXQFXlU/" TargetMode="External"/><Relationship Id="rId7" Type="http://schemas.openxmlformats.org/officeDocument/2006/relationships/hyperlink" Target="https://www.instagram.com/p/B7sqKWEFCOU/" TargetMode="External"/><Relationship Id="rId12" Type="http://schemas.openxmlformats.org/officeDocument/2006/relationships/hyperlink" Target="https://www.instagram.com/p/B7s0pBzlatP/" TargetMode="External"/><Relationship Id="rId17" Type="http://schemas.openxmlformats.org/officeDocument/2006/relationships/hyperlink" Target="https://www.instagram.com/p/CAYpGGPlsjf/" TargetMode="External"/><Relationship Id="rId25" Type="http://schemas.openxmlformats.org/officeDocument/2006/relationships/hyperlink" Target="https://www.instagram.com/p/CAYuYwDFlmq/" TargetMode="External"/><Relationship Id="rId2" Type="http://schemas.openxmlformats.org/officeDocument/2006/relationships/hyperlink" Target="http://www.vk.com/club_frade" TargetMode="External"/><Relationship Id="rId16" Type="http://schemas.openxmlformats.org/officeDocument/2006/relationships/hyperlink" Target="https://www.instagram.com/p/CAYpOAiFTH5/" TargetMode="External"/><Relationship Id="rId20" Type="http://schemas.openxmlformats.org/officeDocument/2006/relationships/hyperlink" Target="https://www.instagram.com/p/CAYquLXlC-p/" TargetMode="External"/><Relationship Id="rId29" Type="http://schemas.openxmlformats.org/officeDocument/2006/relationships/comments" Target="../comments4.xml"/><Relationship Id="rId1" Type="http://schemas.openxmlformats.org/officeDocument/2006/relationships/hyperlink" Target="http://www.frade.ru/" TargetMode="External"/><Relationship Id="rId6" Type="http://schemas.openxmlformats.org/officeDocument/2006/relationships/hyperlink" Target="https://www.instagram.com/p/B7sqBHLFyyg/" TargetMode="External"/><Relationship Id="rId11" Type="http://schemas.openxmlformats.org/officeDocument/2006/relationships/hyperlink" Target="https://www.instagram.com/p/B7s0bkRlW9n/" TargetMode="External"/><Relationship Id="rId24" Type="http://schemas.openxmlformats.org/officeDocument/2006/relationships/hyperlink" Target="https://www.instagram.com/p/CAYtk_QFdzm/" TargetMode="External"/><Relationship Id="rId5" Type="http://schemas.openxmlformats.org/officeDocument/2006/relationships/hyperlink" Target="https://www.instagram.com/p/B7sp-ewl1FB/" TargetMode="External"/><Relationship Id="rId15" Type="http://schemas.openxmlformats.org/officeDocument/2006/relationships/hyperlink" Target="https://www.instagram.com/p/CAYpd2UlDJR/" TargetMode="External"/><Relationship Id="rId23" Type="http://schemas.openxmlformats.org/officeDocument/2006/relationships/hyperlink" Target="https://www.instagram.com/p/CAYtKdUlAGb/" TargetMode="External"/><Relationship Id="rId28" Type="http://schemas.openxmlformats.org/officeDocument/2006/relationships/vmlDrawing" Target="../drawings/vmlDrawing4.vml"/><Relationship Id="rId10" Type="http://schemas.openxmlformats.org/officeDocument/2006/relationships/hyperlink" Target="https://www.instagram.com/p/B7ssXVDF84D/" TargetMode="External"/><Relationship Id="rId19" Type="http://schemas.openxmlformats.org/officeDocument/2006/relationships/hyperlink" Target="https://www.instagram.com/p/CAYoPVOFzFE/" TargetMode="External"/><Relationship Id="rId4" Type="http://schemas.openxmlformats.org/officeDocument/2006/relationships/hyperlink" Target="http://www.facebook.com/frade.ru/" TargetMode="External"/><Relationship Id="rId9" Type="http://schemas.openxmlformats.org/officeDocument/2006/relationships/hyperlink" Target="https://www.instagram.com/p/B7ssUvCFZzr/" TargetMode="External"/><Relationship Id="rId14" Type="http://schemas.openxmlformats.org/officeDocument/2006/relationships/hyperlink" Target="https://www.instagram.com/p/CAYplU5FiQu/" TargetMode="External"/><Relationship Id="rId22" Type="http://schemas.openxmlformats.org/officeDocument/2006/relationships/hyperlink" Target="https://www.instagram.com/p/CAYrQ9xluih/" TargetMode="External"/><Relationship Id="rId27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cloud.mail.ru/public/DpQa/ATN7u8YUW" TargetMode="External"/><Relationship Id="rId18" Type="http://schemas.openxmlformats.org/officeDocument/2006/relationships/hyperlink" Target="https://cloud.mail.ru/public/C361/svpdscRqM" TargetMode="External"/><Relationship Id="rId26" Type="http://schemas.openxmlformats.org/officeDocument/2006/relationships/hyperlink" Target="https://cloud.mail.ru/public/9yNM/BfWzF2dwG" TargetMode="External"/><Relationship Id="rId39" Type="http://schemas.openxmlformats.org/officeDocument/2006/relationships/hyperlink" Target="https://cloud.mail.ru/public/Jbu9/Ux2cbgYMN" TargetMode="External"/><Relationship Id="rId21" Type="http://schemas.openxmlformats.org/officeDocument/2006/relationships/hyperlink" Target="https://cloud.mail.ru/public/2Y7y/i2nYa7J7W" TargetMode="External"/><Relationship Id="rId34" Type="http://schemas.openxmlformats.org/officeDocument/2006/relationships/hyperlink" Target="https://cloud.mail.ru/public/8Lxj/XxJYx36Ye" TargetMode="External"/><Relationship Id="rId42" Type="http://schemas.openxmlformats.org/officeDocument/2006/relationships/hyperlink" Target="https://cloud.mail.ru/public/7AVz/dwEqQ4Zu1" TargetMode="External"/><Relationship Id="rId47" Type="http://schemas.openxmlformats.org/officeDocument/2006/relationships/hyperlink" Target="https://cloud.mail.ru/public/6E8M/xHUYtjKaH" TargetMode="External"/><Relationship Id="rId50" Type="http://schemas.openxmlformats.org/officeDocument/2006/relationships/hyperlink" Target="https://cloud.mail.ru/public/6NPP/ynD9Fdk8d" TargetMode="External"/><Relationship Id="rId55" Type="http://schemas.openxmlformats.org/officeDocument/2006/relationships/printerSettings" Target="../printerSettings/printerSettings5.bin"/><Relationship Id="rId7" Type="http://schemas.openxmlformats.org/officeDocument/2006/relationships/hyperlink" Target="https://cloud.mail.ru/public/66ZS/tJf4RoaQv" TargetMode="External"/><Relationship Id="rId2" Type="http://schemas.openxmlformats.org/officeDocument/2006/relationships/hyperlink" Target="https://cloud.mail.ru/public/4UYv/CBfmuF7bv" TargetMode="External"/><Relationship Id="rId16" Type="http://schemas.openxmlformats.org/officeDocument/2006/relationships/hyperlink" Target="https://cloud.mail.ru/public/Lvs4/dQRk2D2Wo" TargetMode="External"/><Relationship Id="rId29" Type="http://schemas.openxmlformats.org/officeDocument/2006/relationships/hyperlink" Target="https://cloud.mail.ru/public/LB1r/Ux4CP7WK5" TargetMode="External"/><Relationship Id="rId11" Type="http://schemas.openxmlformats.org/officeDocument/2006/relationships/hyperlink" Target="https://cloud.mail.ru/public/12tB/yZpHeJRpM" TargetMode="External"/><Relationship Id="rId24" Type="http://schemas.openxmlformats.org/officeDocument/2006/relationships/hyperlink" Target="https://cloud.mail.ru/public/AE8q/ehtx3Caw2" TargetMode="External"/><Relationship Id="rId32" Type="http://schemas.openxmlformats.org/officeDocument/2006/relationships/hyperlink" Target="https://cloud.mail.ru/public/GRHb/nxhwVhY5B" TargetMode="External"/><Relationship Id="rId37" Type="http://schemas.openxmlformats.org/officeDocument/2006/relationships/hyperlink" Target="https://cloud.mail.ru/public/DgUc/WuQH9YB3F" TargetMode="External"/><Relationship Id="rId40" Type="http://schemas.openxmlformats.org/officeDocument/2006/relationships/hyperlink" Target="https://cloud.mail.ru/public/DWWM/3kCX44Z9L" TargetMode="External"/><Relationship Id="rId45" Type="http://schemas.openxmlformats.org/officeDocument/2006/relationships/hyperlink" Target="https://cloud.mail.ru/public/Agrg/zbaERgUp8" TargetMode="External"/><Relationship Id="rId53" Type="http://schemas.openxmlformats.org/officeDocument/2006/relationships/hyperlink" Target="https://cloud.mail.ru/public/Joxc/FWeesZwYe" TargetMode="External"/><Relationship Id="rId5" Type="http://schemas.openxmlformats.org/officeDocument/2006/relationships/hyperlink" Target="https://cloud.mail.ru/public/6RXt/JUNZxsHoD" TargetMode="External"/><Relationship Id="rId19" Type="http://schemas.openxmlformats.org/officeDocument/2006/relationships/hyperlink" Target="https://cloud.mail.ru/public/LFcz/mxXW5vh8p" TargetMode="External"/><Relationship Id="rId4" Type="http://schemas.openxmlformats.org/officeDocument/2006/relationships/hyperlink" Target="https://cloud.mail.ru/public/2qMD/CjX3TCexB" TargetMode="External"/><Relationship Id="rId9" Type="http://schemas.openxmlformats.org/officeDocument/2006/relationships/hyperlink" Target="https://cloud.mail.ru/public/AdtM/sJFJ7Fc59" TargetMode="External"/><Relationship Id="rId14" Type="http://schemas.openxmlformats.org/officeDocument/2006/relationships/hyperlink" Target="https://cloud.mail.ru/public/2BNB/AuaQhTLPh" TargetMode="External"/><Relationship Id="rId22" Type="http://schemas.openxmlformats.org/officeDocument/2006/relationships/hyperlink" Target="https://cloud.mail.ru/public/NEL3/KYmAHitKP" TargetMode="External"/><Relationship Id="rId27" Type="http://schemas.openxmlformats.org/officeDocument/2006/relationships/hyperlink" Target="https://cloud.mail.ru/public/4dKo/CLBzKpxVi" TargetMode="External"/><Relationship Id="rId30" Type="http://schemas.openxmlformats.org/officeDocument/2006/relationships/hyperlink" Target="https://cloud.mail.ru/public/Eu3E/vTi4V28AR" TargetMode="External"/><Relationship Id="rId35" Type="http://schemas.openxmlformats.org/officeDocument/2006/relationships/hyperlink" Target="https://cloud.mail.ru/public/3yey/4LgdZ5guG" TargetMode="External"/><Relationship Id="rId43" Type="http://schemas.openxmlformats.org/officeDocument/2006/relationships/hyperlink" Target="https://cloud.mail.ru/public/AZGV/UB1vA4Z6d" TargetMode="External"/><Relationship Id="rId48" Type="http://schemas.openxmlformats.org/officeDocument/2006/relationships/hyperlink" Target="https://cloud.mail.ru/public/XDPx/pZk1wMVjG" TargetMode="External"/><Relationship Id="rId56" Type="http://schemas.openxmlformats.org/officeDocument/2006/relationships/vmlDrawing" Target="../drawings/vmlDrawing5.vml"/><Relationship Id="rId8" Type="http://schemas.openxmlformats.org/officeDocument/2006/relationships/hyperlink" Target="https://cloud.mail.ru/public/8Qjp/ivax8CVnF" TargetMode="External"/><Relationship Id="rId51" Type="http://schemas.openxmlformats.org/officeDocument/2006/relationships/hyperlink" Target="https://cloud.mail.ru/public/3hha/2fgzXzA1k" TargetMode="External"/><Relationship Id="rId3" Type="http://schemas.openxmlformats.org/officeDocument/2006/relationships/hyperlink" Target="https://cloud.mail.ru/public/DMhr/vdSApYTkg" TargetMode="External"/><Relationship Id="rId12" Type="http://schemas.openxmlformats.org/officeDocument/2006/relationships/hyperlink" Target="https://cloud.mail.ru/public/38sb/ZVttXz1xw" TargetMode="External"/><Relationship Id="rId17" Type="http://schemas.openxmlformats.org/officeDocument/2006/relationships/hyperlink" Target="https://cloud.mail.ru/public/LAUc/GD1WZmCgj" TargetMode="External"/><Relationship Id="rId25" Type="http://schemas.openxmlformats.org/officeDocument/2006/relationships/hyperlink" Target="https://cloud.mail.ru/public/Kmjy/f7g9gzkXq" TargetMode="External"/><Relationship Id="rId33" Type="http://schemas.openxmlformats.org/officeDocument/2006/relationships/hyperlink" Target="https://cloud.mail.ru/public/GiV1/dmEZ6VLZJ" TargetMode="External"/><Relationship Id="rId38" Type="http://schemas.openxmlformats.org/officeDocument/2006/relationships/hyperlink" Target="https://cloud.mail.ru/public/MeBW/2ErfP3s6A" TargetMode="External"/><Relationship Id="rId46" Type="http://schemas.openxmlformats.org/officeDocument/2006/relationships/hyperlink" Target="https://cloud.mail.ru/public/BWjz/CwpKPGPft" TargetMode="External"/><Relationship Id="rId20" Type="http://schemas.openxmlformats.org/officeDocument/2006/relationships/hyperlink" Target="https://cloud.mail.ru/public/9bGq/YexuU3Bdy" TargetMode="External"/><Relationship Id="rId41" Type="http://schemas.openxmlformats.org/officeDocument/2006/relationships/hyperlink" Target="https://cloud.mail.ru/public/8vC3/NyZkEMs8k" TargetMode="External"/><Relationship Id="rId54" Type="http://schemas.openxmlformats.org/officeDocument/2006/relationships/hyperlink" Target="https://cloud.mail.ru/public/GTDq/9pxvebokE" TargetMode="External"/><Relationship Id="rId1" Type="http://schemas.openxmlformats.org/officeDocument/2006/relationships/hyperlink" Target="https://cloud.mail.ru/public/7CZn/88Uwk45sm" TargetMode="External"/><Relationship Id="rId6" Type="http://schemas.openxmlformats.org/officeDocument/2006/relationships/hyperlink" Target="https://cloud.mail.ru/public/7UA6/GRgsSgUs5" TargetMode="External"/><Relationship Id="rId15" Type="http://schemas.openxmlformats.org/officeDocument/2006/relationships/hyperlink" Target="https://cloud.mail.ru/public/2vK8/CfmPirmvz" TargetMode="External"/><Relationship Id="rId23" Type="http://schemas.openxmlformats.org/officeDocument/2006/relationships/hyperlink" Target="https://cloud.mail.ru/public/3Z9Y/LYuxcjLtA" TargetMode="External"/><Relationship Id="rId28" Type="http://schemas.openxmlformats.org/officeDocument/2006/relationships/hyperlink" Target="https://cloud.mail.ru/public/LWap/14JuDstXR" TargetMode="External"/><Relationship Id="rId36" Type="http://schemas.openxmlformats.org/officeDocument/2006/relationships/hyperlink" Target="https://cloud.mail.ru/public/9hiC/2KGtF2KwA" TargetMode="External"/><Relationship Id="rId49" Type="http://schemas.openxmlformats.org/officeDocument/2006/relationships/hyperlink" Target="https://cloud.mail.ru/public/Ed61/dDWD55hW8" TargetMode="External"/><Relationship Id="rId57" Type="http://schemas.openxmlformats.org/officeDocument/2006/relationships/comments" Target="../comments5.xml"/><Relationship Id="rId10" Type="http://schemas.openxmlformats.org/officeDocument/2006/relationships/hyperlink" Target="https://cloud.mail.ru/public/MWw9/Dr4CoGTPt" TargetMode="External"/><Relationship Id="rId31" Type="http://schemas.openxmlformats.org/officeDocument/2006/relationships/hyperlink" Target="https://cloud.mail.ru/public/3FFH/xRBJ9KzXt" TargetMode="External"/><Relationship Id="rId44" Type="http://schemas.openxmlformats.org/officeDocument/2006/relationships/hyperlink" Target="https://cloud.mail.ru/public/2L1w/wLGTrX8wz" TargetMode="External"/><Relationship Id="rId52" Type="http://schemas.openxmlformats.org/officeDocument/2006/relationships/hyperlink" Target="https://cloud.mail.ru/public/Jtvd/AsJsgZB3y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cloud.mail.ru/public/Mx4U/BrjbQZzm4" TargetMode="External"/><Relationship Id="rId18" Type="http://schemas.openxmlformats.org/officeDocument/2006/relationships/hyperlink" Target="https://cloud.mail.ru/public/2Cxs/d7MFpdL2a" TargetMode="External"/><Relationship Id="rId26" Type="http://schemas.openxmlformats.org/officeDocument/2006/relationships/hyperlink" Target="https://cloud.mail.ru/public/3V7w/1RNGymf4Q" TargetMode="External"/><Relationship Id="rId3" Type="http://schemas.openxmlformats.org/officeDocument/2006/relationships/hyperlink" Target="https://cloud.mail.ru/public/GBJp/t1QotoANk" TargetMode="External"/><Relationship Id="rId21" Type="http://schemas.openxmlformats.org/officeDocument/2006/relationships/hyperlink" Target="https://cloud.mail.ru/public/DpjQ/aPAuCLQ9k" TargetMode="External"/><Relationship Id="rId34" Type="http://schemas.openxmlformats.org/officeDocument/2006/relationships/table" Target="../tables/table1.xml"/><Relationship Id="rId7" Type="http://schemas.openxmlformats.org/officeDocument/2006/relationships/hyperlink" Target="https://cloud.mail.ru/public/EEgg/ZzmGPc5bb" TargetMode="External"/><Relationship Id="rId12" Type="http://schemas.openxmlformats.org/officeDocument/2006/relationships/hyperlink" Target="https://cloud.mail.ru/public/BrdA/hMDMGX7AN" TargetMode="External"/><Relationship Id="rId17" Type="http://schemas.openxmlformats.org/officeDocument/2006/relationships/hyperlink" Target="https://cloud.mail.ru/public/8rbN/qMb55Mr1o" TargetMode="External"/><Relationship Id="rId25" Type="http://schemas.openxmlformats.org/officeDocument/2006/relationships/hyperlink" Target="https://cloud.mail.ru/public/Sd24/Bi2gVJi8t" TargetMode="External"/><Relationship Id="rId33" Type="http://schemas.openxmlformats.org/officeDocument/2006/relationships/vmlDrawing" Target="../drawings/vmlDrawing6.vml"/><Relationship Id="rId2" Type="http://schemas.openxmlformats.org/officeDocument/2006/relationships/hyperlink" Target="https://cloud.mail.ru/public/MKgj/97TbzZh7j" TargetMode="External"/><Relationship Id="rId16" Type="http://schemas.openxmlformats.org/officeDocument/2006/relationships/hyperlink" Target="https://cloud.mail.ru/public/DKcu/duv4t8A9o" TargetMode="External"/><Relationship Id="rId20" Type="http://schemas.openxmlformats.org/officeDocument/2006/relationships/hyperlink" Target="https://cloud.mail.ru/public/732R/ztkwPX8Nu" TargetMode="External"/><Relationship Id="rId29" Type="http://schemas.openxmlformats.org/officeDocument/2006/relationships/hyperlink" Target="https://cloud.mail.ru/public/CNH2/eWaLAU699" TargetMode="External"/><Relationship Id="rId1" Type="http://schemas.openxmlformats.org/officeDocument/2006/relationships/hyperlink" Target="https://cloud.mail.ru/public/7M1y/t7eTdQGGn" TargetMode="External"/><Relationship Id="rId6" Type="http://schemas.openxmlformats.org/officeDocument/2006/relationships/hyperlink" Target="https://cloud.mail.ru/public/8oqo/JYunaPKf1" TargetMode="External"/><Relationship Id="rId11" Type="http://schemas.openxmlformats.org/officeDocument/2006/relationships/hyperlink" Target="https://cloud.mail.ru/public/JWTz/1KodYRkpF" TargetMode="External"/><Relationship Id="rId24" Type="http://schemas.openxmlformats.org/officeDocument/2006/relationships/hyperlink" Target="https://cloud.mail.ru/public/3Ba5/6RngdLTQm" TargetMode="External"/><Relationship Id="rId32" Type="http://schemas.openxmlformats.org/officeDocument/2006/relationships/hyperlink" Target="https://cloud.mail.ru/public/DTDX/QxSDRDHJ9" TargetMode="External"/><Relationship Id="rId5" Type="http://schemas.openxmlformats.org/officeDocument/2006/relationships/hyperlink" Target="https://cloud.mail.ru/public/TqyJ/npexXvEWi" TargetMode="External"/><Relationship Id="rId15" Type="http://schemas.openxmlformats.org/officeDocument/2006/relationships/hyperlink" Target="https://cloud.mail.ru/public/8i74/W4Z17fJnP" TargetMode="External"/><Relationship Id="rId23" Type="http://schemas.openxmlformats.org/officeDocument/2006/relationships/hyperlink" Target="https://cloud.mail.ru/public/B4NQ/uXpyqxNLY" TargetMode="External"/><Relationship Id="rId28" Type="http://schemas.openxmlformats.org/officeDocument/2006/relationships/hyperlink" Target="https://cloud.mail.ru/public/5GEs/bEivELos1" TargetMode="External"/><Relationship Id="rId10" Type="http://schemas.openxmlformats.org/officeDocument/2006/relationships/hyperlink" Target="https://cloud.mail.ru/public/Dq4D/jjd6eNJXs" TargetMode="External"/><Relationship Id="rId19" Type="http://schemas.openxmlformats.org/officeDocument/2006/relationships/hyperlink" Target="https://cloud.mail.ru/public/47bQ/5gQZ349om" TargetMode="External"/><Relationship Id="rId31" Type="http://schemas.openxmlformats.org/officeDocument/2006/relationships/hyperlink" Target="https://cloud.mail.ru/public/9K2F/yfcPt5JUn" TargetMode="External"/><Relationship Id="rId4" Type="http://schemas.openxmlformats.org/officeDocument/2006/relationships/hyperlink" Target="https://cloud.mail.ru/public/293G/D2Q7EEeWx" TargetMode="External"/><Relationship Id="rId9" Type="http://schemas.openxmlformats.org/officeDocument/2006/relationships/hyperlink" Target="https://cloud.mail.ru/public/3NyD/ptVdpj99D" TargetMode="External"/><Relationship Id="rId14" Type="http://schemas.openxmlformats.org/officeDocument/2006/relationships/hyperlink" Target="https://cloud.mail.ru/public/9JW9/iCSwHCjwv" TargetMode="External"/><Relationship Id="rId22" Type="http://schemas.openxmlformats.org/officeDocument/2006/relationships/hyperlink" Target="https://cloud.mail.ru/public/98fy/aM85rcfkw" TargetMode="External"/><Relationship Id="rId27" Type="http://schemas.openxmlformats.org/officeDocument/2006/relationships/hyperlink" Target="https://cloud.mail.ru/public/DEJF/E41SZ7Uy3" TargetMode="External"/><Relationship Id="rId30" Type="http://schemas.openxmlformats.org/officeDocument/2006/relationships/hyperlink" Target="https://cloud.mail.ru/public/AQUL/bphMnuFh7" TargetMode="External"/><Relationship Id="rId35" Type="http://schemas.openxmlformats.org/officeDocument/2006/relationships/comments" Target="../comments6.xml"/><Relationship Id="rId8" Type="http://schemas.openxmlformats.org/officeDocument/2006/relationships/hyperlink" Target="https://cloud.mail.ru/public/3nTj/EhF1votz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53"/>
  <sheetViews>
    <sheetView zoomScale="85" zoomScaleNormal="85" workbookViewId="0">
      <pane xSplit="1" topLeftCell="B1" activePane="topRight" state="frozen"/>
      <selection pane="topRight" activeCell="K12" sqref="K12"/>
    </sheetView>
  </sheetViews>
  <sheetFormatPr defaultColWidth="9.140625" defaultRowHeight="15" outlineLevelCol="1" x14ac:dyDescent="0.25"/>
  <cols>
    <col min="1" max="1" width="26.28515625" bestFit="1" customWidth="1"/>
    <col min="2" max="2" width="21.85546875" bestFit="1" customWidth="1"/>
    <col min="3" max="3" width="10.85546875" bestFit="1" customWidth="1"/>
    <col min="4" max="4" width="10.5703125" bestFit="1" customWidth="1"/>
    <col min="5" max="5" width="10.7109375" bestFit="1" customWidth="1"/>
    <col min="6" max="6" width="9.7109375" hidden="1" customWidth="1" outlineLevel="1"/>
    <col min="7" max="7" width="9.140625" hidden="1" customWidth="1" outlineLevel="1"/>
    <col min="8" max="8" width="1.85546875" bestFit="1" customWidth="1" collapsed="1"/>
    <col min="9" max="9" width="20" bestFit="1" customWidth="1"/>
    <col min="10" max="10" width="18" bestFit="1" customWidth="1"/>
    <col min="11" max="11" width="10.85546875" bestFit="1" customWidth="1"/>
    <col min="12" max="12" width="10.5703125" bestFit="1" customWidth="1"/>
    <col min="13" max="13" width="10.7109375" bestFit="1" customWidth="1"/>
    <col min="14" max="14" width="8.140625" hidden="1" customWidth="1" outlineLevel="1"/>
    <col min="15" max="15" width="9.140625" hidden="1" customWidth="1" outlineLevel="1"/>
    <col min="16" max="16" width="10.28515625" bestFit="1" customWidth="1" collapsed="1"/>
    <col min="17" max="17" width="15.7109375" bestFit="1" customWidth="1"/>
  </cols>
  <sheetData>
    <row r="1" spans="1:16" x14ac:dyDescent="0.25">
      <c r="A1" s="18" t="s">
        <v>0</v>
      </c>
      <c r="B1" s="386"/>
      <c r="C1" s="386"/>
      <c r="D1" s="80" t="s">
        <v>1677</v>
      </c>
      <c r="E1" s="14" t="s">
        <v>1664</v>
      </c>
      <c r="F1" s="74" t="s">
        <v>1660</v>
      </c>
      <c r="G1" s="73"/>
      <c r="H1" s="73"/>
      <c r="K1" s="389" t="s">
        <v>1678</v>
      </c>
      <c r="L1" s="389"/>
      <c r="M1" s="389"/>
      <c r="P1" s="190" t="s">
        <v>2963</v>
      </c>
    </row>
    <row r="2" spans="1:16" x14ac:dyDescent="0.25">
      <c r="A2" s="18" t="s">
        <v>1</v>
      </c>
      <c r="B2" s="78"/>
      <c r="C2" s="387" t="s">
        <v>20</v>
      </c>
      <c r="D2" s="388"/>
      <c r="E2" s="19">
        <f>GETPIVOTDATA("ФРАН,зак",$A$6)+GETPIVOTDATA("ФРАН,зак",$I$6)+GETPIVOTDATA("ФРАН,зак",$I$43)</f>
        <v>0</v>
      </c>
      <c r="F2" s="19">
        <f>GETPIVOTDATA("ОПТ,зак",$A$6)+GETPIVOTDATA("ОПТ,зак",$I$6)+GETPIVOTDATA("ОПТ,зак",$I$43)</f>
        <v>0</v>
      </c>
      <c r="G2" s="73"/>
      <c r="H2" s="73"/>
      <c r="K2" s="389" t="s">
        <v>818</v>
      </c>
      <c r="L2" s="389"/>
      <c r="M2" s="389"/>
      <c r="P2" s="191">
        <v>43972</v>
      </c>
    </row>
    <row r="3" spans="1:16" x14ac:dyDescent="0.25">
      <c r="A3" s="18" t="s">
        <v>2</v>
      </c>
      <c r="B3" s="77"/>
      <c r="C3" s="387" t="s">
        <v>22</v>
      </c>
      <c r="D3" s="388"/>
      <c r="E3" s="20">
        <f>GETPIVOTDATA("ФРАН,отгр",$A$6)+GETPIVOTDATA("ФРАН,отгр",$I$6)+GETPIVOTDATA("ФРАН,отгр",$I$43)</f>
        <v>0</v>
      </c>
      <c r="F3" s="20">
        <f>GETPIVOTDATA("ОПТ,отгр",$A$6)+GETPIVOTDATA("ОПТ,отгр",$I$6)+GETPIVOTDATA("ОПТ,отгр",$I$43)</f>
        <v>0</v>
      </c>
      <c r="G3" s="73"/>
      <c r="H3" s="73"/>
      <c r="K3" s="389" t="s">
        <v>1679</v>
      </c>
      <c r="L3" s="389"/>
      <c r="M3" s="389"/>
    </row>
    <row r="4" spans="1:16" x14ac:dyDescent="0.25">
      <c r="A4" s="18" t="s">
        <v>1675</v>
      </c>
      <c r="B4" s="77"/>
      <c r="C4" s="387" t="s">
        <v>23</v>
      </c>
      <c r="D4" s="388"/>
      <c r="E4" s="21">
        <f>E2-E3</f>
        <v>0</v>
      </c>
      <c r="F4" s="21">
        <f>F2-F3</f>
        <v>0</v>
      </c>
      <c r="H4" s="76"/>
      <c r="K4" s="390" t="s">
        <v>1680</v>
      </c>
      <c r="L4" s="390"/>
      <c r="M4" s="390"/>
    </row>
    <row r="5" spans="1:16" x14ac:dyDescent="0.25">
      <c r="A5" s="18" t="s">
        <v>1676</v>
      </c>
      <c r="B5" s="79"/>
      <c r="C5" s="384" t="s">
        <v>1674</v>
      </c>
      <c r="D5" s="385"/>
      <c r="E5" s="21">
        <f>F5</f>
        <v>0</v>
      </c>
      <c r="F5" s="21">
        <f>GETPIVOTDATA("Розн.цены",$A$6)+GETPIVOTDATA("Розн.цены",$I$6)+GETPIVOTDATA("Розн.цены",$I$43)</f>
        <v>0</v>
      </c>
      <c r="K5" s="205" t="s">
        <v>3106</v>
      </c>
      <c r="L5" s="206"/>
      <c r="M5" s="206"/>
    </row>
    <row r="6" spans="1:16" s="23" customFormat="1" collapsed="1" x14ac:dyDescent="0.25">
      <c r="A6" s="288"/>
      <c r="B6" s="218"/>
      <c r="C6" s="289" t="s">
        <v>654</v>
      </c>
      <c r="D6" s="290"/>
      <c r="E6" s="290"/>
      <c r="F6" s="290"/>
      <c r="G6" s="291"/>
      <c r="H6" s="23" t="s">
        <v>1668</v>
      </c>
      <c r="I6" s="237"/>
      <c r="J6" s="218"/>
      <c r="K6" s="229" t="s">
        <v>655</v>
      </c>
      <c r="L6" s="230"/>
      <c r="M6" s="230"/>
      <c r="N6" s="230"/>
      <c r="O6" s="231"/>
    </row>
    <row r="7" spans="1:16" x14ac:dyDescent="0.25">
      <c r="A7" s="219" t="s">
        <v>426</v>
      </c>
      <c r="B7" s="219" t="s">
        <v>5</v>
      </c>
      <c r="C7" s="238" t="s">
        <v>1671</v>
      </c>
      <c r="D7" s="236" t="s">
        <v>1672</v>
      </c>
      <c r="E7" s="221" t="s">
        <v>1673</v>
      </c>
      <c r="F7" s="234" t="s">
        <v>1670</v>
      </c>
      <c r="G7" s="235" t="s">
        <v>1669</v>
      </c>
      <c r="I7" s="219" t="s">
        <v>426</v>
      </c>
      <c r="J7" s="219" t="s">
        <v>5</v>
      </c>
      <c r="K7" s="238" t="s">
        <v>1671</v>
      </c>
      <c r="L7" s="236" t="s">
        <v>1672</v>
      </c>
      <c r="M7" s="221" t="s">
        <v>1673</v>
      </c>
      <c r="N7" s="234" t="s">
        <v>1670</v>
      </c>
      <c r="O7" s="235" t="s">
        <v>1669</v>
      </c>
    </row>
    <row r="8" spans="1:16" s="22" customFormat="1" x14ac:dyDescent="0.25">
      <c r="A8" s="220" t="s">
        <v>629</v>
      </c>
      <c r="B8" s="292" t="s">
        <v>1707</v>
      </c>
      <c r="C8" s="222">
        <v>0</v>
      </c>
      <c r="D8" s="223">
        <v>0</v>
      </c>
      <c r="E8" s="223">
        <v>0</v>
      </c>
      <c r="F8" s="223">
        <v>0</v>
      </c>
      <c r="G8" s="224">
        <v>0</v>
      </c>
      <c r="I8" s="220" t="s">
        <v>2938</v>
      </c>
      <c r="J8" s="232" t="s">
        <v>2938</v>
      </c>
      <c r="K8" s="222">
        <v>0</v>
      </c>
      <c r="L8" s="223">
        <v>0</v>
      </c>
      <c r="M8" s="223">
        <v>0</v>
      </c>
      <c r="N8" s="223">
        <v>0</v>
      </c>
      <c r="O8" s="224">
        <v>0</v>
      </c>
    </row>
    <row r="9" spans="1:16" s="24" customFormat="1" x14ac:dyDescent="0.25">
      <c r="A9" s="225"/>
      <c r="B9" s="293" t="s">
        <v>1708</v>
      </c>
      <c r="C9" s="226">
        <v>0</v>
      </c>
      <c r="D9" s="227">
        <v>0</v>
      </c>
      <c r="E9" s="227">
        <v>0</v>
      </c>
      <c r="F9" s="227">
        <v>0</v>
      </c>
      <c r="G9" s="228">
        <v>0</v>
      </c>
      <c r="I9" s="220" t="s">
        <v>1157</v>
      </c>
      <c r="J9" s="232" t="s">
        <v>635</v>
      </c>
      <c r="K9" s="222">
        <v>0</v>
      </c>
      <c r="L9" s="223">
        <v>0</v>
      </c>
      <c r="M9" s="223">
        <v>0</v>
      </c>
      <c r="N9" s="223">
        <v>0</v>
      </c>
      <c r="O9" s="224">
        <v>0</v>
      </c>
    </row>
    <row r="10" spans="1:16" s="24" customFormat="1" x14ac:dyDescent="0.25">
      <c r="A10" s="225"/>
      <c r="B10" s="293" t="s">
        <v>1709</v>
      </c>
      <c r="C10" s="226">
        <v>0</v>
      </c>
      <c r="D10" s="227">
        <v>0</v>
      </c>
      <c r="E10" s="227">
        <v>0</v>
      </c>
      <c r="F10" s="227">
        <v>0</v>
      </c>
      <c r="G10" s="228">
        <v>0</v>
      </c>
      <c r="I10" s="225"/>
      <c r="J10" s="233" t="s">
        <v>631</v>
      </c>
      <c r="K10" s="226">
        <v>0</v>
      </c>
      <c r="L10" s="227">
        <v>0</v>
      </c>
      <c r="M10" s="227">
        <v>0</v>
      </c>
      <c r="N10" s="227">
        <v>0</v>
      </c>
      <c r="O10" s="228">
        <v>0</v>
      </c>
    </row>
    <row r="11" spans="1:16" s="24" customFormat="1" x14ac:dyDescent="0.25">
      <c r="A11" s="225"/>
      <c r="B11" s="293" t="s">
        <v>1710</v>
      </c>
      <c r="C11" s="226">
        <v>0</v>
      </c>
      <c r="D11" s="227">
        <v>0</v>
      </c>
      <c r="E11" s="227">
        <v>0</v>
      </c>
      <c r="F11" s="227">
        <v>0</v>
      </c>
      <c r="G11" s="228">
        <v>0</v>
      </c>
      <c r="I11" s="220" t="s">
        <v>1718</v>
      </c>
      <c r="J11" s="232" t="s">
        <v>644</v>
      </c>
      <c r="K11" s="222">
        <v>0</v>
      </c>
      <c r="L11" s="223">
        <v>0</v>
      </c>
      <c r="M11" s="223">
        <v>0</v>
      </c>
      <c r="N11" s="223">
        <v>0</v>
      </c>
      <c r="O11" s="224">
        <v>0</v>
      </c>
    </row>
    <row r="12" spans="1:16" s="24" customFormat="1" x14ac:dyDescent="0.25">
      <c r="A12" s="225"/>
      <c r="B12" s="293" t="s">
        <v>617</v>
      </c>
      <c r="C12" s="226">
        <v>0</v>
      </c>
      <c r="D12" s="227">
        <v>0</v>
      </c>
      <c r="E12" s="227">
        <v>0</v>
      </c>
      <c r="F12" s="227">
        <v>0</v>
      </c>
      <c r="G12" s="228">
        <v>0</v>
      </c>
      <c r="I12" s="225"/>
      <c r="J12" s="233" t="s">
        <v>645</v>
      </c>
      <c r="K12" s="226">
        <v>0</v>
      </c>
      <c r="L12" s="227">
        <v>0</v>
      </c>
      <c r="M12" s="227">
        <v>0</v>
      </c>
      <c r="N12" s="227">
        <v>0</v>
      </c>
      <c r="O12" s="228">
        <v>0</v>
      </c>
    </row>
    <row r="13" spans="1:16" x14ac:dyDescent="0.25">
      <c r="A13" s="225"/>
      <c r="B13" s="293" t="s">
        <v>618</v>
      </c>
      <c r="C13" s="226">
        <v>0</v>
      </c>
      <c r="D13" s="227">
        <v>0</v>
      </c>
      <c r="E13" s="227">
        <v>0</v>
      </c>
      <c r="F13" s="227">
        <v>0</v>
      </c>
      <c r="G13" s="228">
        <v>0</v>
      </c>
      <c r="I13" s="225"/>
      <c r="J13" s="233" t="s">
        <v>2384</v>
      </c>
      <c r="K13" s="226">
        <v>0</v>
      </c>
      <c r="L13" s="227">
        <v>0</v>
      </c>
      <c r="M13" s="227">
        <v>0</v>
      </c>
      <c r="N13" s="227">
        <v>0</v>
      </c>
      <c r="O13" s="228">
        <v>0</v>
      </c>
    </row>
    <row r="14" spans="1:16" x14ac:dyDescent="0.25">
      <c r="A14" s="225"/>
      <c r="B14" s="293" t="s">
        <v>619</v>
      </c>
      <c r="C14" s="226">
        <v>0</v>
      </c>
      <c r="D14" s="227">
        <v>0</v>
      </c>
      <c r="E14" s="227">
        <v>0</v>
      </c>
      <c r="F14" s="227">
        <v>0</v>
      </c>
      <c r="G14" s="228">
        <v>0</v>
      </c>
      <c r="I14" s="225"/>
      <c r="J14" s="233" t="s">
        <v>646</v>
      </c>
      <c r="K14" s="226">
        <v>0</v>
      </c>
      <c r="L14" s="227">
        <v>0</v>
      </c>
      <c r="M14" s="227"/>
      <c r="N14" s="227">
        <v>0</v>
      </c>
      <c r="O14" s="228">
        <v>0</v>
      </c>
    </row>
    <row r="15" spans="1:16" x14ac:dyDescent="0.25">
      <c r="A15" s="220" t="s">
        <v>2560</v>
      </c>
      <c r="B15" s="292" t="s">
        <v>2557</v>
      </c>
      <c r="C15" s="222">
        <v>0</v>
      </c>
      <c r="D15" s="223">
        <v>0</v>
      </c>
      <c r="E15" s="223">
        <v>0</v>
      </c>
      <c r="F15" s="223">
        <v>0</v>
      </c>
      <c r="G15" s="224">
        <v>0</v>
      </c>
      <c r="I15" s="225"/>
      <c r="J15" s="233" t="s">
        <v>3130</v>
      </c>
      <c r="K15" s="226">
        <v>0</v>
      </c>
      <c r="L15" s="227">
        <v>0</v>
      </c>
      <c r="M15" s="227">
        <v>0</v>
      </c>
      <c r="N15" s="227">
        <v>0</v>
      </c>
      <c r="O15" s="228">
        <v>0</v>
      </c>
    </row>
    <row r="16" spans="1:16" s="24" customFormat="1" x14ac:dyDescent="0.25">
      <c r="A16" s="225"/>
      <c r="B16" s="293" t="s">
        <v>2559</v>
      </c>
      <c r="C16" s="226">
        <v>0</v>
      </c>
      <c r="D16" s="227">
        <v>0</v>
      </c>
      <c r="E16" s="227">
        <v>0</v>
      </c>
      <c r="F16" s="227">
        <v>0</v>
      </c>
      <c r="G16" s="228">
        <v>0</v>
      </c>
      <c r="I16" s="225"/>
      <c r="J16" s="233" t="s">
        <v>647</v>
      </c>
      <c r="K16" s="226">
        <v>0</v>
      </c>
      <c r="L16" s="227">
        <v>0</v>
      </c>
      <c r="M16" s="227">
        <v>0</v>
      </c>
      <c r="N16" s="227">
        <v>0</v>
      </c>
      <c r="O16" s="228">
        <v>0</v>
      </c>
    </row>
    <row r="17" spans="1:15" x14ac:dyDescent="0.25">
      <c r="A17" s="225"/>
      <c r="B17" s="293" t="s">
        <v>2556</v>
      </c>
      <c r="C17" s="226">
        <v>0</v>
      </c>
      <c r="D17" s="227">
        <v>0</v>
      </c>
      <c r="E17" s="227">
        <v>0</v>
      </c>
      <c r="F17" s="227">
        <v>0</v>
      </c>
      <c r="G17" s="228">
        <v>0</v>
      </c>
      <c r="I17" s="225"/>
      <c r="J17" s="233" t="s">
        <v>648</v>
      </c>
      <c r="K17" s="226">
        <v>0</v>
      </c>
      <c r="L17" s="227">
        <v>0</v>
      </c>
      <c r="M17" s="227"/>
      <c r="N17" s="227">
        <v>0</v>
      </c>
      <c r="O17" s="228">
        <v>0</v>
      </c>
    </row>
    <row r="18" spans="1:15" x14ac:dyDescent="0.25">
      <c r="A18" s="225"/>
      <c r="B18" s="293" t="s">
        <v>2555</v>
      </c>
      <c r="C18" s="226">
        <v>0</v>
      </c>
      <c r="D18" s="227">
        <v>0</v>
      </c>
      <c r="E18" s="227">
        <v>0</v>
      </c>
      <c r="F18" s="227">
        <v>0</v>
      </c>
      <c r="G18" s="228">
        <v>0</v>
      </c>
      <c r="I18" s="225"/>
      <c r="J18" s="233" t="s">
        <v>1813</v>
      </c>
      <c r="K18" s="226">
        <v>0</v>
      </c>
      <c r="L18" s="227">
        <v>0</v>
      </c>
      <c r="M18" s="227"/>
      <c r="N18" s="227">
        <v>0</v>
      </c>
      <c r="O18" s="228">
        <v>0</v>
      </c>
    </row>
    <row r="19" spans="1:15" x14ac:dyDescent="0.25">
      <c r="A19" s="225"/>
      <c r="B19" s="293" t="s">
        <v>2554</v>
      </c>
      <c r="C19" s="226">
        <v>0</v>
      </c>
      <c r="D19" s="227">
        <v>0</v>
      </c>
      <c r="E19" s="227">
        <v>0</v>
      </c>
      <c r="F19" s="227">
        <v>0</v>
      </c>
      <c r="G19" s="228">
        <v>0</v>
      </c>
      <c r="I19" s="225"/>
      <c r="J19" s="233" t="s">
        <v>649</v>
      </c>
      <c r="K19" s="226">
        <v>0</v>
      </c>
      <c r="L19" s="227">
        <v>0</v>
      </c>
      <c r="M19" s="227">
        <v>0</v>
      </c>
      <c r="N19" s="227">
        <v>0</v>
      </c>
      <c r="O19" s="228">
        <v>0</v>
      </c>
    </row>
    <row r="20" spans="1:15" x14ac:dyDescent="0.25">
      <c r="A20" s="225"/>
      <c r="B20" s="293" t="s">
        <v>2553</v>
      </c>
      <c r="C20" s="226">
        <v>0</v>
      </c>
      <c r="D20" s="227">
        <v>0</v>
      </c>
      <c r="E20" s="227">
        <v>0</v>
      </c>
      <c r="F20" s="227">
        <v>0</v>
      </c>
      <c r="G20" s="228">
        <v>0</v>
      </c>
      <c r="I20" s="225"/>
      <c r="J20" s="233" t="s">
        <v>1820</v>
      </c>
      <c r="K20" s="226">
        <v>0</v>
      </c>
      <c r="L20" s="227">
        <v>0</v>
      </c>
      <c r="M20" s="227">
        <v>0</v>
      </c>
      <c r="N20" s="227">
        <v>0</v>
      </c>
      <c r="O20" s="228">
        <v>0</v>
      </c>
    </row>
    <row r="21" spans="1:15" x14ac:dyDescent="0.25">
      <c r="A21" s="225"/>
      <c r="B21" s="293" t="s">
        <v>2552</v>
      </c>
      <c r="C21" s="226">
        <v>0</v>
      </c>
      <c r="D21" s="227">
        <v>0</v>
      </c>
      <c r="E21" s="227">
        <v>0</v>
      </c>
      <c r="F21" s="227">
        <v>0</v>
      </c>
      <c r="G21" s="228">
        <v>0</v>
      </c>
      <c r="I21" s="225"/>
      <c r="J21" s="233" t="s">
        <v>1821</v>
      </c>
      <c r="K21" s="226">
        <v>0</v>
      </c>
      <c r="L21" s="227">
        <v>0</v>
      </c>
      <c r="M21" s="227">
        <v>0</v>
      </c>
      <c r="N21" s="227">
        <v>0</v>
      </c>
      <c r="O21" s="228">
        <v>0</v>
      </c>
    </row>
    <row r="22" spans="1:15" collapsed="1" x14ac:dyDescent="0.25">
      <c r="A22" s="225"/>
      <c r="B22" s="293" t="s">
        <v>2549</v>
      </c>
      <c r="C22" s="226">
        <v>0</v>
      </c>
      <c r="D22" s="227">
        <v>0</v>
      </c>
      <c r="E22" s="227">
        <v>0</v>
      </c>
      <c r="F22" s="227">
        <v>0</v>
      </c>
      <c r="G22" s="228">
        <v>0</v>
      </c>
      <c r="I22" s="225"/>
      <c r="J22" s="233" t="s">
        <v>1822</v>
      </c>
      <c r="K22" s="226">
        <v>0</v>
      </c>
      <c r="L22" s="227">
        <v>0</v>
      </c>
      <c r="M22" s="227"/>
      <c r="N22" s="227">
        <v>0</v>
      </c>
      <c r="O22" s="228">
        <v>0</v>
      </c>
    </row>
    <row r="23" spans="1:15" x14ac:dyDescent="0.25">
      <c r="A23" s="225"/>
      <c r="B23" s="293" t="s">
        <v>2558</v>
      </c>
      <c r="C23" s="226">
        <v>0</v>
      </c>
      <c r="D23" s="227">
        <v>0</v>
      </c>
      <c r="E23" s="227">
        <v>0</v>
      </c>
      <c r="F23" s="227">
        <v>0</v>
      </c>
      <c r="G23" s="228">
        <v>0</v>
      </c>
      <c r="I23" s="220" t="s">
        <v>630</v>
      </c>
      <c r="J23" s="232" t="s">
        <v>634</v>
      </c>
      <c r="K23" s="222">
        <v>0</v>
      </c>
      <c r="L23" s="223">
        <v>0</v>
      </c>
      <c r="M23" s="223">
        <v>0</v>
      </c>
      <c r="N23" s="223">
        <v>0</v>
      </c>
      <c r="O23" s="224">
        <v>0</v>
      </c>
    </row>
    <row r="24" spans="1:15" x14ac:dyDescent="0.25">
      <c r="A24" s="225"/>
      <c r="B24" s="293" t="s">
        <v>2551</v>
      </c>
      <c r="C24" s="226">
        <v>0</v>
      </c>
      <c r="D24" s="227">
        <v>0</v>
      </c>
      <c r="E24" s="227">
        <v>0</v>
      </c>
      <c r="F24" s="227">
        <v>0</v>
      </c>
      <c r="G24" s="228">
        <v>0</v>
      </c>
      <c r="I24" s="225"/>
      <c r="J24" s="233" t="s">
        <v>1716</v>
      </c>
      <c r="K24" s="226">
        <v>0</v>
      </c>
      <c r="L24" s="227">
        <v>0</v>
      </c>
      <c r="M24" s="227">
        <v>0</v>
      </c>
      <c r="N24" s="227">
        <v>0</v>
      </c>
      <c r="O24" s="228">
        <v>0</v>
      </c>
    </row>
    <row r="25" spans="1:15" x14ac:dyDescent="0.25">
      <c r="A25" s="225"/>
      <c r="B25" s="293" t="s">
        <v>1513</v>
      </c>
      <c r="C25" s="226">
        <v>0</v>
      </c>
      <c r="D25" s="227">
        <v>0</v>
      </c>
      <c r="E25" s="227">
        <v>0</v>
      </c>
      <c r="F25" s="227">
        <v>0</v>
      </c>
      <c r="G25" s="228">
        <v>0</v>
      </c>
      <c r="I25" s="225"/>
      <c r="J25" s="233" t="s">
        <v>2536</v>
      </c>
      <c r="K25" s="226">
        <v>0</v>
      </c>
      <c r="L25" s="227">
        <v>0</v>
      </c>
      <c r="M25" s="227">
        <v>0</v>
      </c>
      <c r="N25" s="227">
        <v>0</v>
      </c>
      <c r="O25" s="228">
        <v>0</v>
      </c>
    </row>
    <row r="26" spans="1:15" x14ac:dyDescent="0.25">
      <c r="A26" s="225"/>
      <c r="B26" s="293" t="s">
        <v>1343</v>
      </c>
      <c r="C26" s="226">
        <v>0</v>
      </c>
      <c r="D26" s="227">
        <v>0</v>
      </c>
      <c r="E26" s="227">
        <v>0</v>
      </c>
      <c r="F26" s="227">
        <v>0</v>
      </c>
      <c r="G26" s="228">
        <v>0</v>
      </c>
      <c r="I26" s="225"/>
      <c r="J26" s="233" t="s">
        <v>1689</v>
      </c>
      <c r="K26" s="226">
        <v>0</v>
      </c>
      <c r="L26" s="227">
        <v>0</v>
      </c>
      <c r="M26" s="227">
        <v>0</v>
      </c>
      <c r="N26" s="227">
        <v>0</v>
      </c>
      <c r="O26" s="228">
        <v>0</v>
      </c>
    </row>
    <row r="27" spans="1:15" x14ac:dyDescent="0.25">
      <c r="A27" s="225"/>
      <c r="B27" s="293" t="s">
        <v>1517</v>
      </c>
      <c r="C27" s="226">
        <v>0</v>
      </c>
      <c r="D27" s="227">
        <v>0</v>
      </c>
      <c r="E27" s="227">
        <v>0</v>
      </c>
      <c r="F27" s="227">
        <v>0</v>
      </c>
      <c r="G27" s="228">
        <v>0</v>
      </c>
      <c r="I27" s="225"/>
      <c r="J27" s="233" t="s">
        <v>1681</v>
      </c>
      <c r="K27" s="226">
        <v>0</v>
      </c>
      <c r="L27" s="227">
        <v>0</v>
      </c>
      <c r="M27" s="227">
        <v>0</v>
      </c>
      <c r="N27" s="227">
        <v>0</v>
      </c>
      <c r="O27" s="228">
        <v>0</v>
      </c>
    </row>
    <row r="28" spans="1:15" x14ac:dyDescent="0.25">
      <c r="A28" s="225"/>
      <c r="B28" s="293" t="s">
        <v>2548</v>
      </c>
      <c r="C28" s="226">
        <v>0</v>
      </c>
      <c r="D28" s="227">
        <v>0</v>
      </c>
      <c r="E28" s="227">
        <v>0</v>
      </c>
      <c r="F28" s="227">
        <v>0</v>
      </c>
      <c r="G28" s="228">
        <v>0</v>
      </c>
      <c r="I28" s="225"/>
      <c r="J28" s="233" t="s">
        <v>635</v>
      </c>
      <c r="K28" s="226">
        <v>0</v>
      </c>
      <c r="L28" s="227">
        <v>0</v>
      </c>
      <c r="M28" s="227">
        <v>0</v>
      </c>
      <c r="N28" s="227">
        <v>0</v>
      </c>
      <c r="O28" s="228">
        <v>0</v>
      </c>
    </row>
    <row r="29" spans="1:15" x14ac:dyDescent="0.25">
      <c r="A29" s="225"/>
      <c r="B29" s="293" t="s">
        <v>1514</v>
      </c>
      <c r="C29" s="226">
        <v>0</v>
      </c>
      <c r="D29" s="227">
        <v>0</v>
      </c>
      <c r="E29" s="227">
        <v>0</v>
      </c>
      <c r="F29" s="227">
        <v>0</v>
      </c>
      <c r="G29" s="228">
        <v>0</v>
      </c>
      <c r="I29" s="225"/>
      <c r="J29" s="233" t="s">
        <v>636</v>
      </c>
      <c r="K29" s="226">
        <v>0</v>
      </c>
      <c r="L29" s="227">
        <v>0</v>
      </c>
      <c r="M29" s="227">
        <v>0</v>
      </c>
      <c r="N29" s="227">
        <v>0</v>
      </c>
      <c r="O29" s="228">
        <v>0</v>
      </c>
    </row>
    <row r="30" spans="1:15" x14ac:dyDescent="0.25">
      <c r="A30" s="225"/>
      <c r="B30" s="293" t="s">
        <v>1714</v>
      </c>
      <c r="C30" s="226">
        <v>0</v>
      </c>
      <c r="D30" s="227">
        <v>0</v>
      </c>
      <c r="E30" s="227">
        <v>0</v>
      </c>
      <c r="F30" s="227">
        <v>0</v>
      </c>
      <c r="G30" s="228">
        <v>0</v>
      </c>
      <c r="I30" s="225"/>
      <c r="J30" s="233" t="s">
        <v>1717</v>
      </c>
      <c r="K30" s="226">
        <v>0</v>
      </c>
      <c r="L30" s="227">
        <v>0</v>
      </c>
      <c r="M30" s="227">
        <v>0</v>
      </c>
      <c r="N30" s="227">
        <v>0</v>
      </c>
      <c r="O30" s="228">
        <v>0</v>
      </c>
    </row>
    <row r="31" spans="1:15" x14ac:dyDescent="0.25">
      <c r="A31" s="225"/>
      <c r="B31" s="293" t="s">
        <v>1340</v>
      </c>
      <c r="C31" s="226">
        <v>0</v>
      </c>
      <c r="D31" s="227">
        <v>0</v>
      </c>
      <c r="E31" s="227">
        <v>0</v>
      </c>
      <c r="F31" s="227">
        <v>0</v>
      </c>
      <c r="G31" s="228">
        <v>0</v>
      </c>
      <c r="I31" s="225"/>
      <c r="J31" s="233" t="s">
        <v>2338</v>
      </c>
      <c r="K31" s="226">
        <v>0</v>
      </c>
      <c r="L31" s="227">
        <v>0</v>
      </c>
      <c r="M31" s="227">
        <v>0</v>
      </c>
      <c r="N31" s="227">
        <v>0</v>
      </c>
      <c r="O31" s="228">
        <v>0</v>
      </c>
    </row>
    <row r="32" spans="1:15" x14ac:dyDescent="0.25">
      <c r="A32" s="225"/>
      <c r="B32" s="293" t="s">
        <v>1341</v>
      </c>
      <c r="C32" s="226">
        <v>0</v>
      </c>
      <c r="D32" s="227">
        <v>0</v>
      </c>
      <c r="E32" s="227">
        <v>0</v>
      </c>
      <c r="F32" s="227">
        <v>0</v>
      </c>
      <c r="G32" s="228">
        <v>0</v>
      </c>
      <c r="I32" s="225"/>
      <c r="J32" s="233" t="s">
        <v>637</v>
      </c>
      <c r="K32" s="226">
        <v>0</v>
      </c>
      <c r="L32" s="227">
        <v>0</v>
      </c>
      <c r="M32" s="227">
        <v>0</v>
      </c>
      <c r="N32" s="227">
        <v>0</v>
      </c>
      <c r="O32" s="228">
        <v>0</v>
      </c>
    </row>
    <row r="33" spans="1:15" x14ac:dyDescent="0.25">
      <c r="A33" s="225"/>
      <c r="B33" s="293" t="s">
        <v>1342</v>
      </c>
      <c r="C33" s="226">
        <v>0</v>
      </c>
      <c r="D33" s="227">
        <v>0</v>
      </c>
      <c r="E33" s="227">
        <v>0</v>
      </c>
      <c r="F33" s="227">
        <v>0</v>
      </c>
      <c r="G33" s="228">
        <v>0</v>
      </c>
      <c r="I33" s="225"/>
      <c r="J33" s="233" t="s">
        <v>3303</v>
      </c>
      <c r="K33" s="226">
        <v>0</v>
      </c>
      <c r="L33" s="227">
        <v>0</v>
      </c>
      <c r="M33" s="227">
        <v>0</v>
      </c>
      <c r="N33" s="227">
        <v>0</v>
      </c>
      <c r="O33" s="228">
        <v>0</v>
      </c>
    </row>
    <row r="34" spans="1:15" x14ac:dyDescent="0.25">
      <c r="A34" s="225"/>
      <c r="B34" s="293" t="s">
        <v>1499</v>
      </c>
      <c r="C34" s="226">
        <v>0</v>
      </c>
      <c r="D34" s="227">
        <v>0</v>
      </c>
      <c r="E34" s="227">
        <v>0</v>
      </c>
      <c r="F34" s="227">
        <v>0</v>
      </c>
      <c r="G34" s="228">
        <v>0</v>
      </c>
      <c r="I34" s="225"/>
      <c r="J34" s="233" t="s">
        <v>631</v>
      </c>
      <c r="K34" s="226">
        <v>0</v>
      </c>
      <c r="L34" s="227">
        <v>0</v>
      </c>
      <c r="M34" s="227">
        <v>0</v>
      </c>
      <c r="N34" s="227">
        <v>0</v>
      </c>
      <c r="O34" s="228">
        <v>0</v>
      </c>
    </row>
    <row r="35" spans="1:15" x14ac:dyDescent="0.25">
      <c r="A35" s="225"/>
      <c r="B35" s="293" t="s">
        <v>1658</v>
      </c>
      <c r="C35" s="226">
        <v>0</v>
      </c>
      <c r="D35" s="227">
        <v>0</v>
      </c>
      <c r="E35" s="227">
        <v>0</v>
      </c>
      <c r="F35" s="227">
        <v>0</v>
      </c>
      <c r="G35" s="228">
        <v>0</v>
      </c>
      <c r="I35" s="225"/>
      <c r="J35" s="233" t="s">
        <v>632</v>
      </c>
      <c r="K35" s="226">
        <v>0</v>
      </c>
      <c r="L35" s="227">
        <v>0</v>
      </c>
      <c r="M35" s="227">
        <v>0</v>
      </c>
      <c r="N35" s="227">
        <v>0</v>
      </c>
      <c r="O35" s="228">
        <v>0</v>
      </c>
    </row>
    <row r="36" spans="1:15" x14ac:dyDescent="0.25">
      <c r="A36" s="225"/>
      <c r="B36" s="293" t="s">
        <v>1518</v>
      </c>
      <c r="C36" s="226">
        <v>0</v>
      </c>
      <c r="D36" s="227">
        <v>0</v>
      </c>
      <c r="E36" s="227">
        <v>0</v>
      </c>
      <c r="F36" s="227">
        <v>0</v>
      </c>
      <c r="G36" s="228">
        <v>0</v>
      </c>
      <c r="I36" s="225"/>
      <c r="J36" s="233" t="s">
        <v>633</v>
      </c>
      <c r="K36" s="226">
        <v>0</v>
      </c>
      <c r="L36" s="227">
        <v>0</v>
      </c>
      <c r="M36" s="227">
        <v>0</v>
      </c>
      <c r="N36" s="227">
        <v>0</v>
      </c>
      <c r="O36" s="228">
        <v>0</v>
      </c>
    </row>
    <row r="37" spans="1:15" x14ac:dyDescent="0.25">
      <c r="A37" s="225"/>
      <c r="B37" s="293" t="s">
        <v>1715</v>
      </c>
      <c r="C37" s="226">
        <v>0</v>
      </c>
      <c r="D37" s="227">
        <v>0</v>
      </c>
      <c r="E37" s="227">
        <v>0</v>
      </c>
      <c r="F37" s="227">
        <v>0</v>
      </c>
      <c r="G37" s="228">
        <v>0</v>
      </c>
      <c r="I37" s="225"/>
      <c r="J37" s="233" t="s">
        <v>1156</v>
      </c>
      <c r="K37" s="226">
        <v>0</v>
      </c>
      <c r="L37" s="227">
        <v>0</v>
      </c>
      <c r="M37" s="227">
        <v>0</v>
      </c>
      <c r="N37" s="227">
        <v>0</v>
      </c>
      <c r="O37" s="228">
        <v>0</v>
      </c>
    </row>
    <row r="38" spans="1:15" x14ac:dyDescent="0.25">
      <c r="A38" s="225"/>
      <c r="B38" s="293" t="s">
        <v>1711</v>
      </c>
      <c r="C38" s="226">
        <v>0</v>
      </c>
      <c r="D38" s="227">
        <v>0</v>
      </c>
      <c r="E38" s="227">
        <v>0</v>
      </c>
      <c r="F38" s="227">
        <v>0</v>
      </c>
      <c r="G38" s="228">
        <v>0</v>
      </c>
      <c r="I38" s="225"/>
      <c r="J38" s="233" t="s">
        <v>1153</v>
      </c>
      <c r="K38" s="226">
        <v>0</v>
      </c>
      <c r="L38" s="227">
        <v>0</v>
      </c>
      <c r="M38" s="227">
        <v>0</v>
      </c>
      <c r="N38" s="227">
        <v>0</v>
      </c>
      <c r="O38" s="228">
        <v>0</v>
      </c>
    </row>
    <row r="39" spans="1:15" x14ac:dyDescent="0.25">
      <c r="A39" s="225"/>
      <c r="B39" s="293" t="s">
        <v>1515</v>
      </c>
      <c r="C39" s="226">
        <v>0</v>
      </c>
      <c r="D39" s="227">
        <v>0</v>
      </c>
      <c r="E39" s="227">
        <v>0</v>
      </c>
      <c r="F39" s="227">
        <v>0</v>
      </c>
      <c r="G39" s="228">
        <v>0</v>
      </c>
      <c r="I39" s="225"/>
      <c r="J39" s="233" t="s">
        <v>1154</v>
      </c>
      <c r="K39" s="226">
        <v>0</v>
      </c>
      <c r="L39" s="227">
        <v>0</v>
      </c>
      <c r="M39" s="227">
        <v>0</v>
      </c>
      <c r="N39" s="227">
        <v>0</v>
      </c>
      <c r="O39" s="228">
        <v>0</v>
      </c>
    </row>
    <row r="40" spans="1:15" x14ac:dyDescent="0.25">
      <c r="A40" s="225"/>
      <c r="B40" s="293" t="s">
        <v>1333</v>
      </c>
      <c r="C40" s="226">
        <v>0</v>
      </c>
      <c r="D40" s="227">
        <v>0</v>
      </c>
      <c r="E40" s="227">
        <v>0</v>
      </c>
      <c r="F40" s="227">
        <v>0</v>
      </c>
      <c r="G40" s="228">
        <v>0</v>
      </c>
      <c r="I40" s="225"/>
      <c r="J40" s="233" t="s">
        <v>1155</v>
      </c>
      <c r="K40" s="226">
        <v>0</v>
      </c>
      <c r="L40" s="227">
        <v>0</v>
      </c>
      <c r="M40" s="227">
        <v>0</v>
      </c>
      <c r="N40" s="227">
        <v>0</v>
      </c>
      <c r="O40" s="228">
        <v>0</v>
      </c>
    </row>
    <row r="41" spans="1:15" x14ac:dyDescent="0.25">
      <c r="A41" s="225"/>
      <c r="B41" s="293" t="s">
        <v>1712</v>
      </c>
      <c r="C41" s="226">
        <v>0</v>
      </c>
      <c r="D41" s="227">
        <v>0</v>
      </c>
      <c r="E41" s="227">
        <v>0</v>
      </c>
      <c r="F41" s="227">
        <v>0</v>
      </c>
      <c r="G41" s="228">
        <v>0</v>
      </c>
      <c r="I41" s="59" t="s">
        <v>651</v>
      </c>
      <c r="J41" s="61"/>
      <c r="K41" s="215">
        <v>0</v>
      </c>
      <c r="L41" s="216">
        <v>0</v>
      </c>
      <c r="M41" s="216">
        <v>0</v>
      </c>
      <c r="N41" s="216">
        <v>0</v>
      </c>
      <c r="O41" s="217">
        <v>0</v>
      </c>
    </row>
    <row r="42" spans="1:15" x14ac:dyDescent="0.25">
      <c r="A42" s="225"/>
      <c r="B42" s="293" t="s">
        <v>1713</v>
      </c>
      <c r="C42" s="226">
        <v>0</v>
      </c>
      <c r="D42" s="227">
        <v>0</v>
      </c>
      <c r="E42" s="227">
        <v>0</v>
      </c>
      <c r="F42" s="227">
        <v>0</v>
      </c>
      <c r="G42" s="228">
        <v>0</v>
      </c>
    </row>
    <row r="43" spans="1:15" x14ac:dyDescent="0.25">
      <c r="A43" s="225"/>
      <c r="B43" s="293" t="s">
        <v>1516</v>
      </c>
      <c r="C43" s="226">
        <v>0</v>
      </c>
      <c r="D43" s="227">
        <v>0</v>
      </c>
      <c r="E43" s="227">
        <v>0</v>
      </c>
      <c r="F43" s="227">
        <v>0</v>
      </c>
      <c r="G43" s="228">
        <v>0</v>
      </c>
      <c r="I43" s="237"/>
      <c r="J43" s="218"/>
      <c r="K43" s="283" t="s">
        <v>3546</v>
      </c>
      <c r="L43" s="284"/>
      <c r="M43" s="284"/>
      <c r="N43" s="230"/>
      <c r="O43" s="231"/>
    </row>
    <row r="44" spans="1:15" x14ac:dyDescent="0.25">
      <c r="A44" s="220" t="s">
        <v>627</v>
      </c>
      <c r="B44" s="292" t="s">
        <v>13</v>
      </c>
      <c r="C44" s="222">
        <v>0</v>
      </c>
      <c r="D44" s="223">
        <v>0</v>
      </c>
      <c r="E44" s="223">
        <v>0</v>
      </c>
      <c r="F44" s="223">
        <v>0</v>
      </c>
      <c r="G44" s="224">
        <v>0</v>
      </c>
      <c r="I44" s="219" t="s">
        <v>426</v>
      </c>
      <c r="J44" s="219" t="s">
        <v>5</v>
      </c>
      <c r="K44" s="238" t="s">
        <v>1671</v>
      </c>
      <c r="L44" s="236" t="s">
        <v>1672</v>
      </c>
      <c r="M44" s="221" t="s">
        <v>1673</v>
      </c>
      <c r="N44" s="234" t="s">
        <v>1670</v>
      </c>
      <c r="O44" s="235" t="s">
        <v>1669</v>
      </c>
    </row>
    <row r="45" spans="1:15" x14ac:dyDescent="0.25">
      <c r="A45" s="220" t="s">
        <v>1775</v>
      </c>
      <c r="B45" s="292" t="s">
        <v>1776</v>
      </c>
      <c r="C45" s="222">
        <v>0</v>
      </c>
      <c r="D45" s="223">
        <v>0</v>
      </c>
      <c r="E45" s="223">
        <v>0</v>
      </c>
      <c r="F45" s="223">
        <v>0</v>
      </c>
      <c r="G45" s="224">
        <v>0</v>
      </c>
      <c r="I45" s="220" t="s">
        <v>1684</v>
      </c>
      <c r="J45" s="232" t="s">
        <v>3528</v>
      </c>
      <c r="K45" s="222">
        <v>0</v>
      </c>
      <c r="L45" s="223">
        <v>0</v>
      </c>
      <c r="M45" s="223">
        <v>0</v>
      </c>
      <c r="N45" s="223">
        <v>0</v>
      </c>
      <c r="O45" s="224">
        <v>0</v>
      </c>
    </row>
    <row r="46" spans="1:15" x14ac:dyDescent="0.25">
      <c r="A46" s="59" t="s">
        <v>651</v>
      </c>
      <c r="B46" s="61"/>
      <c r="C46" s="215">
        <v>0</v>
      </c>
      <c r="D46" s="216">
        <v>0</v>
      </c>
      <c r="E46" s="216">
        <v>0</v>
      </c>
      <c r="F46" s="216">
        <v>0</v>
      </c>
      <c r="G46" s="217">
        <v>0</v>
      </c>
      <c r="I46" s="220" t="s">
        <v>3513</v>
      </c>
      <c r="J46" s="232" t="s">
        <v>3529</v>
      </c>
      <c r="K46" s="222">
        <v>0</v>
      </c>
      <c r="L46" s="223">
        <v>0</v>
      </c>
      <c r="M46" s="223">
        <v>0</v>
      </c>
      <c r="N46" s="223">
        <v>0</v>
      </c>
      <c r="O46" s="224">
        <v>0</v>
      </c>
    </row>
    <row r="47" spans="1:15" x14ac:dyDescent="0.25">
      <c r="I47" s="220" t="s">
        <v>3514</v>
      </c>
      <c r="J47" s="232" t="s">
        <v>3530</v>
      </c>
      <c r="K47" s="222">
        <v>0</v>
      </c>
      <c r="L47" s="223">
        <v>0</v>
      </c>
      <c r="M47" s="223">
        <v>0</v>
      </c>
      <c r="N47" s="223">
        <v>0</v>
      </c>
      <c r="O47" s="224">
        <v>0</v>
      </c>
    </row>
    <row r="48" spans="1:15" x14ac:dyDescent="0.25">
      <c r="I48" s="220" t="s">
        <v>3527</v>
      </c>
      <c r="J48" s="232" t="s">
        <v>3532</v>
      </c>
      <c r="K48" s="222">
        <v>0</v>
      </c>
      <c r="L48" s="223">
        <v>0</v>
      </c>
      <c r="M48" s="223">
        <v>0</v>
      </c>
      <c r="N48" s="223">
        <v>0</v>
      </c>
      <c r="O48" s="224">
        <v>0</v>
      </c>
    </row>
    <row r="49" spans="9:15" x14ac:dyDescent="0.25">
      <c r="I49" s="225"/>
      <c r="J49" s="233" t="s">
        <v>3533</v>
      </c>
      <c r="K49" s="226">
        <v>0</v>
      </c>
      <c r="L49" s="227">
        <v>0</v>
      </c>
      <c r="M49" s="227">
        <v>0</v>
      </c>
      <c r="N49" s="227">
        <v>0</v>
      </c>
      <c r="O49" s="228">
        <v>0</v>
      </c>
    </row>
    <row r="50" spans="9:15" x14ac:dyDescent="0.25">
      <c r="I50" s="225"/>
      <c r="J50" s="233" t="s">
        <v>3531</v>
      </c>
      <c r="K50" s="226">
        <v>0</v>
      </c>
      <c r="L50" s="227">
        <v>0</v>
      </c>
      <c r="M50" s="227">
        <v>0</v>
      </c>
      <c r="N50" s="227">
        <v>0</v>
      </c>
      <c r="O50" s="228">
        <v>0</v>
      </c>
    </row>
    <row r="51" spans="9:15" x14ac:dyDescent="0.25">
      <c r="I51" s="225"/>
      <c r="J51" s="233" t="s">
        <v>3534</v>
      </c>
      <c r="K51" s="226">
        <v>0</v>
      </c>
      <c r="L51" s="227">
        <v>0</v>
      </c>
      <c r="M51" s="227">
        <v>0</v>
      </c>
      <c r="N51" s="227">
        <v>0</v>
      </c>
      <c r="O51" s="228">
        <v>0</v>
      </c>
    </row>
    <row r="52" spans="9:15" x14ac:dyDescent="0.25">
      <c r="I52" s="225"/>
      <c r="J52" s="233" t="s">
        <v>3252</v>
      </c>
      <c r="K52" s="226">
        <v>0</v>
      </c>
      <c r="L52" s="227">
        <v>0</v>
      </c>
      <c r="M52" s="227">
        <v>0</v>
      </c>
      <c r="N52" s="227">
        <v>0</v>
      </c>
      <c r="O52" s="228">
        <v>0</v>
      </c>
    </row>
    <row r="53" spans="9:15" x14ac:dyDescent="0.25">
      <c r="I53" s="59" t="s">
        <v>651</v>
      </c>
      <c r="J53" s="61"/>
      <c r="K53" s="215">
        <v>0</v>
      </c>
      <c r="L53" s="216">
        <v>0</v>
      </c>
      <c r="M53" s="216">
        <v>0</v>
      </c>
      <c r="N53" s="216">
        <v>0</v>
      </c>
      <c r="O53" s="217">
        <v>0</v>
      </c>
    </row>
  </sheetData>
  <sheetProtection pivotTables="0"/>
  <mergeCells count="9">
    <mergeCell ref="C5:D5"/>
    <mergeCell ref="B1:C1"/>
    <mergeCell ref="C2:D2"/>
    <mergeCell ref="K1:M1"/>
    <mergeCell ref="K2:M2"/>
    <mergeCell ref="K3:M3"/>
    <mergeCell ref="K4:M4"/>
    <mergeCell ref="C3:D3"/>
    <mergeCell ref="C4:D4"/>
  </mergeCells>
  <hyperlinks>
    <hyperlink ref="K4" r:id="rId4" display="наша официальная группу - ВКОНТАКТЕ" xr:uid="{00000000-0004-0000-0000-000000000000}"/>
    <hyperlink ref="K2" r:id="rId5" display="наши фоторепортажи - INSTAGRAM" xr:uid="{00000000-0004-0000-0000-000001000000}"/>
    <hyperlink ref="K3" r:id="rId6" display="наша официальная страница - FACEBOOK" xr:uid="{00000000-0004-0000-0000-000002000000}"/>
    <hyperlink ref="K1" r:id="rId7" display="наши фоторепортажи - INSTAGRAM" xr:uid="{00000000-0004-0000-0000-000003000000}"/>
    <hyperlink ref="K1:L1" r:id="rId8" display="наш сайт - www.frade.ru" xr:uid="{00000000-0004-0000-0000-000004000000}"/>
    <hyperlink ref="K5" r:id="rId9" display="https://yurimerz.livejournal.com/" xr:uid="{85290597-DD5F-4A72-A0E6-FAF79FC16E18}"/>
  </hyperlinks>
  <pageMargins left="0" right="0" top="0" bottom="0" header="0.31496062992125984" footer="0.31496062992125984"/>
  <pageSetup paperSize="9" scale="81" orientation="landscape" r:id="rId10"/>
  <drawing r:id="rId11"/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AC1216"/>
  <sheetViews>
    <sheetView zoomScale="90" zoomScaleNormal="90" workbookViewId="0">
      <pane ySplit="6" topLeftCell="A7" activePane="bottomLeft" state="frozenSplit"/>
      <selection activeCell="B7" sqref="B7:B935"/>
      <selection pane="bottomLeft" activeCell="A7" sqref="A7"/>
    </sheetView>
  </sheetViews>
  <sheetFormatPr defaultColWidth="14.28515625" defaultRowHeight="15" outlineLevelCol="1" x14ac:dyDescent="0.25"/>
  <cols>
    <col min="1" max="1" width="13.28515625" style="12" bestFit="1" customWidth="1"/>
    <col min="2" max="2" width="16.5703125" style="3" bestFit="1" customWidth="1"/>
    <col min="3" max="3" width="11" style="3" bestFit="1" customWidth="1"/>
    <col min="4" max="4" width="15.140625" style="3" bestFit="1" customWidth="1"/>
    <col min="5" max="5" width="72.5703125" style="3" customWidth="1"/>
    <col min="6" max="6" width="11" style="3" bestFit="1" customWidth="1"/>
    <col min="7" max="7" width="8.28515625" style="7" hidden="1" customWidth="1" outlineLevel="1"/>
    <col min="8" max="8" width="8.28515625" style="7" bestFit="1" customWidth="1" collapsed="1"/>
    <col min="9" max="9" width="9.140625" style="7" bestFit="1" customWidth="1"/>
    <col min="10" max="10" width="8.7109375" style="31" bestFit="1" customWidth="1"/>
    <col min="11" max="11" width="8.28515625" style="7" hidden="1" customWidth="1" outlineLevel="1"/>
    <col min="12" max="12" width="8.28515625" style="7" bestFit="1" customWidth="1" collapsed="1"/>
    <col min="13" max="13" width="8.5703125" style="7" bestFit="1" customWidth="1"/>
    <col min="14" max="14" width="11.140625" style="31" bestFit="1" customWidth="1"/>
    <col min="15" max="15" width="10.28515625" style="7" hidden="1" customWidth="1" outlineLevel="1"/>
    <col min="16" max="16" width="10.28515625" style="7" bestFit="1" customWidth="1" collapsed="1"/>
    <col min="17" max="17" width="10.28515625" style="7" bestFit="1" customWidth="1"/>
    <col min="18" max="18" width="7.7109375" style="7" bestFit="1" customWidth="1"/>
    <col min="19" max="19" width="13" style="1" bestFit="1" customWidth="1"/>
    <col min="20" max="20" width="7.85546875" style="1" bestFit="1" customWidth="1"/>
    <col min="21" max="21" width="6.85546875" style="1" bestFit="1" customWidth="1"/>
    <col min="22" max="22" width="6" style="1" bestFit="1" customWidth="1"/>
    <col min="23" max="23" width="6.85546875" style="1" bestFit="1" customWidth="1"/>
    <col min="24" max="27" width="6.85546875" style="1" customWidth="1"/>
    <col min="28" max="28" width="7.140625" style="1" bestFit="1" customWidth="1"/>
    <col min="29" max="29" width="13.28515625" style="1" bestFit="1" customWidth="1"/>
    <col min="30" max="16384" width="14.28515625" style="1"/>
  </cols>
  <sheetData>
    <row r="1" spans="1:29" s="3" customFormat="1" x14ac:dyDescent="0.25">
      <c r="A1" s="391" t="s">
        <v>0</v>
      </c>
      <c r="B1" s="391"/>
      <c r="C1" s="37">
        <f>ТИТУЛ!B1</f>
        <v>0</v>
      </c>
      <c r="E1" s="51" t="s">
        <v>818</v>
      </c>
      <c r="G1" s="7"/>
      <c r="H1" s="13"/>
      <c r="I1" s="13"/>
      <c r="J1" s="74" t="str">
        <f>ТИТУЛ!P1</f>
        <v>версия</v>
      </c>
      <c r="K1" s="13"/>
      <c r="L1" s="13"/>
      <c r="M1" s="13"/>
      <c r="O1" s="13" t="s">
        <v>1667</v>
      </c>
      <c r="P1" s="13"/>
      <c r="Q1" s="13"/>
      <c r="R1" s="13"/>
    </row>
    <row r="2" spans="1:29" s="3" customFormat="1" x14ac:dyDescent="0.25">
      <c r="A2" s="391" t="s">
        <v>1</v>
      </c>
      <c r="B2" s="391"/>
      <c r="C2" s="37">
        <f>ТИТУЛ!B2</f>
        <v>0</v>
      </c>
      <c r="E2" s="51" t="s">
        <v>423</v>
      </c>
      <c r="G2" s="7"/>
      <c r="H2" s="13"/>
      <c r="I2" s="13"/>
      <c r="J2" s="204">
        <f>ТИТУЛ!P2</f>
        <v>43972</v>
      </c>
      <c r="K2" s="13"/>
      <c r="L2" s="13"/>
      <c r="M2" s="13"/>
      <c r="O2" s="25" t="s">
        <v>21</v>
      </c>
      <c r="P2" s="13"/>
      <c r="R2" s="25" t="s">
        <v>21</v>
      </c>
    </row>
    <row r="3" spans="1:29" s="3" customFormat="1" x14ac:dyDescent="0.25">
      <c r="A3" s="391" t="s">
        <v>2</v>
      </c>
      <c r="B3" s="391"/>
      <c r="C3" s="38">
        <f>ТИТУЛ!B3</f>
        <v>0</v>
      </c>
      <c r="E3" s="50" t="s">
        <v>424</v>
      </c>
      <c r="G3" s="7"/>
      <c r="H3" s="13"/>
      <c r="I3" s="13"/>
      <c r="J3" s="28"/>
      <c r="K3" s="13"/>
      <c r="L3" s="13"/>
      <c r="M3" s="13"/>
      <c r="N3" s="28"/>
      <c r="O3" s="13">
        <f>K5-O5</f>
        <v>0</v>
      </c>
      <c r="P3" s="13"/>
      <c r="R3" s="13">
        <f>L5-P5</f>
        <v>0</v>
      </c>
    </row>
    <row r="4" spans="1:29" s="3" customFormat="1" x14ac:dyDescent="0.25">
      <c r="A4" s="391" t="s">
        <v>3</v>
      </c>
      <c r="B4" s="391"/>
      <c r="C4" s="38">
        <f>ТИТУЛ!B4</f>
        <v>0</v>
      </c>
      <c r="G4" s="7"/>
      <c r="H4" s="13"/>
      <c r="I4" s="13"/>
      <c r="J4" s="28"/>
      <c r="K4" s="75" t="s">
        <v>1660</v>
      </c>
      <c r="L4" s="14" t="s">
        <v>1664</v>
      </c>
      <c r="M4" s="13"/>
      <c r="N4" s="28"/>
      <c r="O4" s="75" t="s">
        <v>1660</v>
      </c>
      <c r="P4" s="14" t="s">
        <v>1664</v>
      </c>
      <c r="R4" s="14" t="s">
        <v>1664</v>
      </c>
      <c r="W4" s="98" t="s">
        <v>2260</v>
      </c>
      <c r="X4" s="98"/>
      <c r="Y4" s="98"/>
      <c r="Z4" s="98"/>
      <c r="AA4" s="98"/>
    </row>
    <row r="5" spans="1:29" s="3" customFormat="1" ht="28.5" x14ac:dyDescent="0.25">
      <c r="A5" s="392" t="s">
        <v>4</v>
      </c>
      <c r="B5" s="393"/>
      <c r="C5" s="39">
        <f>ТИТУЛ!B5</f>
        <v>0</v>
      </c>
      <c r="E5" s="40" t="s">
        <v>25</v>
      </c>
      <c r="G5" s="85" t="s">
        <v>1660</v>
      </c>
      <c r="H5" s="14" t="s">
        <v>1664</v>
      </c>
      <c r="I5" s="13" t="s">
        <v>15</v>
      </c>
      <c r="J5" s="28">
        <f t="shared" ref="J5:R5" si="0">SUM(J7:J1216)</f>
        <v>0</v>
      </c>
      <c r="K5" s="26">
        <f t="shared" si="0"/>
        <v>0</v>
      </c>
      <c r="L5" s="26">
        <f t="shared" si="0"/>
        <v>0</v>
      </c>
      <c r="M5" s="13">
        <f t="shared" si="0"/>
        <v>0</v>
      </c>
      <c r="N5" s="28">
        <f t="shared" si="0"/>
        <v>0</v>
      </c>
      <c r="O5" s="27">
        <f t="shared" si="0"/>
        <v>0</v>
      </c>
      <c r="P5" s="27">
        <f t="shared" si="0"/>
        <v>0</v>
      </c>
      <c r="Q5" s="13">
        <f t="shared" si="0"/>
        <v>0</v>
      </c>
      <c r="R5" s="13">
        <f t="shared" si="0"/>
        <v>0</v>
      </c>
      <c r="W5" s="97" t="s">
        <v>2239</v>
      </c>
      <c r="X5" s="97"/>
      <c r="Y5" s="97"/>
      <c r="Z5" s="97"/>
      <c r="AA5" s="97"/>
    </row>
    <row r="6" spans="1:29" s="16" customFormat="1" ht="60" x14ac:dyDescent="0.25">
      <c r="A6" s="41" t="s">
        <v>426</v>
      </c>
      <c r="B6" s="42" t="s">
        <v>5</v>
      </c>
      <c r="C6" s="42" t="s">
        <v>425</v>
      </c>
      <c r="D6" s="309" t="s">
        <v>2079</v>
      </c>
      <c r="E6" s="56" t="s">
        <v>2080</v>
      </c>
      <c r="F6" s="41" t="s">
        <v>17</v>
      </c>
      <c r="G6" s="68" t="s">
        <v>1659</v>
      </c>
      <c r="H6" s="68" t="s">
        <v>1661</v>
      </c>
      <c r="I6" s="44" t="s">
        <v>1143</v>
      </c>
      <c r="J6" s="45" t="s">
        <v>18</v>
      </c>
      <c r="K6" s="43" t="s">
        <v>1662</v>
      </c>
      <c r="L6" s="43" t="s">
        <v>1663</v>
      </c>
      <c r="M6" s="68" t="s">
        <v>1144</v>
      </c>
      <c r="N6" s="45" t="s">
        <v>19</v>
      </c>
      <c r="O6" s="68" t="s">
        <v>2261</v>
      </c>
      <c r="P6" s="68" t="s">
        <v>2262</v>
      </c>
      <c r="Q6" s="68" t="s">
        <v>2263</v>
      </c>
      <c r="R6" s="35" t="s">
        <v>819</v>
      </c>
      <c r="S6" s="71" t="s">
        <v>1512</v>
      </c>
      <c r="T6" s="71" t="s">
        <v>2201</v>
      </c>
      <c r="U6" s="71" t="s">
        <v>2240</v>
      </c>
      <c r="V6" s="71" t="s">
        <v>2222</v>
      </c>
      <c r="W6" s="71" t="s">
        <v>3260</v>
      </c>
      <c r="X6" s="71" t="s">
        <v>3257</v>
      </c>
      <c r="Y6" s="71" t="s">
        <v>3258</v>
      </c>
      <c r="Z6" s="71" t="s">
        <v>3259</v>
      </c>
      <c r="AA6" s="71"/>
      <c r="AB6" s="71" t="s">
        <v>2264</v>
      </c>
      <c r="AC6" s="71" t="s">
        <v>2325</v>
      </c>
    </row>
    <row r="7" spans="1:29" x14ac:dyDescent="0.25">
      <c r="A7" s="47" t="s">
        <v>629</v>
      </c>
      <c r="B7" s="5" t="s">
        <v>1707</v>
      </c>
      <c r="C7" s="5" t="s">
        <v>427</v>
      </c>
      <c r="D7" s="278" t="s">
        <v>191</v>
      </c>
      <c r="E7" s="304" t="s">
        <v>149</v>
      </c>
      <c r="F7" s="280" t="s">
        <v>6</v>
      </c>
      <c r="G7" s="84">
        <f t="shared" ref="G7:G70" si="1">ROUNDUP(H7*1.15,0)</f>
        <v>2059</v>
      </c>
      <c r="H7" s="15">
        <v>1790</v>
      </c>
      <c r="I7" s="15">
        <v>3190</v>
      </c>
      <c r="J7" s="29"/>
      <c r="K7" s="9">
        <f t="shared" ref="K7:K38" si="2">J7*G7</f>
        <v>0</v>
      </c>
      <c r="L7" s="9">
        <f t="shared" ref="L7:L70" si="3">J7*H7</f>
        <v>0</v>
      </c>
      <c r="M7" s="9">
        <f t="shared" ref="M7:M70" si="4">J7*I7</f>
        <v>0</v>
      </c>
      <c r="N7" s="29"/>
      <c r="O7" s="9">
        <f>$N7*G7</f>
        <v>0</v>
      </c>
      <c r="P7" s="9">
        <f>$N7*H7</f>
        <v>0</v>
      </c>
      <c r="Q7" s="9">
        <f t="shared" ref="Q7:Q70" si="5">N7*I7</f>
        <v>0</v>
      </c>
      <c r="R7" s="8">
        <f t="shared" ref="R7:R70" si="6">J7-N7</f>
        <v>0</v>
      </c>
      <c r="S7" s="89"/>
      <c r="T7" s="89"/>
      <c r="U7" s="89">
        <v>18</v>
      </c>
      <c r="V7" s="89"/>
      <c r="W7" s="141">
        <f t="shared" ref="W7:W38" si="7">CEILING(U7/1000*I7,5)+V7</f>
        <v>60</v>
      </c>
      <c r="X7" s="141">
        <f t="shared" ref="X7:X38" si="8">ROUND(U7/1000*H7,1)</f>
        <v>32.200000000000003</v>
      </c>
      <c r="Y7" s="141">
        <f t="shared" ref="Y7:Y38" si="9">W7-X7</f>
        <v>27.799999999999997</v>
      </c>
      <c r="Z7" s="276">
        <f t="shared" ref="Z7:Z38" si="10">ROUND(Y7/X7,2)</f>
        <v>0.86</v>
      </c>
      <c r="AA7" s="141"/>
      <c r="AB7" s="89"/>
      <c r="AC7" s="89"/>
    </row>
    <row r="8" spans="1:29" x14ac:dyDescent="0.25">
      <c r="A8" s="4" t="s">
        <v>629</v>
      </c>
      <c r="B8" s="46" t="s">
        <v>1707</v>
      </c>
      <c r="C8" s="46" t="s">
        <v>427</v>
      </c>
      <c r="D8" s="295" t="s">
        <v>192</v>
      </c>
      <c r="E8" s="304" t="s">
        <v>150</v>
      </c>
      <c r="F8" s="313" t="s">
        <v>6</v>
      </c>
      <c r="G8" s="9">
        <f t="shared" si="1"/>
        <v>2059</v>
      </c>
      <c r="H8" s="10">
        <v>1790</v>
      </c>
      <c r="I8" s="10">
        <v>3190</v>
      </c>
      <c r="J8" s="30"/>
      <c r="K8" s="9">
        <f t="shared" si="2"/>
        <v>0</v>
      </c>
      <c r="L8" s="9">
        <f t="shared" si="3"/>
        <v>0</v>
      </c>
      <c r="M8" s="9">
        <f t="shared" si="4"/>
        <v>0</v>
      </c>
      <c r="N8" s="29"/>
      <c r="O8" s="9">
        <f t="shared" ref="O8:O71" si="11">$N8*G8</f>
        <v>0</v>
      </c>
      <c r="P8" s="9">
        <f t="shared" ref="P8:P71" si="12">N8*H8</f>
        <v>0</v>
      </c>
      <c r="Q8" s="9">
        <f t="shared" si="5"/>
        <v>0</v>
      </c>
      <c r="R8" s="8">
        <f t="shared" si="6"/>
        <v>0</v>
      </c>
      <c r="S8" s="89"/>
      <c r="T8" s="89"/>
      <c r="U8" s="89">
        <v>14</v>
      </c>
      <c r="V8" s="89"/>
      <c r="W8" s="141">
        <f t="shared" si="7"/>
        <v>45</v>
      </c>
      <c r="X8" s="141">
        <f t="shared" si="8"/>
        <v>25.1</v>
      </c>
      <c r="Y8" s="141">
        <f t="shared" si="9"/>
        <v>19.899999999999999</v>
      </c>
      <c r="Z8" s="276">
        <f t="shared" si="10"/>
        <v>0.79</v>
      </c>
      <c r="AA8" s="141"/>
      <c r="AB8" s="89"/>
      <c r="AC8" s="89"/>
    </row>
    <row r="9" spans="1:29" x14ac:dyDescent="0.25">
      <c r="A9" s="47" t="s">
        <v>629</v>
      </c>
      <c r="B9" s="46" t="s">
        <v>1707</v>
      </c>
      <c r="C9" s="46" t="s">
        <v>427</v>
      </c>
      <c r="D9" s="295" t="s">
        <v>193</v>
      </c>
      <c r="E9" s="304" t="s">
        <v>151</v>
      </c>
      <c r="F9" s="280" t="s">
        <v>6</v>
      </c>
      <c r="G9" s="58">
        <f t="shared" si="1"/>
        <v>2059</v>
      </c>
      <c r="H9" s="10">
        <v>1790</v>
      </c>
      <c r="I9" s="10">
        <v>3190</v>
      </c>
      <c r="J9" s="29"/>
      <c r="K9" s="9">
        <f t="shared" si="2"/>
        <v>0</v>
      </c>
      <c r="L9" s="9">
        <f t="shared" si="3"/>
        <v>0</v>
      </c>
      <c r="M9" s="9">
        <f t="shared" si="4"/>
        <v>0</v>
      </c>
      <c r="N9" s="29"/>
      <c r="O9" s="9">
        <f t="shared" si="11"/>
        <v>0</v>
      </c>
      <c r="P9" s="9">
        <f t="shared" si="12"/>
        <v>0</v>
      </c>
      <c r="Q9" s="9">
        <f t="shared" si="5"/>
        <v>0</v>
      </c>
      <c r="R9" s="8">
        <f t="shared" si="6"/>
        <v>0</v>
      </c>
      <c r="S9" s="89"/>
      <c r="T9" s="89"/>
      <c r="U9" s="89">
        <v>16</v>
      </c>
      <c r="V9" s="89"/>
      <c r="W9" s="141">
        <f t="shared" si="7"/>
        <v>55</v>
      </c>
      <c r="X9" s="141">
        <f t="shared" si="8"/>
        <v>28.6</v>
      </c>
      <c r="Y9" s="141">
        <f t="shared" si="9"/>
        <v>26.4</v>
      </c>
      <c r="Z9" s="276">
        <f t="shared" si="10"/>
        <v>0.92</v>
      </c>
      <c r="AA9" s="141"/>
      <c r="AB9" s="89"/>
      <c r="AC9" s="89"/>
    </row>
    <row r="10" spans="1:29" x14ac:dyDescent="0.25">
      <c r="A10" s="47" t="s">
        <v>629</v>
      </c>
      <c r="B10" s="46" t="s">
        <v>1707</v>
      </c>
      <c r="C10" s="46" t="s">
        <v>427</v>
      </c>
      <c r="D10" s="295" t="s">
        <v>194</v>
      </c>
      <c r="E10" s="304" t="s">
        <v>152</v>
      </c>
      <c r="F10" s="280" t="s">
        <v>6</v>
      </c>
      <c r="G10" s="58">
        <f t="shared" si="1"/>
        <v>2059</v>
      </c>
      <c r="H10" s="10">
        <v>1790</v>
      </c>
      <c r="I10" s="10">
        <v>3190</v>
      </c>
      <c r="J10" s="29"/>
      <c r="K10" s="9">
        <f t="shared" si="2"/>
        <v>0</v>
      </c>
      <c r="L10" s="9">
        <f t="shared" si="3"/>
        <v>0</v>
      </c>
      <c r="M10" s="9">
        <f t="shared" si="4"/>
        <v>0</v>
      </c>
      <c r="N10" s="29"/>
      <c r="O10" s="9">
        <f t="shared" si="11"/>
        <v>0</v>
      </c>
      <c r="P10" s="9">
        <f t="shared" si="12"/>
        <v>0</v>
      </c>
      <c r="Q10" s="9">
        <f t="shared" si="5"/>
        <v>0</v>
      </c>
      <c r="R10" s="8">
        <f t="shared" si="6"/>
        <v>0</v>
      </c>
      <c r="S10" s="89"/>
      <c r="T10" s="89"/>
      <c r="U10" s="89">
        <v>15</v>
      </c>
      <c r="V10" s="89">
        <v>5</v>
      </c>
      <c r="W10" s="141">
        <f t="shared" si="7"/>
        <v>55</v>
      </c>
      <c r="X10" s="141">
        <f t="shared" si="8"/>
        <v>26.9</v>
      </c>
      <c r="Y10" s="141">
        <f t="shared" si="9"/>
        <v>28.1</v>
      </c>
      <c r="Z10" s="276">
        <f t="shared" si="10"/>
        <v>1.04</v>
      </c>
      <c r="AA10" s="141"/>
      <c r="AB10" s="89"/>
      <c r="AC10" s="89"/>
    </row>
    <row r="11" spans="1:29" x14ac:dyDescent="0.25">
      <c r="A11" s="4" t="s">
        <v>629</v>
      </c>
      <c r="B11" s="46" t="s">
        <v>1707</v>
      </c>
      <c r="C11" s="46" t="s">
        <v>427</v>
      </c>
      <c r="D11" s="295" t="s">
        <v>195</v>
      </c>
      <c r="E11" s="304" t="s">
        <v>153</v>
      </c>
      <c r="F11" s="280" t="s">
        <v>6</v>
      </c>
      <c r="G11" s="58">
        <f t="shared" si="1"/>
        <v>2059</v>
      </c>
      <c r="H11" s="10">
        <v>1790</v>
      </c>
      <c r="I11" s="10">
        <v>3190</v>
      </c>
      <c r="J11" s="29"/>
      <c r="K11" s="9">
        <f t="shared" si="2"/>
        <v>0</v>
      </c>
      <c r="L11" s="9">
        <f t="shared" si="3"/>
        <v>0</v>
      </c>
      <c r="M11" s="9">
        <f t="shared" si="4"/>
        <v>0</v>
      </c>
      <c r="N11" s="29"/>
      <c r="O11" s="9">
        <f t="shared" si="11"/>
        <v>0</v>
      </c>
      <c r="P11" s="9">
        <f t="shared" si="12"/>
        <v>0</v>
      </c>
      <c r="Q11" s="9">
        <f t="shared" si="5"/>
        <v>0</v>
      </c>
      <c r="R11" s="8">
        <f t="shared" si="6"/>
        <v>0</v>
      </c>
      <c r="S11" s="89"/>
      <c r="T11" s="89"/>
      <c r="U11" s="89">
        <v>14</v>
      </c>
      <c r="V11" s="89"/>
      <c r="W11" s="141">
        <f t="shared" si="7"/>
        <v>45</v>
      </c>
      <c r="X11" s="141">
        <f t="shared" si="8"/>
        <v>25.1</v>
      </c>
      <c r="Y11" s="141">
        <f t="shared" si="9"/>
        <v>19.899999999999999</v>
      </c>
      <c r="Z11" s="276">
        <f t="shared" si="10"/>
        <v>0.79</v>
      </c>
      <c r="AA11" s="141"/>
      <c r="AB11" s="89"/>
      <c r="AC11" s="89"/>
    </row>
    <row r="12" spans="1:29" x14ac:dyDescent="0.25">
      <c r="A12" s="4" t="s">
        <v>629</v>
      </c>
      <c r="B12" s="46" t="s">
        <v>1707</v>
      </c>
      <c r="C12" s="46" t="s">
        <v>427</v>
      </c>
      <c r="D12" s="295" t="s">
        <v>1563</v>
      </c>
      <c r="E12" s="304" t="s">
        <v>1558</v>
      </c>
      <c r="F12" s="280" t="s">
        <v>6</v>
      </c>
      <c r="G12" s="58">
        <f t="shared" si="1"/>
        <v>2059</v>
      </c>
      <c r="H12" s="10">
        <v>1790</v>
      </c>
      <c r="I12" s="10">
        <v>3190</v>
      </c>
      <c r="J12" s="29"/>
      <c r="K12" s="9">
        <f t="shared" si="2"/>
        <v>0</v>
      </c>
      <c r="L12" s="9">
        <f t="shared" si="3"/>
        <v>0</v>
      </c>
      <c r="M12" s="9">
        <f t="shared" si="4"/>
        <v>0</v>
      </c>
      <c r="N12" s="29"/>
      <c r="O12" s="9">
        <f t="shared" si="11"/>
        <v>0</v>
      </c>
      <c r="P12" s="9">
        <f t="shared" si="12"/>
        <v>0</v>
      </c>
      <c r="Q12" s="9">
        <f t="shared" si="5"/>
        <v>0</v>
      </c>
      <c r="R12" s="8">
        <f t="shared" si="6"/>
        <v>0</v>
      </c>
      <c r="S12" s="89"/>
      <c r="T12" s="89"/>
      <c r="U12" s="89">
        <v>12</v>
      </c>
      <c r="V12" s="89">
        <v>5</v>
      </c>
      <c r="W12" s="141">
        <f t="shared" si="7"/>
        <v>45</v>
      </c>
      <c r="X12" s="141">
        <f t="shared" si="8"/>
        <v>21.5</v>
      </c>
      <c r="Y12" s="141">
        <f t="shared" si="9"/>
        <v>23.5</v>
      </c>
      <c r="Z12" s="276">
        <f t="shared" si="10"/>
        <v>1.0900000000000001</v>
      </c>
      <c r="AA12" s="141"/>
      <c r="AB12" s="89"/>
      <c r="AC12" s="89"/>
    </row>
    <row r="13" spans="1:29" x14ac:dyDescent="0.25">
      <c r="A13" s="4" t="s">
        <v>629</v>
      </c>
      <c r="B13" s="46" t="s">
        <v>1707</v>
      </c>
      <c r="C13" s="46" t="s">
        <v>427</v>
      </c>
      <c r="D13" s="295" t="s">
        <v>1686</v>
      </c>
      <c r="E13" s="304" t="s">
        <v>1687</v>
      </c>
      <c r="F13" s="280" t="s">
        <v>6</v>
      </c>
      <c r="G13" s="58">
        <f t="shared" si="1"/>
        <v>2059</v>
      </c>
      <c r="H13" s="10">
        <v>1790</v>
      </c>
      <c r="I13" s="10">
        <v>3190</v>
      </c>
      <c r="J13" s="29"/>
      <c r="K13" s="9">
        <f t="shared" si="2"/>
        <v>0</v>
      </c>
      <c r="L13" s="9">
        <f t="shared" si="3"/>
        <v>0</v>
      </c>
      <c r="M13" s="9">
        <f t="shared" si="4"/>
        <v>0</v>
      </c>
      <c r="N13" s="29"/>
      <c r="O13" s="9">
        <f t="shared" si="11"/>
        <v>0</v>
      </c>
      <c r="P13" s="9">
        <f t="shared" si="12"/>
        <v>0</v>
      </c>
      <c r="Q13" s="9">
        <f t="shared" si="5"/>
        <v>0</v>
      </c>
      <c r="R13" s="8">
        <f t="shared" si="6"/>
        <v>0</v>
      </c>
      <c r="S13" s="89"/>
      <c r="T13" s="89"/>
      <c r="U13" s="89">
        <v>13</v>
      </c>
      <c r="V13" s="89"/>
      <c r="W13" s="141">
        <f t="shared" si="7"/>
        <v>45</v>
      </c>
      <c r="X13" s="141">
        <f t="shared" si="8"/>
        <v>23.3</v>
      </c>
      <c r="Y13" s="141">
        <f t="shared" si="9"/>
        <v>21.7</v>
      </c>
      <c r="Z13" s="276">
        <f t="shared" si="10"/>
        <v>0.93</v>
      </c>
      <c r="AA13" s="141"/>
      <c r="AB13" s="89"/>
      <c r="AC13" s="89"/>
    </row>
    <row r="14" spans="1:29" x14ac:dyDescent="0.25">
      <c r="A14" s="4" t="s">
        <v>629</v>
      </c>
      <c r="B14" s="46" t="s">
        <v>1707</v>
      </c>
      <c r="C14" s="46" t="s">
        <v>427</v>
      </c>
      <c r="D14" s="295" t="s">
        <v>1690</v>
      </c>
      <c r="E14" s="304" t="s">
        <v>1691</v>
      </c>
      <c r="F14" s="280" t="s">
        <v>6</v>
      </c>
      <c r="G14" s="58">
        <f t="shared" si="1"/>
        <v>2059</v>
      </c>
      <c r="H14" s="10">
        <v>1790</v>
      </c>
      <c r="I14" s="10">
        <v>3190</v>
      </c>
      <c r="J14" s="29"/>
      <c r="K14" s="9">
        <f t="shared" si="2"/>
        <v>0</v>
      </c>
      <c r="L14" s="9">
        <f t="shared" si="3"/>
        <v>0</v>
      </c>
      <c r="M14" s="9">
        <f t="shared" si="4"/>
        <v>0</v>
      </c>
      <c r="N14" s="29"/>
      <c r="O14" s="9">
        <f t="shared" si="11"/>
        <v>0</v>
      </c>
      <c r="P14" s="9">
        <f t="shared" si="12"/>
        <v>0</v>
      </c>
      <c r="Q14" s="9">
        <f t="shared" si="5"/>
        <v>0</v>
      </c>
      <c r="R14" s="8">
        <f t="shared" si="6"/>
        <v>0</v>
      </c>
      <c r="S14" s="89"/>
      <c r="T14" s="89"/>
      <c r="U14" s="89">
        <v>18</v>
      </c>
      <c r="V14" s="89"/>
      <c r="W14" s="141">
        <f t="shared" si="7"/>
        <v>60</v>
      </c>
      <c r="X14" s="141">
        <f t="shared" si="8"/>
        <v>32.200000000000003</v>
      </c>
      <c r="Y14" s="141">
        <f t="shared" si="9"/>
        <v>27.799999999999997</v>
      </c>
      <c r="Z14" s="276">
        <f t="shared" si="10"/>
        <v>0.86</v>
      </c>
      <c r="AA14" s="141"/>
      <c r="AB14" s="89"/>
      <c r="AC14" s="89"/>
    </row>
    <row r="15" spans="1:29" x14ac:dyDescent="0.25">
      <c r="A15" s="4" t="s">
        <v>629</v>
      </c>
      <c r="B15" s="46" t="s">
        <v>1707</v>
      </c>
      <c r="C15" s="46" t="s">
        <v>427</v>
      </c>
      <c r="D15" s="311" t="s">
        <v>3121</v>
      </c>
      <c r="E15" s="207" t="s">
        <v>3112</v>
      </c>
      <c r="F15" s="280" t="s">
        <v>6</v>
      </c>
      <c r="G15" s="58">
        <f t="shared" si="1"/>
        <v>2059</v>
      </c>
      <c r="H15" s="10">
        <v>1790</v>
      </c>
      <c r="I15" s="10">
        <v>3190</v>
      </c>
      <c r="J15" s="29"/>
      <c r="K15" s="9">
        <f t="shared" si="2"/>
        <v>0</v>
      </c>
      <c r="L15" s="9">
        <f t="shared" si="3"/>
        <v>0</v>
      </c>
      <c r="M15" s="9">
        <f t="shared" si="4"/>
        <v>0</v>
      </c>
      <c r="N15" s="29"/>
      <c r="O15" s="9">
        <f t="shared" si="11"/>
        <v>0</v>
      </c>
      <c r="P15" s="9">
        <f t="shared" si="12"/>
        <v>0</v>
      </c>
      <c r="Q15" s="9">
        <f t="shared" si="5"/>
        <v>0</v>
      </c>
      <c r="R15" s="8">
        <f t="shared" si="6"/>
        <v>0</v>
      </c>
      <c r="S15" s="251"/>
      <c r="T15" s="251"/>
      <c r="U15" s="251">
        <v>12</v>
      </c>
      <c r="V15" s="89">
        <v>5</v>
      </c>
      <c r="W15" s="251">
        <f t="shared" si="7"/>
        <v>45</v>
      </c>
      <c r="X15" s="251">
        <f t="shared" si="8"/>
        <v>21.5</v>
      </c>
      <c r="Y15" s="251">
        <f t="shared" si="9"/>
        <v>23.5</v>
      </c>
      <c r="Z15" s="277">
        <f t="shared" si="10"/>
        <v>1.0900000000000001</v>
      </c>
      <c r="AA15" s="251"/>
      <c r="AB15" s="89"/>
      <c r="AC15" s="89"/>
    </row>
    <row r="16" spans="1:29" x14ac:dyDescent="0.25">
      <c r="A16" s="4" t="s">
        <v>629</v>
      </c>
      <c r="B16" s="46" t="s">
        <v>1707</v>
      </c>
      <c r="C16" s="46" t="s">
        <v>427</v>
      </c>
      <c r="D16" s="311" t="s">
        <v>3122</v>
      </c>
      <c r="E16" s="52" t="s">
        <v>3113</v>
      </c>
      <c r="F16" s="280" t="s">
        <v>6</v>
      </c>
      <c r="G16" s="58">
        <f t="shared" si="1"/>
        <v>2059</v>
      </c>
      <c r="H16" s="10">
        <v>1790</v>
      </c>
      <c r="I16" s="10">
        <v>3190</v>
      </c>
      <c r="J16" s="29"/>
      <c r="K16" s="9">
        <f t="shared" si="2"/>
        <v>0</v>
      </c>
      <c r="L16" s="9">
        <f t="shared" si="3"/>
        <v>0</v>
      </c>
      <c r="M16" s="9">
        <f t="shared" si="4"/>
        <v>0</v>
      </c>
      <c r="N16" s="29"/>
      <c r="O16" s="9">
        <f t="shared" si="11"/>
        <v>0</v>
      </c>
      <c r="P16" s="9">
        <f t="shared" si="12"/>
        <v>0</v>
      </c>
      <c r="Q16" s="9">
        <f t="shared" si="5"/>
        <v>0</v>
      </c>
      <c r="R16" s="8">
        <f t="shared" si="6"/>
        <v>0</v>
      </c>
      <c r="S16" s="251"/>
      <c r="T16" s="251"/>
      <c r="U16" s="251">
        <v>14</v>
      </c>
      <c r="V16" s="89"/>
      <c r="W16" s="251">
        <f t="shared" si="7"/>
        <v>45</v>
      </c>
      <c r="X16" s="251">
        <f t="shared" si="8"/>
        <v>25.1</v>
      </c>
      <c r="Y16" s="251">
        <f t="shared" si="9"/>
        <v>19.899999999999999</v>
      </c>
      <c r="Z16" s="277">
        <f t="shared" si="10"/>
        <v>0.79</v>
      </c>
      <c r="AA16" s="251"/>
      <c r="AB16" s="89"/>
      <c r="AC16" s="89"/>
    </row>
    <row r="17" spans="1:29" x14ac:dyDescent="0.25">
      <c r="A17" s="4" t="s">
        <v>629</v>
      </c>
      <c r="B17" s="46" t="s">
        <v>1707</v>
      </c>
      <c r="C17" s="46" t="s">
        <v>427</v>
      </c>
      <c r="D17" s="311" t="s">
        <v>3123</v>
      </c>
      <c r="E17" s="52" t="s">
        <v>3111</v>
      </c>
      <c r="F17" s="280" t="s">
        <v>6</v>
      </c>
      <c r="G17" s="58">
        <f t="shared" si="1"/>
        <v>2059</v>
      </c>
      <c r="H17" s="10">
        <v>1790</v>
      </c>
      <c r="I17" s="10">
        <v>3190</v>
      </c>
      <c r="J17" s="29"/>
      <c r="K17" s="9">
        <f t="shared" si="2"/>
        <v>0</v>
      </c>
      <c r="L17" s="9">
        <f t="shared" si="3"/>
        <v>0</v>
      </c>
      <c r="M17" s="9">
        <f t="shared" si="4"/>
        <v>0</v>
      </c>
      <c r="N17" s="29"/>
      <c r="O17" s="9">
        <f t="shared" si="11"/>
        <v>0</v>
      </c>
      <c r="P17" s="9">
        <f t="shared" si="12"/>
        <v>0</v>
      </c>
      <c r="Q17" s="9">
        <f t="shared" si="5"/>
        <v>0</v>
      </c>
      <c r="R17" s="8">
        <f t="shared" si="6"/>
        <v>0</v>
      </c>
      <c r="S17" s="251"/>
      <c r="T17" s="251"/>
      <c r="U17" s="251">
        <v>13</v>
      </c>
      <c r="V17" s="89"/>
      <c r="W17" s="251">
        <f t="shared" si="7"/>
        <v>45</v>
      </c>
      <c r="X17" s="251">
        <f t="shared" si="8"/>
        <v>23.3</v>
      </c>
      <c r="Y17" s="251">
        <f t="shared" si="9"/>
        <v>21.7</v>
      </c>
      <c r="Z17" s="277">
        <f t="shared" si="10"/>
        <v>0.93</v>
      </c>
      <c r="AA17" s="251"/>
      <c r="AB17" s="89"/>
      <c r="AC17" s="89"/>
    </row>
    <row r="18" spans="1:29" x14ac:dyDescent="0.25">
      <c r="A18" s="47" t="s">
        <v>629</v>
      </c>
      <c r="B18" s="5" t="s">
        <v>1708</v>
      </c>
      <c r="C18" s="5" t="s">
        <v>427</v>
      </c>
      <c r="D18" s="278" t="s">
        <v>196</v>
      </c>
      <c r="E18" s="304" t="s">
        <v>154</v>
      </c>
      <c r="F18" s="280" t="s">
        <v>6</v>
      </c>
      <c r="G18" s="84">
        <f t="shared" si="1"/>
        <v>1829</v>
      </c>
      <c r="H18" s="15">
        <v>1590</v>
      </c>
      <c r="I18" s="15">
        <v>2890</v>
      </c>
      <c r="J18" s="30"/>
      <c r="K18" s="9">
        <f t="shared" si="2"/>
        <v>0</v>
      </c>
      <c r="L18" s="9">
        <f t="shared" si="3"/>
        <v>0</v>
      </c>
      <c r="M18" s="9">
        <f t="shared" si="4"/>
        <v>0</v>
      </c>
      <c r="N18" s="29"/>
      <c r="O18" s="9">
        <f t="shared" si="11"/>
        <v>0</v>
      </c>
      <c r="P18" s="9">
        <f t="shared" si="12"/>
        <v>0</v>
      </c>
      <c r="Q18" s="9">
        <f t="shared" si="5"/>
        <v>0</v>
      </c>
      <c r="R18" s="8">
        <f t="shared" si="6"/>
        <v>0</v>
      </c>
      <c r="S18" s="89"/>
      <c r="T18" s="89"/>
      <c r="U18" s="89">
        <v>15</v>
      </c>
      <c r="V18" s="89"/>
      <c r="W18" s="141">
        <f t="shared" si="7"/>
        <v>45</v>
      </c>
      <c r="X18" s="141">
        <f t="shared" si="8"/>
        <v>23.9</v>
      </c>
      <c r="Y18" s="141">
        <f t="shared" si="9"/>
        <v>21.1</v>
      </c>
      <c r="Z18" s="276">
        <f t="shared" si="10"/>
        <v>0.88</v>
      </c>
      <c r="AA18" s="141"/>
      <c r="AB18" s="89"/>
      <c r="AC18" s="89"/>
    </row>
    <row r="19" spans="1:29" x14ac:dyDescent="0.25">
      <c r="A19" s="47" t="s">
        <v>629</v>
      </c>
      <c r="B19" s="5" t="s">
        <v>1708</v>
      </c>
      <c r="C19" s="5" t="s">
        <v>427</v>
      </c>
      <c r="D19" s="278" t="s">
        <v>197</v>
      </c>
      <c r="E19" s="304" t="s">
        <v>155</v>
      </c>
      <c r="F19" s="280" t="s">
        <v>6</v>
      </c>
      <c r="G19" s="58">
        <f t="shared" si="1"/>
        <v>1829</v>
      </c>
      <c r="H19" s="10">
        <v>1590</v>
      </c>
      <c r="I19" s="10">
        <v>2890</v>
      </c>
      <c r="J19" s="29"/>
      <c r="K19" s="9">
        <f t="shared" si="2"/>
        <v>0</v>
      </c>
      <c r="L19" s="9">
        <f t="shared" si="3"/>
        <v>0</v>
      </c>
      <c r="M19" s="9">
        <f t="shared" si="4"/>
        <v>0</v>
      </c>
      <c r="N19" s="29"/>
      <c r="O19" s="9">
        <f t="shared" si="11"/>
        <v>0</v>
      </c>
      <c r="P19" s="9">
        <f t="shared" si="12"/>
        <v>0</v>
      </c>
      <c r="Q19" s="9">
        <f t="shared" si="5"/>
        <v>0</v>
      </c>
      <c r="R19" s="8">
        <f t="shared" si="6"/>
        <v>0</v>
      </c>
      <c r="S19" s="89"/>
      <c r="T19" s="89"/>
      <c r="U19" s="89">
        <v>15</v>
      </c>
      <c r="V19" s="89"/>
      <c r="W19" s="141">
        <f t="shared" si="7"/>
        <v>45</v>
      </c>
      <c r="X19" s="141">
        <f t="shared" si="8"/>
        <v>23.9</v>
      </c>
      <c r="Y19" s="141">
        <f t="shared" si="9"/>
        <v>21.1</v>
      </c>
      <c r="Z19" s="276">
        <f t="shared" si="10"/>
        <v>0.88</v>
      </c>
      <c r="AA19" s="141"/>
      <c r="AB19" s="89"/>
      <c r="AC19" s="89"/>
    </row>
    <row r="20" spans="1:29" x14ac:dyDescent="0.25">
      <c r="A20" s="4" t="s">
        <v>629</v>
      </c>
      <c r="B20" s="5" t="s">
        <v>1708</v>
      </c>
      <c r="C20" s="5" t="s">
        <v>427</v>
      </c>
      <c r="D20" s="278" t="s">
        <v>198</v>
      </c>
      <c r="E20" s="304" t="s">
        <v>156</v>
      </c>
      <c r="F20" s="280" t="s">
        <v>6</v>
      </c>
      <c r="G20" s="58">
        <f t="shared" si="1"/>
        <v>1829</v>
      </c>
      <c r="H20" s="10">
        <v>1590</v>
      </c>
      <c r="I20" s="10">
        <v>2890</v>
      </c>
      <c r="J20" s="29"/>
      <c r="K20" s="9">
        <f t="shared" si="2"/>
        <v>0</v>
      </c>
      <c r="L20" s="9">
        <f t="shared" si="3"/>
        <v>0</v>
      </c>
      <c r="M20" s="9">
        <f t="shared" si="4"/>
        <v>0</v>
      </c>
      <c r="N20" s="29"/>
      <c r="O20" s="9">
        <f t="shared" si="11"/>
        <v>0</v>
      </c>
      <c r="P20" s="9">
        <f t="shared" si="12"/>
        <v>0</v>
      </c>
      <c r="Q20" s="9">
        <f t="shared" si="5"/>
        <v>0</v>
      </c>
      <c r="R20" s="8">
        <f t="shared" si="6"/>
        <v>0</v>
      </c>
      <c r="S20" s="89"/>
      <c r="T20" s="89"/>
      <c r="U20" s="89">
        <v>12</v>
      </c>
      <c r="V20" s="89"/>
      <c r="W20" s="141">
        <f t="shared" si="7"/>
        <v>35</v>
      </c>
      <c r="X20" s="141">
        <f t="shared" si="8"/>
        <v>19.100000000000001</v>
      </c>
      <c r="Y20" s="141">
        <f t="shared" si="9"/>
        <v>15.899999999999999</v>
      </c>
      <c r="Z20" s="276">
        <f t="shared" si="10"/>
        <v>0.83</v>
      </c>
      <c r="AA20" s="141"/>
      <c r="AB20" s="89"/>
      <c r="AC20" s="89"/>
    </row>
    <row r="21" spans="1:29" x14ac:dyDescent="0.25">
      <c r="A21" s="47" t="s">
        <v>629</v>
      </c>
      <c r="B21" s="5" t="s">
        <v>1708</v>
      </c>
      <c r="C21" s="5" t="s">
        <v>427</v>
      </c>
      <c r="D21" s="278" t="s">
        <v>199</v>
      </c>
      <c r="E21" s="304" t="s">
        <v>620</v>
      </c>
      <c r="F21" s="280" t="s">
        <v>6</v>
      </c>
      <c r="G21" s="58">
        <f t="shared" si="1"/>
        <v>1829</v>
      </c>
      <c r="H21" s="10">
        <v>1590</v>
      </c>
      <c r="I21" s="10">
        <v>2890</v>
      </c>
      <c r="J21" s="29"/>
      <c r="K21" s="9">
        <f t="shared" si="2"/>
        <v>0</v>
      </c>
      <c r="L21" s="9">
        <f t="shared" si="3"/>
        <v>0</v>
      </c>
      <c r="M21" s="9">
        <f t="shared" si="4"/>
        <v>0</v>
      </c>
      <c r="N21" s="29"/>
      <c r="O21" s="9">
        <f t="shared" si="11"/>
        <v>0</v>
      </c>
      <c r="P21" s="9">
        <f t="shared" si="12"/>
        <v>0</v>
      </c>
      <c r="Q21" s="9">
        <f t="shared" si="5"/>
        <v>0</v>
      </c>
      <c r="R21" s="8">
        <f t="shared" si="6"/>
        <v>0</v>
      </c>
      <c r="S21" s="89"/>
      <c r="T21" s="89"/>
      <c r="U21" s="89">
        <v>14</v>
      </c>
      <c r="V21" s="89"/>
      <c r="W21" s="141">
        <f t="shared" si="7"/>
        <v>45</v>
      </c>
      <c r="X21" s="141">
        <f t="shared" si="8"/>
        <v>22.3</v>
      </c>
      <c r="Y21" s="141">
        <f t="shared" si="9"/>
        <v>22.7</v>
      </c>
      <c r="Z21" s="276">
        <f t="shared" si="10"/>
        <v>1.02</v>
      </c>
      <c r="AA21" s="141"/>
      <c r="AB21" s="89"/>
      <c r="AC21" s="89"/>
    </row>
    <row r="22" spans="1:29" x14ac:dyDescent="0.25">
      <c r="A22" s="47" t="s">
        <v>629</v>
      </c>
      <c r="B22" s="5" t="s">
        <v>1708</v>
      </c>
      <c r="C22" s="5" t="s">
        <v>427</v>
      </c>
      <c r="D22" s="278" t="s">
        <v>200</v>
      </c>
      <c r="E22" s="304" t="s">
        <v>157</v>
      </c>
      <c r="F22" s="280" t="s">
        <v>6</v>
      </c>
      <c r="G22" s="58">
        <f t="shared" si="1"/>
        <v>1829</v>
      </c>
      <c r="H22" s="10">
        <v>1590</v>
      </c>
      <c r="I22" s="10">
        <v>2890</v>
      </c>
      <c r="J22" s="29"/>
      <c r="K22" s="9">
        <f t="shared" si="2"/>
        <v>0</v>
      </c>
      <c r="L22" s="9">
        <f t="shared" si="3"/>
        <v>0</v>
      </c>
      <c r="M22" s="9">
        <f t="shared" si="4"/>
        <v>0</v>
      </c>
      <c r="N22" s="29"/>
      <c r="O22" s="9">
        <f t="shared" si="11"/>
        <v>0</v>
      </c>
      <c r="P22" s="9">
        <f t="shared" si="12"/>
        <v>0</v>
      </c>
      <c r="Q22" s="9">
        <f t="shared" si="5"/>
        <v>0</v>
      </c>
      <c r="R22" s="8">
        <f t="shared" si="6"/>
        <v>0</v>
      </c>
      <c r="S22" s="89"/>
      <c r="T22" s="89"/>
      <c r="U22" s="89">
        <v>12</v>
      </c>
      <c r="V22" s="89"/>
      <c r="W22" s="141">
        <f t="shared" si="7"/>
        <v>35</v>
      </c>
      <c r="X22" s="141">
        <f t="shared" si="8"/>
        <v>19.100000000000001</v>
      </c>
      <c r="Y22" s="141">
        <f t="shared" si="9"/>
        <v>15.899999999999999</v>
      </c>
      <c r="Z22" s="276">
        <f t="shared" si="10"/>
        <v>0.83</v>
      </c>
      <c r="AA22" s="141"/>
      <c r="AB22" s="89"/>
      <c r="AC22" s="89"/>
    </row>
    <row r="23" spans="1:29" x14ac:dyDescent="0.25">
      <c r="A23" s="47" t="s">
        <v>629</v>
      </c>
      <c r="B23" s="46" t="s">
        <v>1708</v>
      </c>
      <c r="C23" s="46" t="s">
        <v>427</v>
      </c>
      <c r="D23" s="295" t="s">
        <v>656</v>
      </c>
      <c r="E23" s="304" t="s">
        <v>658</v>
      </c>
      <c r="F23" s="299" t="s">
        <v>6</v>
      </c>
      <c r="G23" s="6">
        <f t="shared" si="1"/>
        <v>1829</v>
      </c>
      <c r="H23" s="10">
        <v>1590</v>
      </c>
      <c r="I23" s="10">
        <v>2890</v>
      </c>
      <c r="J23" s="29"/>
      <c r="K23" s="9">
        <f t="shared" si="2"/>
        <v>0</v>
      </c>
      <c r="L23" s="9">
        <f t="shared" si="3"/>
        <v>0</v>
      </c>
      <c r="M23" s="9">
        <f t="shared" si="4"/>
        <v>0</v>
      </c>
      <c r="N23" s="29"/>
      <c r="O23" s="9">
        <f t="shared" si="11"/>
        <v>0</v>
      </c>
      <c r="P23" s="9">
        <f t="shared" si="12"/>
        <v>0</v>
      </c>
      <c r="Q23" s="9">
        <f t="shared" si="5"/>
        <v>0</v>
      </c>
      <c r="R23" s="8">
        <f t="shared" si="6"/>
        <v>0</v>
      </c>
      <c r="S23" s="89"/>
      <c r="T23" s="89"/>
      <c r="U23" s="89">
        <v>10</v>
      </c>
      <c r="V23" s="89">
        <v>5</v>
      </c>
      <c r="W23" s="141">
        <f t="shared" si="7"/>
        <v>35</v>
      </c>
      <c r="X23" s="141">
        <f t="shared" si="8"/>
        <v>15.9</v>
      </c>
      <c r="Y23" s="141">
        <f t="shared" si="9"/>
        <v>19.100000000000001</v>
      </c>
      <c r="Z23" s="276">
        <f t="shared" si="10"/>
        <v>1.2</v>
      </c>
      <c r="AA23" s="141"/>
      <c r="AB23" s="89"/>
      <c r="AC23" s="89"/>
    </row>
    <row r="24" spans="1:29" x14ac:dyDescent="0.25">
      <c r="A24" s="47" t="s">
        <v>629</v>
      </c>
      <c r="B24" s="46" t="s">
        <v>1708</v>
      </c>
      <c r="C24" s="46" t="s">
        <v>427</v>
      </c>
      <c r="D24" s="295" t="s">
        <v>657</v>
      </c>
      <c r="E24" s="304" t="s">
        <v>659</v>
      </c>
      <c r="F24" s="299" t="s">
        <v>6</v>
      </c>
      <c r="G24" s="6">
        <f t="shared" si="1"/>
        <v>1829</v>
      </c>
      <c r="H24" s="10">
        <v>1590</v>
      </c>
      <c r="I24" s="10">
        <v>2890</v>
      </c>
      <c r="J24" s="29"/>
      <c r="K24" s="9">
        <f t="shared" si="2"/>
        <v>0</v>
      </c>
      <c r="L24" s="9">
        <f t="shared" si="3"/>
        <v>0</v>
      </c>
      <c r="M24" s="9">
        <f t="shared" si="4"/>
        <v>0</v>
      </c>
      <c r="N24" s="29"/>
      <c r="O24" s="9">
        <f t="shared" si="11"/>
        <v>0</v>
      </c>
      <c r="P24" s="9">
        <f t="shared" si="12"/>
        <v>0</v>
      </c>
      <c r="Q24" s="9">
        <f t="shared" si="5"/>
        <v>0</v>
      </c>
      <c r="R24" s="8">
        <f t="shared" si="6"/>
        <v>0</v>
      </c>
      <c r="S24" s="89"/>
      <c r="T24" s="89"/>
      <c r="U24" s="89">
        <v>10</v>
      </c>
      <c r="V24" s="89">
        <v>5</v>
      </c>
      <c r="W24" s="141">
        <f t="shared" si="7"/>
        <v>35</v>
      </c>
      <c r="X24" s="141">
        <f t="shared" si="8"/>
        <v>15.9</v>
      </c>
      <c r="Y24" s="141">
        <f t="shared" si="9"/>
        <v>19.100000000000001</v>
      </c>
      <c r="Z24" s="276">
        <f t="shared" si="10"/>
        <v>1.2</v>
      </c>
      <c r="AA24" s="141"/>
      <c r="AB24" s="89"/>
      <c r="AC24" s="89"/>
    </row>
    <row r="25" spans="1:29" x14ac:dyDescent="0.25">
      <c r="A25" s="47" t="s">
        <v>629</v>
      </c>
      <c r="B25" s="46" t="s">
        <v>1708</v>
      </c>
      <c r="C25" s="46" t="s">
        <v>427</v>
      </c>
      <c r="D25" s="295" t="s">
        <v>1030</v>
      </c>
      <c r="E25" s="304" t="s">
        <v>1031</v>
      </c>
      <c r="F25" s="280" t="s">
        <v>6</v>
      </c>
      <c r="G25" s="58">
        <f t="shared" si="1"/>
        <v>1829</v>
      </c>
      <c r="H25" s="10">
        <v>1590</v>
      </c>
      <c r="I25" s="10">
        <v>2890</v>
      </c>
      <c r="J25" s="29"/>
      <c r="K25" s="9">
        <f t="shared" si="2"/>
        <v>0</v>
      </c>
      <c r="L25" s="9">
        <f t="shared" si="3"/>
        <v>0</v>
      </c>
      <c r="M25" s="9">
        <f t="shared" si="4"/>
        <v>0</v>
      </c>
      <c r="N25" s="29"/>
      <c r="O25" s="9">
        <f t="shared" si="11"/>
        <v>0</v>
      </c>
      <c r="P25" s="9">
        <f t="shared" si="12"/>
        <v>0</v>
      </c>
      <c r="Q25" s="9">
        <f t="shared" si="5"/>
        <v>0</v>
      </c>
      <c r="R25" s="8">
        <f t="shared" si="6"/>
        <v>0</v>
      </c>
      <c r="S25" s="89"/>
      <c r="T25" s="89"/>
      <c r="U25" s="89">
        <v>15</v>
      </c>
      <c r="V25" s="89"/>
      <c r="W25" s="141">
        <f t="shared" si="7"/>
        <v>45</v>
      </c>
      <c r="X25" s="141">
        <f t="shared" si="8"/>
        <v>23.9</v>
      </c>
      <c r="Y25" s="141">
        <f t="shared" si="9"/>
        <v>21.1</v>
      </c>
      <c r="Z25" s="276">
        <f t="shared" si="10"/>
        <v>0.88</v>
      </c>
      <c r="AA25" s="141"/>
      <c r="AB25" s="89"/>
      <c r="AC25" s="89"/>
    </row>
    <row r="26" spans="1:29" x14ac:dyDescent="0.25">
      <c r="A26" s="4" t="s">
        <v>629</v>
      </c>
      <c r="B26" s="46" t="s">
        <v>1708</v>
      </c>
      <c r="C26" s="46" t="s">
        <v>427</v>
      </c>
      <c r="D26" s="295" t="s">
        <v>1564</v>
      </c>
      <c r="E26" s="52" t="s">
        <v>1561</v>
      </c>
      <c r="F26" s="280" t="s">
        <v>6</v>
      </c>
      <c r="G26" s="58">
        <f t="shared" si="1"/>
        <v>1829</v>
      </c>
      <c r="H26" s="10">
        <v>1590</v>
      </c>
      <c r="I26" s="10">
        <v>2890</v>
      </c>
      <c r="J26" s="29"/>
      <c r="K26" s="9">
        <f t="shared" si="2"/>
        <v>0</v>
      </c>
      <c r="L26" s="9">
        <f t="shared" si="3"/>
        <v>0</v>
      </c>
      <c r="M26" s="9">
        <f t="shared" si="4"/>
        <v>0</v>
      </c>
      <c r="N26" s="29"/>
      <c r="O26" s="9">
        <f t="shared" si="11"/>
        <v>0</v>
      </c>
      <c r="P26" s="9">
        <f t="shared" si="12"/>
        <v>0</v>
      </c>
      <c r="Q26" s="9">
        <f t="shared" si="5"/>
        <v>0</v>
      </c>
      <c r="R26" s="8">
        <f t="shared" si="6"/>
        <v>0</v>
      </c>
      <c r="S26" s="89"/>
      <c r="T26" s="89"/>
      <c r="U26" s="89">
        <v>11</v>
      </c>
      <c r="V26" s="89"/>
      <c r="W26" s="141">
        <f t="shared" si="7"/>
        <v>35</v>
      </c>
      <c r="X26" s="141">
        <f t="shared" si="8"/>
        <v>17.5</v>
      </c>
      <c r="Y26" s="141">
        <f t="shared" si="9"/>
        <v>17.5</v>
      </c>
      <c r="Z26" s="276">
        <f t="shared" si="10"/>
        <v>1</v>
      </c>
      <c r="AA26" s="141"/>
      <c r="AB26" s="89"/>
      <c r="AC26" s="89"/>
    </row>
    <row r="27" spans="1:29" s="2" customFormat="1" x14ac:dyDescent="0.25">
      <c r="A27" s="4" t="s">
        <v>629</v>
      </c>
      <c r="B27" s="46" t="s">
        <v>1708</v>
      </c>
      <c r="C27" s="46" t="s">
        <v>427</v>
      </c>
      <c r="D27" s="295" t="s">
        <v>1565</v>
      </c>
      <c r="E27" s="52" t="s">
        <v>1562</v>
      </c>
      <c r="F27" s="280" t="s">
        <v>6</v>
      </c>
      <c r="G27" s="58">
        <f t="shared" si="1"/>
        <v>1829</v>
      </c>
      <c r="H27" s="10">
        <v>1590</v>
      </c>
      <c r="I27" s="10">
        <v>2890</v>
      </c>
      <c r="J27" s="29"/>
      <c r="K27" s="9">
        <f t="shared" si="2"/>
        <v>0</v>
      </c>
      <c r="L27" s="9">
        <f t="shared" si="3"/>
        <v>0</v>
      </c>
      <c r="M27" s="9">
        <f t="shared" si="4"/>
        <v>0</v>
      </c>
      <c r="N27" s="29"/>
      <c r="O27" s="9">
        <f t="shared" si="11"/>
        <v>0</v>
      </c>
      <c r="P27" s="9">
        <f t="shared" si="12"/>
        <v>0</v>
      </c>
      <c r="Q27" s="9">
        <f t="shared" si="5"/>
        <v>0</v>
      </c>
      <c r="R27" s="8">
        <f t="shared" si="6"/>
        <v>0</v>
      </c>
      <c r="S27" s="89"/>
      <c r="T27" s="89"/>
      <c r="U27" s="89">
        <v>9</v>
      </c>
      <c r="V27" s="89">
        <v>5</v>
      </c>
      <c r="W27" s="141">
        <f t="shared" si="7"/>
        <v>35</v>
      </c>
      <c r="X27" s="141">
        <f t="shared" si="8"/>
        <v>14.3</v>
      </c>
      <c r="Y27" s="141">
        <f t="shared" si="9"/>
        <v>20.7</v>
      </c>
      <c r="Z27" s="276">
        <f t="shared" si="10"/>
        <v>1.45</v>
      </c>
      <c r="AA27" s="141"/>
      <c r="AB27" s="89"/>
      <c r="AC27" s="89"/>
    </row>
    <row r="28" spans="1:29" s="2" customFormat="1" x14ac:dyDescent="0.25">
      <c r="A28" s="4" t="s">
        <v>629</v>
      </c>
      <c r="B28" s="46" t="s">
        <v>1708</v>
      </c>
      <c r="C28" s="46" t="s">
        <v>427</v>
      </c>
      <c r="D28" s="311" t="s">
        <v>3124</v>
      </c>
      <c r="E28" s="207" t="s">
        <v>3114</v>
      </c>
      <c r="F28" s="280" t="s">
        <v>6</v>
      </c>
      <c r="G28" s="58">
        <f t="shared" si="1"/>
        <v>1829</v>
      </c>
      <c r="H28" s="10">
        <v>1590</v>
      </c>
      <c r="I28" s="10">
        <v>2890</v>
      </c>
      <c r="J28" s="29"/>
      <c r="K28" s="9">
        <f t="shared" si="2"/>
        <v>0</v>
      </c>
      <c r="L28" s="9">
        <f t="shared" si="3"/>
        <v>0</v>
      </c>
      <c r="M28" s="9">
        <f t="shared" si="4"/>
        <v>0</v>
      </c>
      <c r="N28" s="29"/>
      <c r="O28" s="9">
        <f t="shared" si="11"/>
        <v>0</v>
      </c>
      <c r="P28" s="9">
        <f t="shared" si="12"/>
        <v>0</v>
      </c>
      <c r="Q28" s="9">
        <f t="shared" si="5"/>
        <v>0</v>
      </c>
      <c r="R28" s="8">
        <f t="shared" si="6"/>
        <v>0</v>
      </c>
      <c r="S28" s="251"/>
      <c r="T28" s="251"/>
      <c r="U28" s="251">
        <v>12</v>
      </c>
      <c r="V28" s="89"/>
      <c r="W28" s="251">
        <f t="shared" si="7"/>
        <v>35</v>
      </c>
      <c r="X28" s="251">
        <f t="shared" si="8"/>
        <v>19.100000000000001</v>
      </c>
      <c r="Y28" s="251">
        <f t="shared" si="9"/>
        <v>15.899999999999999</v>
      </c>
      <c r="Z28" s="277">
        <f t="shared" si="10"/>
        <v>0.83</v>
      </c>
      <c r="AA28" s="251"/>
      <c r="AB28" s="89"/>
      <c r="AC28" s="89"/>
    </row>
    <row r="29" spans="1:29" x14ac:dyDescent="0.25">
      <c r="A29" s="47" t="s">
        <v>629</v>
      </c>
      <c r="B29" s="5" t="s">
        <v>1709</v>
      </c>
      <c r="C29" s="5" t="s">
        <v>427</v>
      </c>
      <c r="D29" s="278" t="s">
        <v>201</v>
      </c>
      <c r="E29" s="304" t="s">
        <v>158</v>
      </c>
      <c r="F29" s="280" t="s">
        <v>6</v>
      </c>
      <c r="G29" s="84">
        <f t="shared" si="1"/>
        <v>1829</v>
      </c>
      <c r="H29" s="15">
        <v>1590</v>
      </c>
      <c r="I29" s="15">
        <v>2890</v>
      </c>
      <c r="J29" s="29"/>
      <c r="K29" s="9">
        <f t="shared" si="2"/>
        <v>0</v>
      </c>
      <c r="L29" s="9">
        <f t="shared" si="3"/>
        <v>0</v>
      </c>
      <c r="M29" s="9">
        <f t="shared" si="4"/>
        <v>0</v>
      </c>
      <c r="N29" s="29"/>
      <c r="O29" s="9">
        <f t="shared" si="11"/>
        <v>0</v>
      </c>
      <c r="P29" s="9">
        <f t="shared" si="12"/>
        <v>0</v>
      </c>
      <c r="Q29" s="9">
        <f t="shared" si="5"/>
        <v>0</v>
      </c>
      <c r="R29" s="8">
        <f t="shared" si="6"/>
        <v>0</v>
      </c>
      <c r="S29" s="89"/>
      <c r="T29" s="89"/>
      <c r="U29" s="89">
        <v>12</v>
      </c>
      <c r="V29" s="89"/>
      <c r="W29" s="141">
        <f t="shared" si="7"/>
        <v>35</v>
      </c>
      <c r="X29" s="141">
        <f t="shared" si="8"/>
        <v>19.100000000000001</v>
      </c>
      <c r="Y29" s="141">
        <f t="shared" si="9"/>
        <v>15.899999999999999</v>
      </c>
      <c r="Z29" s="276">
        <f t="shared" si="10"/>
        <v>0.83</v>
      </c>
      <c r="AA29" s="141"/>
      <c r="AB29" s="89"/>
      <c r="AC29" s="89"/>
    </row>
    <row r="30" spans="1:29" x14ac:dyDescent="0.25">
      <c r="A30" s="47" t="s">
        <v>629</v>
      </c>
      <c r="B30" s="5" t="s">
        <v>1709</v>
      </c>
      <c r="C30" s="5" t="s">
        <v>427</v>
      </c>
      <c r="D30" s="278" t="s">
        <v>202</v>
      </c>
      <c r="E30" s="304" t="s">
        <v>159</v>
      </c>
      <c r="F30" s="280" t="s">
        <v>6</v>
      </c>
      <c r="G30" s="58">
        <f t="shared" si="1"/>
        <v>1829</v>
      </c>
      <c r="H30" s="10">
        <v>1590</v>
      </c>
      <c r="I30" s="10">
        <v>2890</v>
      </c>
      <c r="J30" s="30"/>
      <c r="K30" s="9">
        <f t="shared" si="2"/>
        <v>0</v>
      </c>
      <c r="L30" s="9">
        <f t="shared" si="3"/>
        <v>0</v>
      </c>
      <c r="M30" s="9">
        <f t="shared" si="4"/>
        <v>0</v>
      </c>
      <c r="N30" s="29"/>
      <c r="O30" s="9">
        <f t="shared" si="11"/>
        <v>0</v>
      </c>
      <c r="P30" s="9">
        <f t="shared" si="12"/>
        <v>0</v>
      </c>
      <c r="Q30" s="9">
        <f t="shared" si="5"/>
        <v>0</v>
      </c>
      <c r="R30" s="8">
        <f t="shared" si="6"/>
        <v>0</v>
      </c>
      <c r="S30" s="89"/>
      <c r="T30" s="89"/>
      <c r="U30" s="89">
        <v>14</v>
      </c>
      <c r="V30" s="89"/>
      <c r="W30" s="141">
        <f t="shared" si="7"/>
        <v>45</v>
      </c>
      <c r="X30" s="141">
        <f t="shared" si="8"/>
        <v>22.3</v>
      </c>
      <c r="Y30" s="141">
        <f t="shared" si="9"/>
        <v>22.7</v>
      </c>
      <c r="Z30" s="276">
        <f t="shared" si="10"/>
        <v>1.02</v>
      </c>
      <c r="AA30" s="141"/>
      <c r="AB30" s="89"/>
      <c r="AC30" s="89"/>
    </row>
    <row r="31" spans="1:29" x14ac:dyDescent="0.25">
      <c r="A31" s="4" t="s">
        <v>629</v>
      </c>
      <c r="B31" s="5" t="s">
        <v>1709</v>
      </c>
      <c r="C31" s="5" t="s">
        <v>427</v>
      </c>
      <c r="D31" s="278" t="s">
        <v>203</v>
      </c>
      <c r="E31" s="304" t="s">
        <v>160</v>
      </c>
      <c r="F31" s="280" t="s">
        <v>6</v>
      </c>
      <c r="G31" s="58">
        <f t="shared" si="1"/>
        <v>1829</v>
      </c>
      <c r="H31" s="10">
        <v>1590</v>
      </c>
      <c r="I31" s="10">
        <v>2890</v>
      </c>
      <c r="J31" s="29"/>
      <c r="K31" s="9">
        <f t="shared" si="2"/>
        <v>0</v>
      </c>
      <c r="L31" s="9">
        <f t="shared" si="3"/>
        <v>0</v>
      </c>
      <c r="M31" s="9">
        <f t="shared" si="4"/>
        <v>0</v>
      </c>
      <c r="N31" s="29"/>
      <c r="O31" s="9">
        <f t="shared" si="11"/>
        <v>0</v>
      </c>
      <c r="P31" s="9">
        <f t="shared" si="12"/>
        <v>0</v>
      </c>
      <c r="Q31" s="9">
        <f t="shared" si="5"/>
        <v>0</v>
      </c>
      <c r="R31" s="8">
        <f t="shared" si="6"/>
        <v>0</v>
      </c>
      <c r="S31" s="89"/>
      <c r="T31" s="89"/>
      <c r="U31" s="89">
        <v>16</v>
      </c>
      <c r="V31" s="89"/>
      <c r="W31" s="141">
        <f t="shared" si="7"/>
        <v>50</v>
      </c>
      <c r="X31" s="141">
        <f t="shared" si="8"/>
        <v>25.4</v>
      </c>
      <c r="Y31" s="141">
        <f t="shared" si="9"/>
        <v>24.6</v>
      </c>
      <c r="Z31" s="276">
        <f t="shared" si="10"/>
        <v>0.97</v>
      </c>
      <c r="AA31" s="141"/>
      <c r="AB31" s="89"/>
      <c r="AC31" s="89"/>
    </row>
    <row r="32" spans="1:29" x14ac:dyDescent="0.25">
      <c r="A32" s="47" t="s">
        <v>629</v>
      </c>
      <c r="B32" s="5" t="s">
        <v>1709</v>
      </c>
      <c r="C32" s="5" t="s">
        <v>427</v>
      </c>
      <c r="D32" s="278" t="s">
        <v>204</v>
      </c>
      <c r="E32" s="304" t="s">
        <v>161</v>
      </c>
      <c r="F32" s="280" t="s">
        <v>6</v>
      </c>
      <c r="G32" s="58">
        <f t="shared" si="1"/>
        <v>1829</v>
      </c>
      <c r="H32" s="10">
        <v>1590</v>
      </c>
      <c r="I32" s="10">
        <v>2890</v>
      </c>
      <c r="J32" s="29"/>
      <c r="K32" s="9">
        <f t="shared" si="2"/>
        <v>0</v>
      </c>
      <c r="L32" s="9">
        <f t="shared" si="3"/>
        <v>0</v>
      </c>
      <c r="M32" s="9">
        <f t="shared" si="4"/>
        <v>0</v>
      </c>
      <c r="N32" s="29"/>
      <c r="O32" s="9">
        <f t="shared" si="11"/>
        <v>0</v>
      </c>
      <c r="P32" s="9">
        <f t="shared" si="12"/>
        <v>0</v>
      </c>
      <c r="Q32" s="9">
        <f t="shared" si="5"/>
        <v>0</v>
      </c>
      <c r="R32" s="8">
        <f t="shared" si="6"/>
        <v>0</v>
      </c>
      <c r="S32" s="89"/>
      <c r="T32" s="89"/>
      <c r="U32" s="89">
        <v>18</v>
      </c>
      <c r="V32" s="89">
        <v>-5</v>
      </c>
      <c r="W32" s="141">
        <f t="shared" si="7"/>
        <v>50</v>
      </c>
      <c r="X32" s="141">
        <f t="shared" si="8"/>
        <v>28.6</v>
      </c>
      <c r="Y32" s="141">
        <f t="shared" si="9"/>
        <v>21.4</v>
      </c>
      <c r="Z32" s="276">
        <f t="shared" si="10"/>
        <v>0.75</v>
      </c>
      <c r="AA32" s="141"/>
      <c r="AB32" s="89"/>
      <c r="AC32" s="89"/>
    </row>
    <row r="33" spans="1:29" x14ac:dyDescent="0.25">
      <c r="A33" s="47" t="s">
        <v>629</v>
      </c>
      <c r="B33" s="5" t="s">
        <v>1709</v>
      </c>
      <c r="C33" s="5" t="s">
        <v>427</v>
      </c>
      <c r="D33" s="278" t="s">
        <v>205</v>
      </c>
      <c r="E33" s="304" t="s">
        <v>162</v>
      </c>
      <c r="F33" s="280" t="s">
        <v>6</v>
      </c>
      <c r="G33" s="58">
        <f t="shared" si="1"/>
        <v>1829</v>
      </c>
      <c r="H33" s="10">
        <v>1590</v>
      </c>
      <c r="I33" s="10">
        <v>2890</v>
      </c>
      <c r="J33" s="29"/>
      <c r="K33" s="9">
        <f t="shared" si="2"/>
        <v>0</v>
      </c>
      <c r="L33" s="9">
        <f t="shared" si="3"/>
        <v>0</v>
      </c>
      <c r="M33" s="9">
        <f t="shared" si="4"/>
        <v>0</v>
      </c>
      <c r="N33" s="29"/>
      <c r="O33" s="9">
        <f t="shared" si="11"/>
        <v>0</v>
      </c>
      <c r="P33" s="9">
        <f t="shared" si="12"/>
        <v>0</v>
      </c>
      <c r="Q33" s="9">
        <f t="shared" si="5"/>
        <v>0</v>
      </c>
      <c r="R33" s="8">
        <f t="shared" si="6"/>
        <v>0</v>
      </c>
      <c r="S33" s="89"/>
      <c r="T33" s="89"/>
      <c r="U33" s="89">
        <v>14</v>
      </c>
      <c r="V33" s="89"/>
      <c r="W33" s="141">
        <f t="shared" si="7"/>
        <v>45</v>
      </c>
      <c r="X33" s="141">
        <f t="shared" si="8"/>
        <v>22.3</v>
      </c>
      <c r="Y33" s="141">
        <f t="shared" si="9"/>
        <v>22.7</v>
      </c>
      <c r="Z33" s="276">
        <f t="shared" si="10"/>
        <v>1.02</v>
      </c>
      <c r="AA33" s="141"/>
      <c r="AB33" s="89"/>
      <c r="AC33" s="89"/>
    </row>
    <row r="34" spans="1:29" x14ac:dyDescent="0.25">
      <c r="A34" s="4" t="s">
        <v>629</v>
      </c>
      <c r="B34" s="5" t="s">
        <v>1709</v>
      </c>
      <c r="C34" s="5" t="s">
        <v>427</v>
      </c>
      <c r="D34" s="278" t="s">
        <v>206</v>
      </c>
      <c r="E34" s="304" t="s">
        <v>163</v>
      </c>
      <c r="F34" s="280" t="s">
        <v>6</v>
      </c>
      <c r="G34" s="58">
        <f t="shared" si="1"/>
        <v>1829</v>
      </c>
      <c r="H34" s="10">
        <v>1590</v>
      </c>
      <c r="I34" s="10">
        <v>2890</v>
      </c>
      <c r="J34" s="29"/>
      <c r="K34" s="9">
        <f t="shared" si="2"/>
        <v>0</v>
      </c>
      <c r="L34" s="9">
        <f t="shared" si="3"/>
        <v>0</v>
      </c>
      <c r="M34" s="9">
        <f t="shared" si="4"/>
        <v>0</v>
      </c>
      <c r="N34" s="29"/>
      <c r="O34" s="9">
        <f t="shared" si="11"/>
        <v>0</v>
      </c>
      <c r="P34" s="9">
        <f t="shared" si="12"/>
        <v>0</v>
      </c>
      <c r="Q34" s="9">
        <f t="shared" si="5"/>
        <v>0</v>
      </c>
      <c r="R34" s="8">
        <f t="shared" si="6"/>
        <v>0</v>
      </c>
      <c r="S34" s="89"/>
      <c r="T34" s="89"/>
      <c r="U34" s="89">
        <v>14</v>
      </c>
      <c r="V34" s="89"/>
      <c r="W34" s="141">
        <f t="shared" si="7"/>
        <v>45</v>
      </c>
      <c r="X34" s="141">
        <f t="shared" si="8"/>
        <v>22.3</v>
      </c>
      <c r="Y34" s="141">
        <f t="shared" si="9"/>
        <v>22.7</v>
      </c>
      <c r="Z34" s="276">
        <f t="shared" si="10"/>
        <v>1.02</v>
      </c>
      <c r="AA34" s="141"/>
      <c r="AB34" s="89"/>
      <c r="AC34" s="89"/>
    </row>
    <row r="35" spans="1:29" x14ac:dyDescent="0.25">
      <c r="A35" s="4" t="s">
        <v>629</v>
      </c>
      <c r="B35" s="5" t="s">
        <v>1709</v>
      </c>
      <c r="C35" s="5" t="s">
        <v>427</v>
      </c>
      <c r="D35" s="278" t="s">
        <v>207</v>
      </c>
      <c r="E35" s="304" t="s">
        <v>164</v>
      </c>
      <c r="F35" s="280" t="s">
        <v>6</v>
      </c>
      <c r="G35" s="58">
        <f t="shared" si="1"/>
        <v>1829</v>
      </c>
      <c r="H35" s="10">
        <v>1590</v>
      </c>
      <c r="I35" s="10">
        <v>2890</v>
      </c>
      <c r="J35" s="29"/>
      <c r="K35" s="9">
        <f t="shared" si="2"/>
        <v>0</v>
      </c>
      <c r="L35" s="9">
        <f t="shared" si="3"/>
        <v>0</v>
      </c>
      <c r="M35" s="9">
        <f t="shared" si="4"/>
        <v>0</v>
      </c>
      <c r="N35" s="29"/>
      <c r="O35" s="9">
        <f t="shared" si="11"/>
        <v>0</v>
      </c>
      <c r="P35" s="9">
        <f t="shared" si="12"/>
        <v>0</v>
      </c>
      <c r="Q35" s="9">
        <f t="shared" si="5"/>
        <v>0</v>
      </c>
      <c r="R35" s="8">
        <f t="shared" si="6"/>
        <v>0</v>
      </c>
      <c r="S35" s="89"/>
      <c r="T35" s="89"/>
      <c r="U35" s="89">
        <v>13</v>
      </c>
      <c r="V35" s="89">
        <v>-5</v>
      </c>
      <c r="W35" s="141">
        <f t="shared" si="7"/>
        <v>35</v>
      </c>
      <c r="X35" s="141">
        <f t="shared" si="8"/>
        <v>20.7</v>
      </c>
      <c r="Y35" s="141">
        <f t="shared" si="9"/>
        <v>14.3</v>
      </c>
      <c r="Z35" s="276">
        <f t="shared" si="10"/>
        <v>0.69</v>
      </c>
      <c r="AA35" s="141"/>
      <c r="AB35" s="89"/>
      <c r="AC35" s="89"/>
    </row>
    <row r="36" spans="1:29" x14ac:dyDescent="0.25">
      <c r="A36" s="47" t="s">
        <v>629</v>
      </c>
      <c r="B36" s="5" t="s">
        <v>1710</v>
      </c>
      <c r="C36" s="5" t="s">
        <v>428</v>
      </c>
      <c r="D36" s="310" t="s">
        <v>208</v>
      </c>
      <c r="E36" s="304" t="s">
        <v>165</v>
      </c>
      <c r="F36" s="280" t="s">
        <v>6</v>
      </c>
      <c r="G36" s="84">
        <f t="shared" si="1"/>
        <v>1829</v>
      </c>
      <c r="H36" s="15">
        <v>1590</v>
      </c>
      <c r="I36" s="15">
        <v>2890</v>
      </c>
      <c r="J36" s="29"/>
      <c r="K36" s="9">
        <f t="shared" si="2"/>
        <v>0</v>
      </c>
      <c r="L36" s="9">
        <f t="shared" si="3"/>
        <v>0</v>
      </c>
      <c r="M36" s="9">
        <f t="shared" si="4"/>
        <v>0</v>
      </c>
      <c r="N36" s="29"/>
      <c r="O36" s="9">
        <f t="shared" si="11"/>
        <v>0</v>
      </c>
      <c r="P36" s="9">
        <f t="shared" si="12"/>
        <v>0</v>
      </c>
      <c r="Q36" s="9">
        <f t="shared" si="5"/>
        <v>0</v>
      </c>
      <c r="R36" s="8">
        <f t="shared" si="6"/>
        <v>0</v>
      </c>
      <c r="S36" s="89"/>
      <c r="T36" s="89"/>
      <c r="U36" s="89">
        <v>15</v>
      </c>
      <c r="V36" s="89"/>
      <c r="W36" s="141">
        <f t="shared" si="7"/>
        <v>45</v>
      </c>
      <c r="X36" s="141">
        <f t="shared" si="8"/>
        <v>23.9</v>
      </c>
      <c r="Y36" s="141">
        <f t="shared" si="9"/>
        <v>21.1</v>
      </c>
      <c r="Z36" s="276">
        <f t="shared" si="10"/>
        <v>0.88</v>
      </c>
      <c r="AA36" s="141"/>
      <c r="AB36" s="89"/>
      <c r="AC36" s="89"/>
    </row>
    <row r="37" spans="1:29" x14ac:dyDescent="0.25">
      <c r="A37" s="47" t="s">
        <v>629</v>
      </c>
      <c r="B37" s="5" t="s">
        <v>1710</v>
      </c>
      <c r="C37" s="5" t="s">
        <v>428</v>
      </c>
      <c r="D37" s="310" t="s">
        <v>209</v>
      </c>
      <c r="E37" s="304" t="s">
        <v>166</v>
      </c>
      <c r="F37" s="280" t="s">
        <v>6</v>
      </c>
      <c r="G37" s="58">
        <f t="shared" si="1"/>
        <v>1829</v>
      </c>
      <c r="H37" s="10">
        <v>1590</v>
      </c>
      <c r="I37" s="10">
        <v>2890</v>
      </c>
      <c r="J37" s="29"/>
      <c r="K37" s="9">
        <f t="shared" si="2"/>
        <v>0</v>
      </c>
      <c r="L37" s="9">
        <f t="shared" si="3"/>
        <v>0</v>
      </c>
      <c r="M37" s="9">
        <f t="shared" si="4"/>
        <v>0</v>
      </c>
      <c r="N37" s="29"/>
      <c r="O37" s="9">
        <f t="shared" si="11"/>
        <v>0</v>
      </c>
      <c r="P37" s="9">
        <f t="shared" si="12"/>
        <v>0</v>
      </c>
      <c r="Q37" s="9">
        <f t="shared" si="5"/>
        <v>0</v>
      </c>
      <c r="R37" s="8">
        <f t="shared" si="6"/>
        <v>0</v>
      </c>
      <c r="S37" s="89"/>
      <c r="T37" s="89"/>
      <c r="U37" s="89">
        <v>12</v>
      </c>
      <c r="V37" s="89"/>
      <c r="W37" s="141">
        <f t="shared" si="7"/>
        <v>35</v>
      </c>
      <c r="X37" s="141">
        <f t="shared" si="8"/>
        <v>19.100000000000001</v>
      </c>
      <c r="Y37" s="141">
        <f t="shared" si="9"/>
        <v>15.899999999999999</v>
      </c>
      <c r="Z37" s="276">
        <f t="shared" si="10"/>
        <v>0.83</v>
      </c>
      <c r="AA37" s="141"/>
      <c r="AB37" s="89"/>
      <c r="AC37" s="89"/>
    </row>
    <row r="38" spans="1:29" x14ac:dyDescent="0.25">
      <c r="A38" s="47" t="s">
        <v>629</v>
      </c>
      <c r="B38" s="5" t="s">
        <v>1710</v>
      </c>
      <c r="C38" s="5" t="s">
        <v>428</v>
      </c>
      <c r="D38" s="310" t="s">
        <v>210</v>
      </c>
      <c r="E38" s="304" t="s">
        <v>167</v>
      </c>
      <c r="F38" s="280" t="s">
        <v>6</v>
      </c>
      <c r="G38" s="58">
        <f t="shared" si="1"/>
        <v>1829</v>
      </c>
      <c r="H38" s="10">
        <v>1590</v>
      </c>
      <c r="I38" s="10">
        <v>2890</v>
      </c>
      <c r="J38" s="29"/>
      <c r="K38" s="9">
        <f t="shared" si="2"/>
        <v>0</v>
      </c>
      <c r="L38" s="9">
        <f t="shared" si="3"/>
        <v>0</v>
      </c>
      <c r="M38" s="9">
        <f t="shared" si="4"/>
        <v>0</v>
      </c>
      <c r="N38" s="29"/>
      <c r="O38" s="9">
        <f t="shared" si="11"/>
        <v>0</v>
      </c>
      <c r="P38" s="9">
        <f t="shared" si="12"/>
        <v>0</v>
      </c>
      <c r="Q38" s="9">
        <f t="shared" si="5"/>
        <v>0</v>
      </c>
      <c r="R38" s="8">
        <f t="shared" si="6"/>
        <v>0</v>
      </c>
      <c r="S38" s="89"/>
      <c r="T38" s="89"/>
      <c r="U38" s="89">
        <v>14</v>
      </c>
      <c r="V38" s="89"/>
      <c r="W38" s="141">
        <f t="shared" si="7"/>
        <v>45</v>
      </c>
      <c r="X38" s="141">
        <f t="shared" si="8"/>
        <v>22.3</v>
      </c>
      <c r="Y38" s="141">
        <f t="shared" si="9"/>
        <v>22.7</v>
      </c>
      <c r="Z38" s="276">
        <f t="shared" si="10"/>
        <v>1.02</v>
      </c>
      <c r="AA38" s="141"/>
      <c r="AB38" s="89"/>
      <c r="AC38" s="89"/>
    </row>
    <row r="39" spans="1:29" x14ac:dyDescent="0.25">
      <c r="A39" s="47" t="s">
        <v>629</v>
      </c>
      <c r="B39" s="5" t="s">
        <v>1710</v>
      </c>
      <c r="C39" s="5" t="s">
        <v>428</v>
      </c>
      <c r="D39" s="310" t="s">
        <v>211</v>
      </c>
      <c r="E39" s="304" t="s">
        <v>168</v>
      </c>
      <c r="F39" s="280" t="s">
        <v>6</v>
      </c>
      <c r="G39" s="58">
        <f t="shared" si="1"/>
        <v>1829</v>
      </c>
      <c r="H39" s="10">
        <v>1590</v>
      </c>
      <c r="I39" s="10">
        <v>2890</v>
      </c>
      <c r="J39" s="29"/>
      <c r="K39" s="9">
        <f t="shared" ref="K39:K70" si="13">J39*G39</f>
        <v>0</v>
      </c>
      <c r="L39" s="9">
        <f t="shared" si="3"/>
        <v>0</v>
      </c>
      <c r="M39" s="9">
        <f t="shared" si="4"/>
        <v>0</v>
      </c>
      <c r="N39" s="29"/>
      <c r="O39" s="9">
        <f t="shared" si="11"/>
        <v>0</v>
      </c>
      <c r="P39" s="9">
        <f t="shared" si="12"/>
        <v>0</v>
      </c>
      <c r="Q39" s="9">
        <f t="shared" si="5"/>
        <v>0</v>
      </c>
      <c r="R39" s="8">
        <f t="shared" si="6"/>
        <v>0</v>
      </c>
      <c r="S39" s="89"/>
      <c r="T39" s="89"/>
      <c r="U39" s="89">
        <v>15</v>
      </c>
      <c r="V39" s="89"/>
      <c r="W39" s="141">
        <f t="shared" ref="W39:W70" si="14">CEILING(U39/1000*I39,5)+V39</f>
        <v>45</v>
      </c>
      <c r="X39" s="141">
        <f t="shared" ref="X39:X67" si="15">ROUND(U39/1000*H39,1)</f>
        <v>23.9</v>
      </c>
      <c r="Y39" s="141">
        <f t="shared" ref="Y39:Y70" si="16">W39-X39</f>
        <v>21.1</v>
      </c>
      <c r="Z39" s="276">
        <f t="shared" ref="Z39:Z70" si="17">ROUND(Y39/X39,2)</f>
        <v>0.88</v>
      </c>
      <c r="AA39" s="141"/>
      <c r="AB39" s="89"/>
      <c r="AC39" s="89"/>
    </row>
    <row r="40" spans="1:29" x14ac:dyDescent="0.25">
      <c r="A40" s="47" t="s">
        <v>629</v>
      </c>
      <c r="B40" s="5" t="s">
        <v>1710</v>
      </c>
      <c r="C40" s="5" t="s">
        <v>428</v>
      </c>
      <c r="D40" s="310" t="s">
        <v>212</v>
      </c>
      <c r="E40" s="304" t="s">
        <v>169</v>
      </c>
      <c r="F40" s="280" t="s">
        <v>6</v>
      </c>
      <c r="G40" s="58">
        <f t="shared" si="1"/>
        <v>1829</v>
      </c>
      <c r="H40" s="10">
        <v>1590</v>
      </c>
      <c r="I40" s="10">
        <v>2890</v>
      </c>
      <c r="J40" s="29"/>
      <c r="K40" s="9">
        <f t="shared" si="13"/>
        <v>0</v>
      </c>
      <c r="L40" s="9">
        <f t="shared" si="3"/>
        <v>0</v>
      </c>
      <c r="M40" s="9">
        <f t="shared" si="4"/>
        <v>0</v>
      </c>
      <c r="N40" s="29"/>
      <c r="O40" s="9">
        <f t="shared" si="11"/>
        <v>0</v>
      </c>
      <c r="P40" s="9">
        <f t="shared" si="12"/>
        <v>0</v>
      </c>
      <c r="Q40" s="9">
        <f t="shared" si="5"/>
        <v>0</v>
      </c>
      <c r="R40" s="8">
        <f t="shared" si="6"/>
        <v>0</v>
      </c>
      <c r="S40" s="89"/>
      <c r="T40" s="89"/>
      <c r="U40" s="89">
        <v>14</v>
      </c>
      <c r="V40" s="89"/>
      <c r="W40" s="141">
        <f t="shared" si="14"/>
        <v>45</v>
      </c>
      <c r="X40" s="141">
        <f t="shared" si="15"/>
        <v>22.3</v>
      </c>
      <c r="Y40" s="141">
        <f t="shared" si="16"/>
        <v>22.7</v>
      </c>
      <c r="Z40" s="276">
        <f t="shared" si="17"/>
        <v>1.02</v>
      </c>
      <c r="AA40" s="141"/>
      <c r="AB40" s="89"/>
      <c r="AC40" s="89"/>
    </row>
    <row r="41" spans="1:29" x14ac:dyDescent="0.25">
      <c r="A41" s="47" t="s">
        <v>629</v>
      </c>
      <c r="B41" s="5" t="s">
        <v>1710</v>
      </c>
      <c r="C41" s="5" t="s">
        <v>428</v>
      </c>
      <c r="D41" s="310" t="s">
        <v>213</v>
      </c>
      <c r="E41" s="304" t="s">
        <v>653</v>
      </c>
      <c r="F41" s="280" t="s">
        <v>6</v>
      </c>
      <c r="G41" s="58">
        <f t="shared" si="1"/>
        <v>1829</v>
      </c>
      <c r="H41" s="10">
        <v>1590</v>
      </c>
      <c r="I41" s="10">
        <v>2890</v>
      </c>
      <c r="J41" s="29"/>
      <c r="K41" s="9">
        <f t="shared" si="13"/>
        <v>0</v>
      </c>
      <c r="L41" s="9">
        <f t="shared" si="3"/>
        <v>0</v>
      </c>
      <c r="M41" s="9">
        <f t="shared" si="4"/>
        <v>0</v>
      </c>
      <c r="N41" s="29"/>
      <c r="O41" s="9">
        <f t="shared" si="11"/>
        <v>0</v>
      </c>
      <c r="P41" s="9">
        <f t="shared" si="12"/>
        <v>0</v>
      </c>
      <c r="Q41" s="9">
        <f t="shared" si="5"/>
        <v>0</v>
      </c>
      <c r="R41" s="8">
        <f t="shared" si="6"/>
        <v>0</v>
      </c>
      <c r="S41" s="89"/>
      <c r="T41" s="89"/>
      <c r="U41" s="89">
        <v>12</v>
      </c>
      <c r="V41" s="89"/>
      <c r="W41" s="141">
        <f t="shared" si="14"/>
        <v>35</v>
      </c>
      <c r="X41" s="141">
        <f t="shared" si="15"/>
        <v>19.100000000000001</v>
      </c>
      <c r="Y41" s="141">
        <f t="shared" si="16"/>
        <v>15.899999999999999</v>
      </c>
      <c r="Z41" s="276">
        <f t="shared" si="17"/>
        <v>0.83</v>
      </c>
      <c r="AA41" s="141"/>
      <c r="AB41" s="89"/>
      <c r="AC41" s="89"/>
    </row>
    <row r="42" spans="1:29" x14ac:dyDescent="0.25">
      <c r="A42" s="47" t="s">
        <v>629</v>
      </c>
      <c r="B42" s="5" t="s">
        <v>1710</v>
      </c>
      <c r="C42" s="5" t="s">
        <v>428</v>
      </c>
      <c r="D42" s="310" t="s">
        <v>214</v>
      </c>
      <c r="E42" s="304" t="s">
        <v>170</v>
      </c>
      <c r="F42" s="280" t="s">
        <v>6</v>
      </c>
      <c r="G42" s="58">
        <f t="shared" si="1"/>
        <v>1829</v>
      </c>
      <c r="H42" s="10">
        <v>1590</v>
      </c>
      <c r="I42" s="10">
        <v>2890</v>
      </c>
      <c r="J42" s="29"/>
      <c r="K42" s="9">
        <f t="shared" si="13"/>
        <v>0</v>
      </c>
      <c r="L42" s="9">
        <f t="shared" si="3"/>
        <v>0</v>
      </c>
      <c r="M42" s="9">
        <f t="shared" si="4"/>
        <v>0</v>
      </c>
      <c r="N42" s="29"/>
      <c r="O42" s="9">
        <f t="shared" si="11"/>
        <v>0</v>
      </c>
      <c r="P42" s="9">
        <f t="shared" si="12"/>
        <v>0</v>
      </c>
      <c r="Q42" s="9">
        <f t="shared" si="5"/>
        <v>0</v>
      </c>
      <c r="R42" s="8">
        <f t="shared" si="6"/>
        <v>0</v>
      </c>
      <c r="S42" s="89"/>
      <c r="T42" s="89"/>
      <c r="U42" s="89">
        <v>12</v>
      </c>
      <c r="V42" s="89"/>
      <c r="W42" s="141">
        <f t="shared" si="14"/>
        <v>35</v>
      </c>
      <c r="X42" s="141">
        <f t="shared" si="15"/>
        <v>19.100000000000001</v>
      </c>
      <c r="Y42" s="141">
        <f t="shared" si="16"/>
        <v>15.899999999999999</v>
      </c>
      <c r="Z42" s="276">
        <f t="shared" si="17"/>
        <v>0.83</v>
      </c>
      <c r="AA42" s="141"/>
      <c r="AB42" s="89"/>
      <c r="AC42" s="89"/>
    </row>
    <row r="43" spans="1:29" x14ac:dyDescent="0.25">
      <c r="A43" s="47" t="s">
        <v>629</v>
      </c>
      <c r="B43" s="5" t="s">
        <v>1710</v>
      </c>
      <c r="C43" s="5" t="s">
        <v>428</v>
      </c>
      <c r="D43" s="312" t="s">
        <v>3125</v>
      </c>
      <c r="E43" s="207" t="s">
        <v>3110</v>
      </c>
      <c r="F43" s="280" t="s">
        <v>6</v>
      </c>
      <c r="G43" s="58">
        <f t="shared" si="1"/>
        <v>1829</v>
      </c>
      <c r="H43" s="10">
        <v>1590</v>
      </c>
      <c r="I43" s="10">
        <v>2890</v>
      </c>
      <c r="J43" s="29"/>
      <c r="K43" s="9">
        <f t="shared" si="13"/>
        <v>0</v>
      </c>
      <c r="L43" s="9">
        <f t="shared" si="3"/>
        <v>0</v>
      </c>
      <c r="M43" s="9">
        <f t="shared" si="4"/>
        <v>0</v>
      </c>
      <c r="N43" s="29"/>
      <c r="O43" s="9">
        <f t="shared" si="11"/>
        <v>0</v>
      </c>
      <c r="P43" s="9">
        <f t="shared" si="12"/>
        <v>0</v>
      </c>
      <c r="Q43" s="9">
        <f t="shared" si="5"/>
        <v>0</v>
      </c>
      <c r="R43" s="8">
        <f t="shared" si="6"/>
        <v>0</v>
      </c>
      <c r="S43" s="251"/>
      <c r="T43" s="251"/>
      <c r="U43" s="251">
        <v>12</v>
      </c>
      <c r="V43" s="89"/>
      <c r="W43" s="251">
        <f t="shared" si="14"/>
        <v>35</v>
      </c>
      <c r="X43" s="251">
        <f t="shared" si="15"/>
        <v>19.100000000000001</v>
      </c>
      <c r="Y43" s="251">
        <f t="shared" si="16"/>
        <v>15.899999999999999</v>
      </c>
      <c r="Z43" s="277">
        <f t="shared" si="17"/>
        <v>0.83</v>
      </c>
      <c r="AA43" s="251"/>
      <c r="AB43" s="89"/>
      <c r="AC43" s="89"/>
    </row>
    <row r="44" spans="1:29" x14ac:dyDescent="0.25">
      <c r="A44" s="47" t="s">
        <v>629</v>
      </c>
      <c r="B44" s="5" t="s">
        <v>617</v>
      </c>
      <c r="C44" s="5" t="s">
        <v>427</v>
      </c>
      <c r="D44" s="278" t="s">
        <v>215</v>
      </c>
      <c r="E44" s="304" t="s">
        <v>171</v>
      </c>
      <c r="F44" s="280" t="s">
        <v>6</v>
      </c>
      <c r="G44" s="84">
        <f t="shared" si="1"/>
        <v>2059</v>
      </c>
      <c r="H44" s="15">
        <v>1790</v>
      </c>
      <c r="I44" s="15">
        <v>3190</v>
      </c>
      <c r="J44" s="29"/>
      <c r="K44" s="9">
        <f t="shared" si="13"/>
        <v>0</v>
      </c>
      <c r="L44" s="9">
        <f t="shared" si="3"/>
        <v>0</v>
      </c>
      <c r="M44" s="9">
        <f t="shared" si="4"/>
        <v>0</v>
      </c>
      <c r="N44" s="29"/>
      <c r="O44" s="9">
        <f t="shared" si="11"/>
        <v>0</v>
      </c>
      <c r="P44" s="9">
        <f t="shared" si="12"/>
        <v>0</v>
      </c>
      <c r="Q44" s="9">
        <f t="shared" si="5"/>
        <v>0</v>
      </c>
      <c r="R44" s="8">
        <f t="shared" si="6"/>
        <v>0</v>
      </c>
      <c r="S44" s="89"/>
      <c r="T44" s="89"/>
      <c r="U44" s="105">
        <v>18</v>
      </c>
      <c r="V44" s="89"/>
      <c r="W44" s="141">
        <f t="shared" si="14"/>
        <v>60</v>
      </c>
      <c r="X44" s="141">
        <f t="shared" si="15"/>
        <v>32.200000000000003</v>
      </c>
      <c r="Y44" s="141">
        <f t="shared" si="16"/>
        <v>27.799999999999997</v>
      </c>
      <c r="Z44" s="276">
        <f t="shared" si="17"/>
        <v>0.86</v>
      </c>
      <c r="AA44" s="141"/>
      <c r="AB44" s="89"/>
      <c r="AC44" s="89"/>
    </row>
    <row r="45" spans="1:29" x14ac:dyDescent="0.25">
      <c r="A45" s="47" t="s">
        <v>629</v>
      </c>
      <c r="B45" s="5" t="s">
        <v>617</v>
      </c>
      <c r="C45" s="5" t="s">
        <v>427</v>
      </c>
      <c r="D45" s="278" t="s">
        <v>216</v>
      </c>
      <c r="E45" s="304" t="s">
        <v>172</v>
      </c>
      <c r="F45" s="280" t="s">
        <v>6</v>
      </c>
      <c r="G45" s="58">
        <f t="shared" si="1"/>
        <v>2059</v>
      </c>
      <c r="H45" s="10">
        <v>1790</v>
      </c>
      <c r="I45" s="10">
        <v>3190</v>
      </c>
      <c r="J45" s="29"/>
      <c r="K45" s="9">
        <f t="shared" si="13"/>
        <v>0</v>
      </c>
      <c r="L45" s="9">
        <f t="shared" si="3"/>
        <v>0</v>
      </c>
      <c r="M45" s="9">
        <f t="shared" si="4"/>
        <v>0</v>
      </c>
      <c r="N45" s="29"/>
      <c r="O45" s="9">
        <f t="shared" si="11"/>
        <v>0</v>
      </c>
      <c r="P45" s="9">
        <f t="shared" si="12"/>
        <v>0</v>
      </c>
      <c r="Q45" s="9">
        <f t="shared" si="5"/>
        <v>0</v>
      </c>
      <c r="R45" s="8">
        <f t="shared" si="6"/>
        <v>0</v>
      </c>
      <c r="S45" s="89"/>
      <c r="T45" s="89"/>
      <c r="U45" s="105">
        <v>18</v>
      </c>
      <c r="V45" s="89"/>
      <c r="W45" s="141">
        <f t="shared" si="14"/>
        <v>60</v>
      </c>
      <c r="X45" s="141">
        <f t="shared" si="15"/>
        <v>32.200000000000003</v>
      </c>
      <c r="Y45" s="141">
        <f t="shared" si="16"/>
        <v>27.799999999999997</v>
      </c>
      <c r="Z45" s="276">
        <f t="shared" si="17"/>
        <v>0.86</v>
      </c>
      <c r="AA45" s="141"/>
      <c r="AB45" s="89"/>
      <c r="AC45" s="89"/>
    </row>
    <row r="46" spans="1:29" x14ac:dyDescent="0.25">
      <c r="A46" s="4" t="s">
        <v>629</v>
      </c>
      <c r="B46" s="5" t="s">
        <v>617</v>
      </c>
      <c r="C46" s="5" t="s">
        <v>427</v>
      </c>
      <c r="D46" s="278" t="s">
        <v>217</v>
      </c>
      <c r="E46" s="304" t="s">
        <v>173</v>
      </c>
      <c r="F46" s="280" t="s">
        <v>6</v>
      </c>
      <c r="G46" s="58">
        <f t="shared" si="1"/>
        <v>2059</v>
      </c>
      <c r="H46" s="10">
        <v>1790</v>
      </c>
      <c r="I46" s="10">
        <v>3190</v>
      </c>
      <c r="J46" s="29"/>
      <c r="K46" s="9">
        <f t="shared" si="13"/>
        <v>0</v>
      </c>
      <c r="L46" s="9">
        <f t="shared" si="3"/>
        <v>0</v>
      </c>
      <c r="M46" s="9">
        <f t="shared" si="4"/>
        <v>0</v>
      </c>
      <c r="N46" s="29"/>
      <c r="O46" s="9">
        <f t="shared" si="11"/>
        <v>0</v>
      </c>
      <c r="P46" s="9">
        <f t="shared" si="12"/>
        <v>0</v>
      </c>
      <c r="Q46" s="9">
        <f t="shared" si="5"/>
        <v>0</v>
      </c>
      <c r="R46" s="8">
        <f t="shared" si="6"/>
        <v>0</v>
      </c>
      <c r="S46" s="89"/>
      <c r="T46" s="89"/>
      <c r="U46" s="105">
        <v>18</v>
      </c>
      <c r="V46" s="89"/>
      <c r="W46" s="141">
        <f t="shared" si="14"/>
        <v>60</v>
      </c>
      <c r="X46" s="141">
        <f t="shared" si="15"/>
        <v>32.200000000000003</v>
      </c>
      <c r="Y46" s="141">
        <f t="shared" si="16"/>
        <v>27.799999999999997</v>
      </c>
      <c r="Z46" s="276">
        <f t="shared" si="17"/>
        <v>0.86</v>
      </c>
      <c r="AA46" s="141"/>
      <c r="AB46" s="89"/>
      <c r="AC46" s="89"/>
    </row>
    <row r="47" spans="1:29" x14ac:dyDescent="0.25">
      <c r="A47" s="47" t="s">
        <v>629</v>
      </c>
      <c r="B47" s="5" t="s">
        <v>618</v>
      </c>
      <c r="C47" s="5" t="s">
        <v>427</v>
      </c>
      <c r="D47" s="278" t="s">
        <v>218</v>
      </c>
      <c r="E47" s="304" t="s">
        <v>174</v>
      </c>
      <c r="F47" s="280" t="s">
        <v>6</v>
      </c>
      <c r="G47" s="84">
        <f t="shared" si="1"/>
        <v>2059</v>
      </c>
      <c r="H47" s="15">
        <v>1790</v>
      </c>
      <c r="I47" s="15">
        <v>3190</v>
      </c>
      <c r="J47" s="29"/>
      <c r="K47" s="9">
        <f t="shared" si="13"/>
        <v>0</v>
      </c>
      <c r="L47" s="9">
        <f t="shared" si="3"/>
        <v>0</v>
      </c>
      <c r="M47" s="9">
        <f t="shared" si="4"/>
        <v>0</v>
      </c>
      <c r="N47" s="29"/>
      <c r="O47" s="9">
        <f t="shared" si="11"/>
        <v>0</v>
      </c>
      <c r="P47" s="9">
        <f t="shared" si="12"/>
        <v>0</v>
      </c>
      <c r="Q47" s="9">
        <f t="shared" si="5"/>
        <v>0</v>
      </c>
      <c r="R47" s="8">
        <f t="shared" si="6"/>
        <v>0</v>
      </c>
      <c r="S47" s="89"/>
      <c r="T47" s="89"/>
      <c r="U47" s="89">
        <v>15</v>
      </c>
      <c r="V47" s="89"/>
      <c r="W47" s="141">
        <f t="shared" si="14"/>
        <v>50</v>
      </c>
      <c r="X47" s="141">
        <f t="shared" si="15"/>
        <v>26.9</v>
      </c>
      <c r="Y47" s="141">
        <f t="shared" si="16"/>
        <v>23.1</v>
      </c>
      <c r="Z47" s="276">
        <f t="shared" si="17"/>
        <v>0.86</v>
      </c>
      <c r="AA47" s="141"/>
      <c r="AB47" s="89"/>
      <c r="AC47" s="89"/>
    </row>
    <row r="48" spans="1:29" x14ac:dyDescent="0.25">
      <c r="A48" s="47" t="s">
        <v>629</v>
      </c>
      <c r="B48" s="5" t="s">
        <v>618</v>
      </c>
      <c r="C48" s="5" t="s">
        <v>427</v>
      </c>
      <c r="D48" s="278" t="s">
        <v>219</v>
      </c>
      <c r="E48" s="304" t="s">
        <v>175</v>
      </c>
      <c r="F48" s="280" t="s">
        <v>6</v>
      </c>
      <c r="G48" s="58">
        <f t="shared" si="1"/>
        <v>2059</v>
      </c>
      <c r="H48" s="10">
        <v>1790</v>
      </c>
      <c r="I48" s="10">
        <v>3190</v>
      </c>
      <c r="J48" s="29"/>
      <c r="K48" s="9">
        <f t="shared" si="13"/>
        <v>0</v>
      </c>
      <c r="L48" s="9">
        <f t="shared" si="3"/>
        <v>0</v>
      </c>
      <c r="M48" s="9">
        <f t="shared" si="4"/>
        <v>0</v>
      </c>
      <c r="N48" s="29"/>
      <c r="O48" s="9">
        <f t="shared" si="11"/>
        <v>0</v>
      </c>
      <c r="P48" s="9">
        <f t="shared" si="12"/>
        <v>0</v>
      </c>
      <c r="Q48" s="9">
        <f t="shared" si="5"/>
        <v>0</v>
      </c>
      <c r="R48" s="8">
        <f t="shared" si="6"/>
        <v>0</v>
      </c>
      <c r="S48" s="89"/>
      <c r="T48" s="89"/>
      <c r="U48" s="89">
        <v>14</v>
      </c>
      <c r="V48" s="89"/>
      <c r="W48" s="141">
        <f t="shared" si="14"/>
        <v>45</v>
      </c>
      <c r="X48" s="141">
        <f t="shared" si="15"/>
        <v>25.1</v>
      </c>
      <c r="Y48" s="141">
        <f t="shared" si="16"/>
        <v>19.899999999999999</v>
      </c>
      <c r="Z48" s="276">
        <f t="shared" si="17"/>
        <v>0.79</v>
      </c>
      <c r="AA48" s="141"/>
      <c r="AB48" s="89"/>
      <c r="AC48" s="89"/>
    </row>
    <row r="49" spans="1:29" x14ac:dyDescent="0.25">
      <c r="A49" s="47" t="s">
        <v>629</v>
      </c>
      <c r="B49" s="5" t="s">
        <v>618</v>
      </c>
      <c r="C49" s="5" t="s">
        <v>427</v>
      </c>
      <c r="D49" s="278" t="s">
        <v>220</v>
      </c>
      <c r="E49" s="304" t="s">
        <v>176</v>
      </c>
      <c r="F49" s="280" t="s">
        <v>6</v>
      </c>
      <c r="G49" s="58">
        <f t="shared" si="1"/>
        <v>2059</v>
      </c>
      <c r="H49" s="10">
        <v>1790</v>
      </c>
      <c r="I49" s="10">
        <v>3190</v>
      </c>
      <c r="J49" s="29"/>
      <c r="K49" s="9">
        <f t="shared" si="13"/>
        <v>0</v>
      </c>
      <c r="L49" s="9">
        <f t="shared" si="3"/>
        <v>0</v>
      </c>
      <c r="M49" s="9">
        <f t="shared" si="4"/>
        <v>0</v>
      </c>
      <c r="N49" s="29"/>
      <c r="O49" s="9">
        <f t="shared" si="11"/>
        <v>0</v>
      </c>
      <c r="P49" s="9">
        <f t="shared" si="12"/>
        <v>0</v>
      </c>
      <c r="Q49" s="9">
        <f t="shared" si="5"/>
        <v>0</v>
      </c>
      <c r="R49" s="8">
        <f t="shared" si="6"/>
        <v>0</v>
      </c>
      <c r="S49" s="89"/>
      <c r="T49" s="89"/>
      <c r="U49" s="105">
        <v>10</v>
      </c>
      <c r="V49" s="89"/>
      <c r="W49" s="141">
        <f t="shared" si="14"/>
        <v>35</v>
      </c>
      <c r="X49" s="141">
        <f t="shared" si="15"/>
        <v>17.899999999999999</v>
      </c>
      <c r="Y49" s="141">
        <f t="shared" si="16"/>
        <v>17.100000000000001</v>
      </c>
      <c r="Z49" s="276">
        <f t="shared" si="17"/>
        <v>0.96</v>
      </c>
      <c r="AA49" s="141"/>
      <c r="AB49" s="89"/>
      <c r="AC49" s="89"/>
    </row>
    <row r="50" spans="1:29" x14ac:dyDescent="0.25">
      <c r="A50" s="47" t="s">
        <v>629</v>
      </c>
      <c r="B50" s="5" t="s">
        <v>618</v>
      </c>
      <c r="C50" s="5" t="s">
        <v>427</v>
      </c>
      <c r="D50" s="278" t="s">
        <v>221</v>
      </c>
      <c r="E50" s="304" t="s">
        <v>177</v>
      </c>
      <c r="F50" s="280" t="s">
        <v>6</v>
      </c>
      <c r="G50" s="58">
        <f t="shared" si="1"/>
        <v>2059</v>
      </c>
      <c r="H50" s="10">
        <v>1790</v>
      </c>
      <c r="I50" s="10">
        <v>3190</v>
      </c>
      <c r="J50" s="29"/>
      <c r="K50" s="9">
        <f t="shared" si="13"/>
        <v>0</v>
      </c>
      <c r="L50" s="9">
        <f t="shared" si="3"/>
        <v>0</v>
      </c>
      <c r="M50" s="9">
        <f t="shared" si="4"/>
        <v>0</v>
      </c>
      <c r="N50" s="29"/>
      <c r="O50" s="9">
        <f t="shared" si="11"/>
        <v>0</v>
      </c>
      <c r="P50" s="9">
        <f t="shared" si="12"/>
        <v>0</v>
      </c>
      <c r="Q50" s="9">
        <f t="shared" si="5"/>
        <v>0</v>
      </c>
      <c r="R50" s="8">
        <f t="shared" si="6"/>
        <v>0</v>
      </c>
      <c r="S50" s="89"/>
      <c r="T50" s="89"/>
      <c r="U50" s="105">
        <v>10</v>
      </c>
      <c r="V50" s="89"/>
      <c r="W50" s="141">
        <f t="shared" si="14"/>
        <v>35</v>
      </c>
      <c r="X50" s="141">
        <f t="shared" si="15"/>
        <v>17.899999999999999</v>
      </c>
      <c r="Y50" s="141">
        <f t="shared" si="16"/>
        <v>17.100000000000001</v>
      </c>
      <c r="Z50" s="276">
        <f t="shared" si="17"/>
        <v>0.96</v>
      </c>
      <c r="AA50" s="141"/>
      <c r="AB50" s="89"/>
      <c r="AC50" s="89"/>
    </row>
    <row r="51" spans="1:29" x14ac:dyDescent="0.25">
      <c r="A51" s="47" t="s">
        <v>629</v>
      </c>
      <c r="B51" s="5" t="s">
        <v>618</v>
      </c>
      <c r="C51" s="5" t="s">
        <v>427</v>
      </c>
      <c r="D51" s="278" t="s">
        <v>222</v>
      </c>
      <c r="E51" s="304" t="s">
        <v>178</v>
      </c>
      <c r="F51" s="280" t="s">
        <v>6</v>
      </c>
      <c r="G51" s="58">
        <f t="shared" si="1"/>
        <v>2059</v>
      </c>
      <c r="H51" s="10">
        <v>1790</v>
      </c>
      <c r="I51" s="10">
        <v>3190</v>
      </c>
      <c r="J51" s="29"/>
      <c r="K51" s="9">
        <f t="shared" si="13"/>
        <v>0</v>
      </c>
      <c r="L51" s="9">
        <f t="shared" si="3"/>
        <v>0</v>
      </c>
      <c r="M51" s="9">
        <f t="shared" si="4"/>
        <v>0</v>
      </c>
      <c r="N51" s="29"/>
      <c r="O51" s="9">
        <f t="shared" si="11"/>
        <v>0</v>
      </c>
      <c r="P51" s="9">
        <f t="shared" si="12"/>
        <v>0</v>
      </c>
      <c r="Q51" s="9">
        <f t="shared" si="5"/>
        <v>0</v>
      </c>
      <c r="R51" s="8">
        <f t="shared" si="6"/>
        <v>0</v>
      </c>
      <c r="S51" s="89"/>
      <c r="T51" s="89"/>
      <c r="U51" s="89">
        <v>14</v>
      </c>
      <c r="V51" s="89"/>
      <c r="W51" s="141">
        <f t="shared" si="14"/>
        <v>45</v>
      </c>
      <c r="X51" s="141">
        <f t="shared" si="15"/>
        <v>25.1</v>
      </c>
      <c r="Y51" s="141">
        <f t="shared" si="16"/>
        <v>19.899999999999999</v>
      </c>
      <c r="Z51" s="276">
        <f t="shared" si="17"/>
        <v>0.79</v>
      </c>
      <c r="AA51" s="141"/>
      <c r="AB51" s="89"/>
      <c r="AC51" s="89"/>
    </row>
    <row r="52" spans="1:29" x14ac:dyDescent="0.25">
      <c r="A52" s="47" t="s">
        <v>629</v>
      </c>
      <c r="B52" s="5" t="s">
        <v>618</v>
      </c>
      <c r="C52" s="5" t="s">
        <v>427</v>
      </c>
      <c r="D52" s="278" t="s">
        <v>223</v>
      </c>
      <c r="E52" s="304" t="s">
        <v>179</v>
      </c>
      <c r="F52" s="280" t="s">
        <v>6</v>
      </c>
      <c r="G52" s="58">
        <f t="shared" si="1"/>
        <v>2059</v>
      </c>
      <c r="H52" s="10">
        <v>1790</v>
      </c>
      <c r="I52" s="10">
        <v>3190</v>
      </c>
      <c r="J52" s="29"/>
      <c r="K52" s="9">
        <f t="shared" si="13"/>
        <v>0</v>
      </c>
      <c r="L52" s="9">
        <f t="shared" si="3"/>
        <v>0</v>
      </c>
      <c r="M52" s="9">
        <f t="shared" si="4"/>
        <v>0</v>
      </c>
      <c r="N52" s="29"/>
      <c r="O52" s="9">
        <f t="shared" si="11"/>
        <v>0</v>
      </c>
      <c r="P52" s="9">
        <f t="shared" si="12"/>
        <v>0</v>
      </c>
      <c r="Q52" s="9">
        <f t="shared" si="5"/>
        <v>0</v>
      </c>
      <c r="R52" s="8">
        <f t="shared" si="6"/>
        <v>0</v>
      </c>
      <c r="S52" s="89"/>
      <c r="T52" s="89"/>
      <c r="U52" s="89">
        <v>14</v>
      </c>
      <c r="V52" s="89"/>
      <c r="W52" s="141">
        <f t="shared" si="14"/>
        <v>45</v>
      </c>
      <c r="X52" s="141">
        <f t="shared" si="15"/>
        <v>25.1</v>
      </c>
      <c r="Y52" s="141">
        <f t="shared" si="16"/>
        <v>19.899999999999999</v>
      </c>
      <c r="Z52" s="276">
        <f t="shared" si="17"/>
        <v>0.79</v>
      </c>
      <c r="AA52" s="141"/>
      <c r="AB52" s="89"/>
      <c r="AC52" s="89"/>
    </row>
    <row r="53" spans="1:29" x14ac:dyDescent="0.25">
      <c r="A53" s="47" t="s">
        <v>629</v>
      </c>
      <c r="B53" s="5" t="s">
        <v>618</v>
      </c>
      <c r="C53" s="5" t="s">
        <v>427</v>
      </c>
      <c r="D53" s="278" t="s">
        <v>224</v>
      </c>
      <c r="E53" s="304" t="s">
        <v>180</v>
      </c>
      <c r="F53" s="280" t="s">
        <v>6</v>
      </c>
      <c r="G53" s="58">
        <f t="shared" si="1"/>
        <v>2059</v>
      </c>
      <c r="H53" s="10">
        <v>1790</v>
      </c>
      <c r="I53" s="10">
        <v>3190</v>
      </c>
      <c r="J53" s="29"/>
      <c r="K53" s="9">
        <f t="shared" si="13"/>
        <v>0</v>
      </c>
      <c r="L53" s="9">
        <f t="shared" si="3"/>
        <v>0</v>
      </c>
      <c r="M53" s="9">
        <f t="shared" si="4"/>
        <v>0</v>
      </c>
      <c r="N53" s="29"/>
      <c r="O53" s="9">
        <f t="shared" si="11"/>
        <v>0</v>
      </c>
      <c r="P53" s="9">
        <f t="shared" si="12"/>
        <v>0</v>
      </c>
      <c r="Q53" s="9">
        <f t="shared" si="5"/>
        <v>0</v>
      </c>
      <c r="R53" s="8">
        <f t="shared" si="6"/>
        <v>0</v>
      </c>
      <c r="S53" s="89"/>
      <c r="T53" s="89"/>
      <c r="U53" s="89">
        <v>14</v>
      </c>
      <c r="V53" s="89"/>
      <c r="W53" s="141">
        <f t="shared" si="14"/>
        <v>45</v>
      </c>
      <c r="X53" s="141">
        <f t="shared" si="15"/>
        <v>25.1</v>
      </c>
      <c r="Y53" s="141">
        <f t="shared" si="16"/>
        <v>19.899999999999999</v>
      </c>
      <c r="Z53" s="276">
        <f t="shared" si="17"/>
        <v>0.79</v>
      </c>
      <c r="AA53" s="141"/>
      <c r="AB53" s="89"/>
      <c r="AC53" s="89"/>
    </row>
    <row r="54" spans="1:29" x14ac:dyDescent="0.25">
      <c r="A54" s="47" t="s">
        <v>629</v>
      </c>
      <c r="B54" s="5" t="s">
        <v>618</v>
      </c>
      <c r="C54" s="5" t="s">
        <v>427</v>
      </c>
      <c r="D54" s="278" t="s">
        <v>225</v>
      </c>
      <c r="E54" s="304" t="s">
        <v>181</v>
      </c>
      <c r="F54" s="280" t="s">
        <v>6</v>
      </c>
      <c r="G54" s="58">
        <f t="shared" si="1"/>
        <v>2059</v>
      </c>
      <c r="H54" s="10">
        <v>1790</v>
      </c>
      <c r="I54" s="10">
        <v>3190</v>
      </c>
      <c r="J54" s="29"/>
      <c r="K54" s="9">
        <f t="shared" si="13"/>
        <v>0</v>
      </c>
      <c r="L54" s="9">
        <f t="shared" si="3"/>
        <v>0</v>
      </c>
      <c r="M54" s="9">
        <f t="shared" si="4"/>
        <v>0</v>
      </c>
      <c r="N54" s="29"/>
      <c r="O54" s="9">
        <f t="shared" si="11"/>
        <v>0</v>
      </c>
      <c r="P54" s="9">
        <f t="shared" si="12"/>
        <v>0</v>
      </c>
      <c r="Q54" s="9">
        <f t="shared" si="5"/>
        <v>0</v>
      </c>
      <c r="R54" s="8">
        <f t="shared" si="6"/>
        <v>0</v>
      </c>
      <c r="S54" s="89"/>
      <c r="T54" s="89"/>
      <c r="U54" s="89">
        <v>14</v>
      </c>
      <c r="V54" s="89"/>
      <c r="W54" s="141">
        <f t="shared" si="14"/>
        <v>45</v>
      </c>
      <c r="X54" s="141">
        <f t="shared" si="15"/>
        <v>25.1</v>
      </c>
      <c r="Y54" s="141">
        <f t="shared" si="16"/>
        <v>19.899999999999999</v>
      </c>
      <c r="Z54" s="276">
        <f t="shared" si="17"/>
        <v>0.79</v>
      </c>
      <c r="AA54" s="141"/>
      <c r="AB54" s="89"/>
      <c r="AC54" s="89"/>
    </row>
    <row r="55" spans="1:29" x14ac:dyDescent="0.25">
      <c r="A55" s="47" t="s">
        <v>629</v>
      </c>
      <c r="B55" s="5" t="s">
        <v>618</v>
      </c>
      <c r="C55" s="5" t="s">
        <v>427</v>
      </c>
      <c r="D55" s="278" t="s">
        <v>226</v>
      </c>
      <c r="E55" s="304" t="s">
        <v>182</v>
      </c>
      <c r="F55" s="280" t="s">
        <v>6</v>
      </c>
      <c r="G55" s="58">
        <f t="shared" si="1"/>
        <v>2059</v>
      </c>
      <c r="H55" s="10">
        <v>1790</v>
      </c>
      <c r="I55" s="10">
        <v>3190</v>
      </c>
      <c r="J55" s="30"/>
      <c r="K55" s="9">
        <f t="shared" si="13"/>
        <v>0</v>
      </c>
      <c r="L55" s="9">
        <f t="shared" si="3"/>
        <v>0</v>
      </c>
      <c r="M55" s="9">
        <f t="shared" si="4"/>
        <v>0</v>
      </c>
      <c r="N55" s="29"/>
      <c r="O55" s="9">
        <f t="shared" si="11"/>
        <v>0</v>
      </c>
      <c r="P55" s="9">
        <f t="shared" si="12"/>
        <v>0</v>
      </c>
      <c r="Q55" s="9">
        <f t="shared" si="5"/>
        <v>0</v>
      </c>
      <c r="R55" s="8">
        <f t="shared" si="6"/>
        <v>0</v>
      </c>
      <c r="S55" s="89"/>
      <c r="T55" s="89"/>
      <c r="U55" s="89">
        <v>14</v>
      </c>
      <c r="V55" s="89"/>
      <c r="W55" s="141">
        <f t="shared" si="14"/>
        <v>45</v>
      </c>
      <c r="X55" s="141">
        <f t="shared" si="15"/>
        <v>25.1</v>
      </c>
      <c r="Y55" s="141">
        <f t="shared" si="16"/>
        <v>19.899999999999999</v>
      </c>
      <c r="Z55" s="276">
        <f t="shared" si="17"/>
        <v>0.79</v>
      </c>
      <c r="AA55" s="141"/>
      <c r="AB55" s="89"/>
      <c r="AC55" s="89"/>
    </row>
    <row r="56" spans="1:29" x14ac:dyDescent="0.25">
      <c r="A56" s="47" t="s">
        <v>629</v>
      </c>
      <c r="B56" s="5" t="s">
        <v>618</v>
      </c>
      <c r="C56" s="5" t="s">
        <v>427</v>
      </c>
      <c r="D56" s="278" t="s">
        <v>227</v>
      </c>
      <c r="E56" s="304" t="s">
        <v>183</v>
      </c>
      <c r="F56" s="280" t="s">
        <v>6</v>
      </c>
      <c r="G56" s="58">
        <f t="shared" si="1"/>
        <v>2059</v>
      </c>
      <c r="H56" s="10">
        <v>1790</v>
      </c>
      <c r="I56" s="10">
        <v>3190</v>
      </c>
      <c r="J56" s="29"/>
      <c r="K56" s="9">
        <f t="shared" si="13"/>
        <v>0</v>
      </c>
      <c r="L56" s="9">
        <f t="shared" si="3"/>
        <v>0</v>
      </c>
      <c r="M56" s="9">
        <f t="shared" si="4"/>
        <v>0</v>
      </c>
      <c r="N56" s="29"/>
      <c r="O56" s="9">
        <f t="shared" si="11"/>
        <v>0</v>
      </c>
      <c r="P56" s="9">
        <f t="shared" si="12"/>
        <v>0</v>
      </c>
      <c r="Q56" s="9">
        <f t="shared" si="5"/>
        <v>0</v>
      </c>
      <c r="R56" s="8">
        <f t="shared" si="6"/>
        <v>0</v>
      </c>
      <c r="S56" s="89"/>
      <c r="T56" s="89"/>
      <c r="U56" s="89">
        <v>14</v>
      </c>
      <c r="V56" s="89"/>
      <c r="W56" s="141">
        <f t="shared" si="14"/>
        <v>45</v>
      </c>
      <c r="X56" s="141">
        <f t="shared" si="15"/>
        <v>25.1</v>
      </c>
      <c r="Y56" s="141">
        <f t="shared" si="16"/>
        <v>19.899999999999999</v>
      </c>
      <c r="Z56" s="276">
        <f t="shared" si="17"/>
        <v>0.79</v>
      </c>
      <c r="AA56" s="141"/>
      <c r="AB56" s="89"/>
      <c r="AC56" s="89"/>
    </row>
    <row r="57" spans="1:29" x14ac:dyDescent="0.25">
      <c r="A57" s="47" t="s">
        <v>629</v>
      </c>
      <c r="B57" s="5" t="s">
        <v>618</v>
      </c>
      <c r="C57" s="5" t="s">
        <v>427</v>
      </c>
      <c r="D57" s="278" t="s">
        <v>228</v>
      </c>
      <c r="E57" s="304" t="s">
        <v>184</v>
      </c>
      <c r="F57" s="280" t="s">
        <v>6</v>
      </c>
      <c r="G57" s="58">
        <f t="shared" si="1"/>
        <v>2059</v>
      </c>
      <c r="H57" s="10">
        <v>1790</v>
      </c>
      <c r="I57" s="10">
        <v>3190</v>
      </c>
      <c r="J57" s="29"/>
      <c r="K57" s="9">
        <f t="shared" si="13"/>
        <v>0</v>
      </c>
      <c r="L57" s="9">
        <f t="shared" si="3"/>
        <v>0</v>
      </c>
      <c r="M57" s="9">
        <f t="shared" si="4"/>
        <v>0</v>
      </c>
      <c r="N57" s="29"/>
      <c r="O57" s="9">
        <f t="shared" si="11"/>
        <v>0</v>
      </c>
      <c r="P57" s="9">
        <f t="shared" si="12"/>
        <v>0</v>
      </c>
      <c r="Q57" s="9">
        <f t="shared" si="5"/>
        <v>0</v>
      </c>
      <c r="R57" s="8">
        <f t="shared" si="6"/>
        <v>0</v>
      </c>
      <c r="S57" s="89"/>
      <c r="T57" s="89"/>
      <c r="U57" s="105">
        <v>10</v>
      </c>
      <c r="V57" s="89"/>
      <c r="W57" s="141">
        <f t="shared" si="14"/>
        <v>35</v>
      </c>
      <c r="X57" s="141">
        <f t="shared" si="15"/>
        <v>17.899999999999999</v>
      </c>
      <c r="Y57" s="141">
        <f t="shared" si="16"/>
        <v>17.100000000000001</v>
      </c>
      <c r="Z57" s="276">
        <f t="shared" si="17"/>
        <v>0.96</v>
      </c>
      <c r="AA57" s="141"/>
      <c r="AB57" s="89"/>
      <c r="AC57" s="89"/>
    </row>
    <row r="58" spans="1:29" x14ac:dyDescent="0.25">
      <c r="A58" s="47" t="s">
        <v>629</v>
      </c>
      <c r="B58" s="5" t="s">
        <v>618</v>
      </c>
      <c r="C58" s="5" t="s">
        <v>427</v>
      </c>
      <c r="D58" s="278" t="s">
        <v>229</v>
      </c>
      <c r="E58" s="304" t="s">
        <v>185</v>
      </c>
      <c r="F58" s="280" t="s">
        <v>6</v>
      </c>
      <c r="G58" s="58">
        <f t="shared" si="1"/>
        <v>2059</v>
      </c>
      <c r="H58" s="10">
        <v>1790</v>
      </c>
      <c r="I58" s="10">
        <v>3190</v>
      </c>
      <c r="J58" s="29"/>
      <c r="K58" s="9">
        <f t="shared" si="13"/>
        <v>0</v>
      </c>
      <c r="L58" s="9">
        <f t="shared" si="3"/>
        <v>0</v>
      </c>
      <c r="M58" s="9">
        <f t="shared" si="4"/>
        <v>0</v>
      </c>
      <c r="N58" s="29"/>
      <c r="O58" s="9">
        <f t="shared" si="11"/>
        <v>0</v>
      </c>
      <c r="P58" s="9">
        <f t="shared" si="12"/>
        <v>0</v>
      </c>
      <c r="Q58" s="9">
        <f t="shared" si="5"/>
        <v>0</v>
      </c>
      <c r="R58" s="8">
        <f t="shared" si="6"/>
        <v>0</v>
      </c>
      <c r="S58" s="89"/>
      <c r="T58" s="89"/>
      <c r="U58" s="89">
        <v>14</v>
      </c>
      <c r="V58" s="89"/>
      <c r="W58" s="141">
        <f t="shared" si="14"/>
        <v>45</v>
      </c>
      <c r="X58" s="141">
        <f t="shared" si="15"/>
        <v>25.1</v>
      </c>
      <c r="Y58" s="141">
        <f t="shared" si="16"/>
        <v>19.899999999999999</v>
      </c>
      <c r="Z58" s="276">
        <f t="shared" si="17"/>
        <v>0.79</v>
      </c>
      <c r="AA58" s="141"/>
      <c r="AB58" s="89"/>
      <c r="AC58" s="89"/>
    </row>
    <row r="59" spans="1:29" x14ac:dyDescent="0.25">
      <c r="A59" s="47" t="s">
        <v>629</v>
      </c>
      <c r="B59" s="5" t="s">
        <v>618</v>
      </c>
      <c r="C59" s="5" t="s">
        <v>427</v>
      </c>
      <c r="D59" s="278" t="s">
        <v>230</v>
      </c>
      <c r="E59" s="304" t="s">
        <v>186</v>
      </c>
      <c r="F59" s="280" t="s">
        <v>6</v>
      </c>
      <c r="G59" s="58">
        <f t="shared" si="1"/>
        <v>2059</v>
      </c>
      <c r="H59" s="10">
        <v>1790</v>
      </c>
      <c r="I59" s="10">
        <v>3190</v>
      </c>
      <c r="J59" s="29"/>
      <c r="K59" s="9">
        <f t="shared" si="13"/>
        <v>0</v>
      </c>
      <c r="L59" s="9">
        <f t="shared" si="3"/>
        <v>0</v>
      </c>
      <c r="M59" s="9">
        <f t="shared" si="4"/>
        <v>0</v>
      </c>
      <c r="N59" s="29"/>
      <c r="O59" s="9">
        <f t="shared" si="11"/>
        <v>0</v>
      </c>
      <c r="P59" s="9">
        <f t="shared" si="12"/>
        <v>0</v>
      </c>
      <c r="Q59" s="9">
        <f t="shared" si="5"/>
        <v>0</v>
      </c>
      <c r="R59" s="8">
        <f t="shared" si="6"/>
        <v>0</v>
      </c>
      <c r="S59" s="89"/>
      <c r="T59" s="89"/>
      <c r="U59" s="89">
        <v>15</v>
      </c>
      <c r="V59" s="89"/>
      <c r="W59" s="141">
        <f t="shared" si="14"/>
        <v>50</v>
      </c>
      <c r="X59" s="141">
        <f t="shared" si="15"/>
        <v>26.9</v>
      </c>
      <c r="Y59" s="141">
        <f t="shared" si="16"/>
        <v>23.1</v>
      </c>
      <c r="Z59" s="276">
        <f t="shared" si="17"/>
        <v>0.86</v>
      </c>
      <c r="AA59" s="141"/>
      <c r="AB59" s="89"/>
      <c r="AC59" s="89"/>
    </row>
    <row r="60" spans="1:29" x14ac:dyDescent="0.25">
      <c r="A60" s="47" t="s">
        <v>629</v>
      </c>
      <c r="B60" s="5" t="s">
        <v>618</v>
      </c>
      <c r="C60" s="5" t="s">
        <v>427</v>
      </c>
      <c r="D60" s="278" t="s">
        <v>231</v>
      </c>
      <c r="E60" s="304" t="s">
        <v>187</v>
      </c>
      <c r="F60" s="280" t="s">
        <v>6</v>
      </c>
      <c r="G60" s="58">
        <f t="shared" si="1"/>
        <v>2059</v>
      </c>
      <c r="H60" s="10">
        <v>1790</v>
      </c>
      <c r="I60" s="10">
        <v>3190</v>
      </c>
      <c r="J60" s="29"/>
      <c r="K60" s="9">
        <f t="shared" si="13"/>
        <v>0</v>
      </c>
      <c r="L60" s="9">
        <f t="shared" si="3"/>
        <v>0</v>
      </c>
      <c r="M60" s="9">
        <f t="shared" si="4"/>
        <v>0</v>
      </c>
      <c r="N60" s="29"/>
      <c r="O60" s="9">
        <f t="shared" si="11"/>
        <v>0</v>
      </c>
      <c r="P60" s="9">
        <f t="shared" si="12"/>
        <v>0</v>
      </c>
      <c r="Q60" s="9">
        <f t="shared" si="5"/>
        <v>0</v>
      </c>
      <c r="R60" s="8">
        <f t="shared" si="6"/>
        <v>0</v>
      </c>
      <c r="S60" s="89"/>
      <c r="T60" s="89"/>
      <c r="U60" s="89">
        <v>14</v>
      </c>
      <c r="V60" s="89"/>
      <c r="W60" s="141">
        <f t="shared" si="14"/>
        <v>45</v>
      </c>
      <c r="X60" s="141">
        <f t="shared" si="15"/>
        <v>25.1</v>
      </c>
      <c r="Y60" s="141">
        <f t="shared" si="16"/>
        <v>19.899999999999999</v>
      </c>
      <c r="Z60" s="276">
        <f t="shared" si="17"/>
        <v>0.79</v>
      </c>
      <c r="AA60" s="141"/>
      <c r="AB60" s="89"/>
      <c r="AC60" s="89"/>
    </row>
    <row r="61" spans="1:29" x14ac:dyDescent="0.25">
      <c r="A61" s="4" t="s">
        <v>629</v>
      </c>
      <c r="B61" s="5" t="s">
        <v>618</v>
      </c>
      <c r="C61" s="5" t="s">
        <v>427</v>
      </c>
      <c r="D61" s="278" t="s">
        <v>1566</v>
      </c>
      <c r="E61" s="52" t="s">
        <v>1559</v>
      </c>
      <c r="F61" s="280" t="s">
        <v>6</v>
      </c>
      <c r="G61" s="58">
        <f t="shared" si="1"/>
        <v>2059</v>
      </c>
      <c r="H61" s="10">
        <v>1790</v>
      </c>
      <c r="I61" s="10">
        <v>3190</v>
      </c>
      <c r="J61" s="29"/>
      <c r="K61" s="9">
        <f t="shared" si="13"/>
        <v>0</v>
      </c>
      <c r="L61" s="9">
        <f t="shared" si="3"/>
        <v>0</v>
      </c>
      <c r="M61" s="9">
        <f t="shared" si="4"/>
        <v>0</v>
      </c>
      <c r="N61" s="29"/>
      <c r="O61" s="9">
        <f t="shared" si="11"/>
        <v>0</v>
      </c>
      <c r="P61" s="9">
        <f t="shared" si="12"/>
        <v>0</v>
      </c>
      <c r="Q61" s="9">
        <f t="shared" si="5"/>
        <v>0</v>
      </c>
      <c r="R61" s="8">
        <f t="shared" si="6"/>
        <v>0</v>
      </c>
      <c r="S61" s="89"/>
      <c r="T61" s="89"/>
      <c r="U61" s="89">
        <v>15</v>
      </c>
      <c r="V61" s="89"/>
      <c r="W61" s="141">
        <f t="shared" si="14"/>
        <v>50</v>
      </c>
      <c r="X61" s="141">
        <f t="shared" si="15"/>
        <v>26.9</v>
      </c>
      <c r="Y61" s="141">
        <f t="shared" si="16"/>
        <v>23.1</v>
      </c>
      <c r="Z61" s="276">
        <f t="shared" si="17"/>
        <v>0.86</v>
      </c>
      <c r="AA61" s="141"/>
      <c r="AB61" s="89"/>
      <c r="AC61" s="89"/>
    </row>
    <row r="62" spans="1:29" x14ac:dyDescent="0.25">
      <c r="A62" s="4" t="s">
        <v>629</v>
      </c>
      <c r="B62" s="5" t="s">
        <v>618</v>
      </c>
      <c r="C62" s="5" t="s">
        <v>427</v>
      </c>
      <c r="D62" s="278" t="s">
        <v>1567</v>
      </c>
      <c r="E62" s="52" t="s">
        <v>1560</v>
      </c>
      <c r="F62" s="280" t="s">
        <v>6</v>
      </c>
      <c r="G62" s="58">
        <f t="shared" si="1"/>
        <v>2059</v>
      </c>
      <c r="H62" s="10">
        <v>1790</v>
      </c>
      <c r="I62" s="10">
        <v>3190</v>
      </c>
      <c r="J62" s="29"/>
      <c r="K62" s="9">
        <f t="shared" si="13"/>
        <v>0</v>
      </c>
      <c r="L62" s="9">
        <f t="shared" si="3"/>
        <v>0</v>
      </c>
      <c r="M62" s="9">
        <f t="shared" si="4"/>
        <v>0</v>
      </c>
      <c r="N62" s="29"/>
      <c r="O62" s="9">
        <f t="shared" si="11"/>
        <v>0</v>
      </c>
      <c r="P62" s="9">
        <f t="shared" si="12"/>
        <v>0</v>
      </c>
      <c r="Q62" s="9">
        <f t="shared" si="5"/>
        <v>0</v>
      </c>
      <c r="R62" s="8">
        <f t="shared" si="6"/>
        <v>0</v>
      </c>
      <c r="S62" s="89"/>
      <c r="T62" s="89"/>
      <c r="U62" s="89">
        <v>13</v>
      </c>
      <c r="V62" s="89"/>
      <c r="W62" s="141">
        <f t="shared" si="14"/>
        <v>45</v>
      </c>
      <c r="X62" s="141">
        <f t="shared" si="15"/>
        <v>23.3</v>
      </c>
      <c r="Y62" s="141">
        <f t="shared" si="16"/>
        <v>21.7</v>
      </c>
      <c r="Z62" s="276">
        <f t="shared" si="17"/>
        <v>0.93</v>
      </c>
      <c r="AA62" s="141"/>
      <c r="AB62" s="89"/>
      <c r="AC62" s="89"/>
    </row>
    <row r="63" spans="1:29" x14ac:dyDescent="0.25">
      <c r="A63" s="4" t="s">
        <v>629</v>
      </c>
      <c r="B63" s="5" t="s">
        <v>618</v>
      </c>
      <c r="C63" s="5" t="s">
        <v>427</v>
      </c>
      <c r="D63" s="303" t="s">
        <v>3126</v>
      </c>
      <c r="E63" s="207" t="s">
        <v>3128</v>
      </c>
      <c r="F63" s="280" t="s">
        <v>6</v>
      </c>
      <c r="G63" s="58">
        <f t="shared" si="1"/>
        <v>2059</v>
      </c>
      <c r="H63" s="10">
        <v>1790</v>
      </c>
      <c r="I63" s="10">
        <v>3190</v>
      </c>
      <c r="J63" s="29"/>
      <c r="K63" s="9">
        <f t="shared" si="13"/>
        <v>0</v>
      </c>
      <c r="L63" s="9">
        <f t="shared" si="3"/>
        <v>0</v>
      </c>
      <c r="M63" s="9">
        <f t="shared" si="4"/>
        <v>0</v>
      </c>
      <c r="N63" s="29"/>
      <c r="O63" s="9">
        <f t="shared" si="11"/>
        <v>0</v>
      </c>
      <c r="P63" s="9">
        <f t="shared" si="12"/>
        <v>0</v>
      </c>
      <c r="Q63" s="9">
        <f t="shared" si="5"/>
        <v>0</v>
      </c>
      <c r="R63" s="8">
        <f t="shared" si="6"/>
        <v>0</v>
      </c>
      <c r="S63" s="251"/>
      <c r="T63" s="251"/>
      <c r="U63" s="251">
        <v>12</v>
      </c>
      <c r="V63" s="89">
        <v>5</v>
      </c>
      <c r="W63" s="251">
        <f t="shared" si="14"/>
        <v>45</v>
      </c>
      <c r="X63" s="251">
        <f t="shared" si="15"/>
        <v>21.5</v>
      </c>
      <c r="Y63" s="251">
        <f t="shared" si="16"/>
        <v>23.5</v>
      </c>
      <c r="Z63" s="277">
        <f t="shared" si="17"/>
        <v>1.0900000000000001</v>
      </c>
      <c r="AA63" s="251"/>
      <c r="AB63" s="89"/>
      <c r="AC63" s="89"/>
    </row>
    <row r="64" spans="1:29" x14ac:dyDescent="0.25">
      <c r="A64" s="4" t="s">
        <v>629</v>
      </c>
      <c r="B64" s="5" t="s">
        <v>618</v>
      </c>
      <c r="C64" s="5" t="s">
        <v>427</v>
      </c>
      <c r="D64" s="303" t="s">
        <v>3127</v>
      </c>
      <c r="E64" s="207" t="s">
        <v>3129</v>
      </c>
      <c r="F64" s="280" t="s">
        <v>6</v>
      </c>
      <c r="G64" s="58">
        <f t="shared" si="1"/>
        <v>2059</v>
      </c>
      <c r="H64" s="10">
        <v>1790</v>
      </c>
      <c r="I64" s="10">
        <v>3190</v>
      </c>
      <c r="J64" s="29"/>
      <c r="K64" s="9">
        <f t="shared" si="13"/>
        <v>0</v>
      </c>
      <c r="L64" s="9">
        <f t="shared" si="3"/>
        <v>0</v>
      </c>
      <c r="M64" s="9">
        <f t="shared" si="4"/>
        <v>0</v>
      </c>
      <c r="N64" s="29"/>
      <c r="O64" s="9">
        <f t="shared" si="11"/>
        <v>0</v>
      </c>
      <c r="P64" s="9">
        <f t="shared" si="12"/>
        <v>0</v>
      </c>
      <c r="Q64" s="9">
        <f t="shared" si="5"/>
        <v>0</v>
      </c>
      <c r="R64" s="8">
        <f t="shared" si="6"/>
        <v>0</v>
      </c>
      <c r="S64" s="251"/>
      <c r="T64" s="251"/>
      <c r="U64" s="251">
        <v>12</v>
      </c>
      <c r="V64" s="89">
        <v>5</v>
      </c>
      <c r="W64" s="251">
        <f t="shared" si="14"/>
        <v>45</v>
      </c>
      <c r="X64" s="251">
        <f t="shared" si="15"/>
        <v>21.5</v>
      </c>
      <c r="Y64" s="251">
        <f t="shared" si="16"/>
        <v>23.5</v>
      </c>
      <c r="Z64" s="277">
        <f t="shared" si="17"/>
        <v>1.0900000000000001</v>
      </c>
      <c r="AA64" s="251"/>
      <c r="AB64" s="89"/>
      <c r="AC64" s="89"/>
    </row>
    <row r="65" spans="1:29" x14ac:dyDescent="0.25">
      <c r="A65" s="47" t="s">
        <v>629</v>
      </c>
      <c r="B65" s="5" t="s">
        <v>619</v>
      </c>
      <c r="C65" s="5" t="s">
        <v>427</v>
      </c>
      <c r="D65" s="278" t="s">
        <v>232</v>
      </c>
      <c r="E65" s="304" t="s">
        <v>188</v>
      </c>
      <c r="F65" s="280" t="s">
        <v>6</v>
      </c>
      <c r="G65" s="84">
        <f t="shared" si="1"/>
        <v>2404</v>
      </c>
      <c r="H65" s="15">
        <v>2090</v>
      </c>
      <c r="I65" s="15">
        <v>3390</v>
      </c>
      <c r="J65" s="29"/>
      <c r="K65" s="9">
        <f t="shared" si="13"/>
        <v>0</v>
      </c>
      <c r="L65" s="9">
        <f t="shared" si="3"/>
        <v>0</v>
      </c>
      <c r="M65" s="9">
        <f t="shared" si="4"/>
        <v>0</v>
      </c>
      <c r="N65" s="29"/>
      <c r="O65" s="9">
        <f t="shared" si="11"/>
        <v>0</v>
      </c>
      <c r="P65" s="9">
        <f t="shared" si="12"/>
        <v>0</v>
      </c>
      <c r="Q65" s="9">
        <f t="shared" si="5"/>
        <v>0</v>
      </c>
      <c r="R65" s="8">
        <f t="shared" si="6"/>
        <v>0</v>
      </c>
      <c r="S65" s="89"/>
      <c r="T65" s="89"/>
      <c r="U65" s="89">
        <v>15</v>
      </c>
      <c r="V65" s="89"/>
      <c r="W65" s="141">
        <f t="shared" si="14"/>
        <v>55</v>
      </c>
      <c r="X65" s="141">
        <f t="shared" si="15"/>
        <v>31.4</v>
      </c>
      <c r="Y65" s="141">
        <f t="shared" si="16"/>
        <v>23.6</v>
      </c>
      <c r="Z65" s="276">
        <f t="shared" si="17"/>
        <v>0.75</v>
      </c>
      <c r="AA65" s="141"/>
      <c r="AB65" s="89"/>
      <c r="AC65" s="89"/>
    </row>
    <row r="66" spans="1:29" x14ac:dyDescent="0.25">
      <c r="A66" s="47" t="s">
        <v>629</v>
      </c>
      <c r="B66" s="46" t="s">
        <v>619</v>
      </c>
      <c r="C66" s="46" t="s">
        <v>427</v>
      </c>
      <c r="D66" s="295" t="s">
        <v>233</v>
      </c>
      <c r="E66" s="304" t="s">
        <v>189</v>
      </c>
      <c r="F66" s="299" t="s">
        <v>6</v>
      </c>
      <c r="G66" s="6">
        <f t="shared" si="1"/>
        <v>2404</v>
      </c>
      <c r="H66" s="10">
        <v>2090</v>
      </c>
      <c r="I66" s="10">
        <v>3390</v>
      </c>
      <c r="J66" s="29"/>
      <c r="K66" s="9">
        <f t="shared" si="13"/>
        <v>0</v>
      </c>
      <c r="L66" s="9">
        <f t="shared" si="3"/>
        <v>0</v>
      </c>
      <c r="M66" s="9">
        <f t="shared" si="4"/>
        <v>0</v>
      </c>
      <c r="N66" s="29"/>
      <c r="O66" s="9">
        <f t="shared" si="11"/>
        <v>0</v>
      </c>
      <c r="P66" s="9">
        <f t="shared" si="12"/>
        <v>0</v>
      </c>
      <c r="Q66" s="9">
        <f t="shared" si="5"/>
        <v>0</v>
      </c>
      <c r="R66" s="8">
        <f t="shared" si="6"/>
        <v>0</v>
      </c>
      <c r="S66" s="89"/>
      <c r="T66" s="89"/>
      <c r="U66" s="89">
        <v>15</v>
      </c>
      <c r="V66" s="89"/>
      <c r="W66" s="141">
        <f t="shared" si="14"/>
        <v>55</v>
      </c>
      <c r="X66" s="141">
        <f t="shared" si="15"/>
        <v>31.4</v>
      </c>
      <c r="Y66" s="141">
        <f t="shared" si="16"/>
        <v>23.6</v>
      </c>
      <c r="Z66" s="276">
        <f t="shared" si="17"/>
        <v>0.75</v>
      </c>
      <c r="AA66" s="141"/>
      <c r="AB66" s="89"/>
      <c r="AC66" s="89"/>
    </row>
    <row r="67" spans="1:29" x14ac:dyDescent="0.25">
      <c r="A67" s="47" t="s">
        <v>629</v>
      </c>
      <c r="B67" s="46" t="s">
        <v>619</v>
      </c>
      <c r="C67" s="46" t="s">
        <v>428</v>
      </c>
      <c r="D67" s="310" t="s">
        <v>234</v>
      </c>
      <c r="E67" s="304" t="s">
        <v>190</v>
      </c>
      <c r="F67" s="299" t="s">
        <v>6</v>
      </c>
      <c r="G67" s="6">
        <f t="shared" si="1"/>
        <v>2404</v>
      </c>
      <c r="H67" s="10">
        <v>2090</v>
      </c>
      <c r="I67" s="10">
        <v>3390</v>
      </c>
      <c r="J67" s="29"/>
      <c r="K67" s="9">
        <f t="shared" si="13"/>
        <v>0</v>
      </c>
      <c r="L67" s="9">
        <f t="shared" si="3"/>
        <v>0</v>
      </c>
      <c r="M67" s="9">
        <f t="shared" si="4"/>
        <v>0</v>
      </c>
      <c r="N67" s="29"/>
      <c r="O67" s="9">
        <f t="shared" si="11"/>
        <v>0</v>
      </c>
      <c r="P67" s="9">
        <f t="shared" si="12"/>
        <v>0</v>
      </c>
      <c r="Q67" s="9">
        <f t="shared" si="5"/>
        <v>0</v>
      </c>
      <c r="R67" s="8">
        <f t="shared" si="6"/>
        <v>0</v>
      </c>
      <c r="S67" s="89"/>
      <c r="T67" s="89"/>
      <c r="U67" s="89">
        <v>15</v>
      </c>
      <c r="V67" s="89"/>
      <c r="W67" s="141">
        <f t="shared" si="14"/>
        <v>55</v>
      </c>
      <c r="X67" s="141">
        <f t="shared" si="15"/>
        <v>31.4</v>
      </c>
      <c r="Y67" s="141">
        <f t="shared" si="16"/>
        <v>23.6</v>
      </c>
      <c r="Z67" s="276">
        <f t="shared" si="17"/>
        <v>0.75</v>
      </c>
      <c r="AA67" s="141"/>
      <c r="AB67" s="89"/>
      <c r="AC67" s="89"/>
    </row>
    <row r="68" spans="1:29" x14ac:dyDescent="0.25">
      <c r="A68" s="4" t="s">
        <v>2560</v>
      </c>
      <c r="B68" s="5" t="s">
        <v>2557</v>
      </c>
      <c r="C68" s="5" t="s">
        <v>427</v>
      </c>
      <c r="D68" s="278" t="s">
        <v>108</v>
      </c>
      <c r="E68" s="52" t="s">
        <v>563</v>
      </c>
      <c r="F68" s="280" t="s">
        <v>7</v>
      </c>
      <c r="G68" s="84">
        <f t="shared" si="1"/>
        <v>115</v>
      </c>
      <c r="H68" s="15">
        <v>100</v>
      </c>
      <c r="I68" s="15">
        <v>200</v>
      </c>
      <c r="J68" s="29"/>
      <c r="K68" s="9">
        <f t="shared" si="13"/>
        <v>0</v>
      </c>
      <c r="L68" s="9">
        <f t="shared" si="3"/>
        <v>0</v>
      </c>
      <c r="M68" s="9">
        <f t="shared" si="4"/>
        <v>0</v>
      </c>
      <c r="N68" s="29"/>
      <c r="O68" s="9">
        <f t="shared" si="11"/>
        <v>0</v>
      </c>
      <c r="P68" s="9">
        <f t="shared" si="12"/>
        <v>0</v>
      </c>
      <c r="Q68" s="9">
        <f t="shared" si="5"/>
        <v>0</v>
      </c>
      <c r="R68" s="8">
        <f t="shared" si="6"/>
        <v>0</v>
      </c>
      <c r="S68" s="89" t="s">
        <v>2265</v>
      </c>
      <c r="T68" s="89"/>
      <c r="U68" s="89"/>
      <c r="V68" s="89"/>
      <c r="W68" s="89"/>
      <c r="X68" s="89"/>
      <c r="Y68" s="89"/>
      <c r="Z68" s="89"/>
      <c r="AA68" s="89"/>
      <c r="AB68" s="89">
        <v>4</v>
      </c>
      <c r="AC68" s="89" t="s">
        <v>2294</v>
      </c>
    </row>
    <row r="69" spans="1:29" x14ac:dyDescent="0.25">
      <c r="A69" s="4" t="s">
        <v>2560</v>
      </c>
      <c r="B69" s="5" t="s">
        <v>2557</v>
      </c>
      <c r="C69" s="46" t="s">
        <v>427</v>
      </c>
      <c r="D69" s="295" t="s">
        <v>109</v>
      </c>
      <c r="E69" s="5" t="s">
        <v>464</v>
      </c>
      <c r="F69" s="280" t="s">
        <v>7</v>
      </c>
      <c r="G69" s="58">
        <f t="shared" si="1"/>
        <v>115</v>
      </c>
      <c r="H69" s="10">
        <v>100</v>
      </c>
      <c r="I69" s="10">
        <v>200</v>
      </c>
      <c r="J69" s="29"/>
      <c r="K69" s="9">
        <f t="shared" si="13"/>
        <v>0</v>
      </c>
      <c r="L69" s="9">
        <f t="shared" si="3"/>
        <v>0</v>
      </c>
      <c r="M69" s="9">
        <f t="shared" si="4"/>
        <v>0</v>
      </c>
      <c r="N69" s="29"/>
      <c r="O69" s="9">
        <f t="shared" si="11"/>
        <v>0</v>
      </c>
      <c r="P69" s="9">
        <f t="shared" si="12"/>
        <v>0</v>
      </c>
      <c r="Q69" s="9">
        <f t="shared" si="5"/>
        <v>0</v>
      </c>
      <c r="R69" s="8">
        <f t="shared" si="6"/>
        <v>0</v>
      </c>
      <c r="S69" s="89" t="s">
        <v>2265</v>
      </c>
      <c r="T69" s="89"/>
      <c r="U69" s="89"/>
      <c r="V69" s="89"/>
      <c r="W69" s="89"/>
      <c r="X69" s="89"/>
      <c r="Y69" s="89"/>
      <c r="Z69" s="89"/>
      <c r="AA69" s="89"/>
      <c r="AB69" s="89">
        <v>4</v>
      </c>
      <c r="AC69" s="89" t="s">
        <v>2294</v>
      </c>
    </row>
    <row r="70" spans="1:29" x14ac:dyDescent="0.25">
      <c r="A70" s="4" t="s">
        <v>2560</v>
      </c>
      <c r="B70" s="5" t="s">
        <v>2557</v>
      </c>
      <c r="C70" s="5" t="s">
        <v>427</v>
      </c>
      <c r="D70" s="278" t="s">
        <v>110</v>
      </c>
      <c r="E70" s="5" t="s">
        <v>1039</v>
      </c>
      <c r="F70" s="280" t="s">
        <v>7</v>
      </c>
      <c r="G70" s="84">
        <f t="shared" si="1"/>
        <v>265</v>
      </c>
      <c r="H70" s="15">
        <v>230</v>
      </c>
      <c r="I70" s="15">
        <v>460</v>
      </c>
      <c r="J70" s="29"/>
      <c r="K70" s="9">
        <f t="shared" si="13"/>
        <v>0</v>
      </c>
      <c r="L70" s="9">
        <f t="shared" si="3"/>
        <v>0</v>
      </c>
      <c r="M70" s="9">
        <f t="shared" si="4"/>
        <v>0</v>
      </c>
      <c r="N70" s="29"/>
      <c r="O70" s="9">
        <f t="shared" si="11"/>
        <v>0</v>
      </c>
      <c r="P70" s="9">
        <f t="shared" si="12"/>
        <v>0</v>
      </c>
      <c r="Q70" s="9">
        <f t="shared" si="5"/>
        <v>0</v>
      </c>
      <c r="R70" s="8">
        <f t="shared" si="6"/>
        <v>0</v>
      </c>
      <c r="S70" s="89" t="s">
        <v>2266</v>
      </c>
      <c r="T70" s="89"/>
      <c r="U70" s="89"/>
      <c r="V70" s="89"/>
      <c r="W70" s="89"/>
      <c r="X70" s="89"/>
      <c r="Y70" s="89"/>
      <c r="Z70" s="89"/>
      <c r="AA70" s="89"/>
      <c r="AB70" s="89">
        <v>2</v>
      </c>
      <c r="AC70" s="89" t="s">
        <v>2296</v>
      </c>
    </row>
    <row r="71" spans="1:29" x14ac:dyDescent="0.25">
      <c r="A71" s="4" t="s">
        <v>2560</v>
      </c>
      <c r="B71" s="5" t="s">
        <v>2557</v>
      </c>
      <c r="C71" s="46" t="s">
        <v>427</v>
      </c>
      <c r="D71" s="295" t="s">
        <v>111</v>
      </c>
      <c r="E71" s="304" t="s">
        <v>1040</v>
      </c>
      <c r="F71" s="280" t="s">
        <v>7</v>
      </c>
      <c r="G71" s="58">
        <f t="shared" ref="G71:G134" si="18">ROUNDUP(H71*1.15,0)</f>
        <v>265</v>
      </c>
      <c r="H71" s="10">
        <v>230</v>
      </c>
      <c r="I71" s="10">
        <v>460</v>
      </c>
      <c r="J71" s="29"/>
      <c r="K71" s="9">
        <f t="shared" ref="K71:K102" si="19">J71*G71</f>
        <v>0</v>
      </c>
      <c r="L71" s="9">
        <f t="shared" ref="L71:L134" si="20">J71*H71</f>
        <v>0</v>
      </c>
      <c r="M71" s="9">
        <f t="shared" ref="M71:M134" si="21">J71*I71</f>
        <v>0</v>
      </c>
      <c r="N71" s="29"/>
      <c r="O71" s="9">
        <f t="shared" si="11"/>
        <v>0</v>
      </c>
      <c r="P71" s="9">
        <f t="shared" si="12"/>
        <v>0</v>
      </c>
      <c r="Q71" s="9">
        <f t="shared" ref="Q71:Q134" si="22">N71*I71</f>
        <v>0</v>
      </c>
      <c r="R71" s="8">
        <f t="shared" ref="R71:R134" si="23">J71-N71</f>
        <v>0</v>
      </c>
      <c r="S71" s="89" t="s">
        <v>2266</v>
      </c>
      <c r="T71" s="89"/>
      <c r="U71" s="89"/>
      <c r="V71" s="89"/>
      <c r="W71" s="89"/>
      <c r="X71" s="89"/>
      <c r="Y71" s="89"/>
      <c r="Z71" s="89"/>
      <c r="AA71" s="89"/>
      <c r="AB71" s="89">
        <v>2</v>
      </c>
      <c r="AC71" s="89" t="s">
        <v>2296</v>
      </c>
    </row>
    <row r="72" spans="1:29" x14ac:dyDescent="0.25">
      <c r="A72" s="4" t="s">
        <v>2560</v>
      </c>
      <c r="B72" s="5" t="s">
        <v>2557</v>
      </c>
      <c r="C72" s="5" t="s">
        <v>427</v>
      </c>
      <c r="D72" s="278" t="s">
        <v>122</v>
      </c>
      <c r="E72" s="304" t="s">
        <v>623</v>
      </c>
      <c r="F72" s="280" t="s">
        <v>7</v>
      </c>
      <c r="G72" s="84">
        <f t="shared" si="18"/>
        <v>115</v>
      </c>
      <c r="H72" s="15">
        <v>100</v>
      </c>
      <c r="I72" s="15">
        <v>200</v>
      </c>
      <c r="J72" s="29"/>
      <c r="K72" s="9">
        <f t="shared" si="19"/>
        <v>0</v>
      </c>
      <c r="L72" s="9">
        <f t="shared" si="20"/>
        <v>0</v>
      </c>
      <c r="M72" s="9">
        <f t="shared" si="21"/>
        <v>0</v>
      </c>
      <c r="N72" s="29"/>
      <c r="O72" s="9">
        <f t="shared" ref="O72:O135" si="24">$N72*G72</f>
        <v>0</v>
      </c>
      <c r="P72" s="9">
        <f t="shared" ref="P72:P135" si="25">N72*H72</f>
        <v>0</v>
      </c>
      <c r="Q72" s="9">
        <f t="shared" si="22"/>
        <v>0</v>
      </c>
      <c r="R72" s="8">
        <f t="shared" si="23"/>
        <v>0</v>
      </c>
      <c r="S72" s="89" t="s">
        <v>2267</v>
      </c>
      <c r="T72" s="89"/>
      <c r="U72" s="89"/>
      <c r="V72" s="89"/>
      <c r="W72" s="89"/>
      <c r="X72" s="89"/>
      <c r="Y72" s="89"/>
      <c r="Z72" s="89"/>
      <c r="AA72" s="89"/>
      <c r="AB72" s="89">
        <v>4</v>
      </c>
      <c r="AC72" s="89" t="s">
        <v>2294</v>
      </c>
    </row>
    <row r="73" spans="1:29" x14ac:dyDescent="0.25">
      <c r="A73" s="4" t="s">
        <v>2560</v>
      </c>
      <c r="B73" s="5" t="s">
        <v>2557</v>
      </c>
      <c r="C73" s="46" t="s">
        <v>427</v>
      </c>
      <c r="D73" s="295" t="s">
        <v>123</v>
      </c>
      <c r="E73" s="5" t="s">
        <v>468</v>
      </c>
      <c r="F73" s="280" t="s">
        <v>7</v>
      </c>
      <c r="G73" s="58">
        <f t="shared" si="18"/>
        <v>115</v>
      </c>
      <c r="H73" s="10">
        <v>100</v>
      </c>
      <c r="I73" s="10">
        <v>200</v>
      </c>
      <c r="J73" s="29"/>
      <c r="K73" s="9">
        <f t="shared" si="19"/>
        <v>0</v>
      </c>
      <c r="L73" s="9">
        <f t="shared" si="20"/>
        <v>0</v>
      </c>
      <c r="M73" s="9">
        <f t="shared" si="21"/>
        <v>0</v>
      </c>
      <c r="N73" s="29"/>
      <c r="O73" s="9">
        <f t="shared" si="24"/>
        <v>0</v>
      </c>
      <c r="P73" s="9">
        <f t="shared" si="25"/>
        <v>0</v>
      </c>
      <c r="Q73" s="9">
        <f t="shared" si="22"/>
        <v>0</v>
      </c>
      <c r="R73" s="8">
        <f t="shared" si="23"/>
        <v>0</v>
      </c>
      <c r="S73" s="89" t="s">
        <v>2267</v>
      </c>
      <c r="T73" s="89"/>
      <c r="U73" s="89"/>
      <c r="V73" s="89"/>
      <c r="W73" s="89"/>
      <c r="X73" s="89"/>
      <c r="Y73" s="89"/>
      <c r="Z73" s="89"/>
      <c r="AA73" s="89"/>
      <c r="AB73" s="89">
        <v>4</v>
      </c>
      <c r="AC73" s="89" t="s">
        <v>2294</v>
      </c>
    </row>
    <row r="74" spans="1:29" x14ac:dyDescent="0.25">
      <c r="A74" s="4" t="s">
        <v>2560</v>
      </c>
      <c r="B74" s="5" t="s">
        <v>2557</v>
      </c>
      <c r="C74" s="5" t="s">
        <v>427</v>
      </c>
      <c r="D74" s="278" t="s">
        <v>124</v>
      </c>
      <c r="E74" s="304" t="s">
        <v>566</v>
      </c>
      <c r="F74" s="280" t="s">
        <v>7</v>
      </c>
      <c r="G74" s="84">
        <f t="shared" si="18"/>
        <v>288</v>
      </c>
      <c r="H74" s="15">
        <v>250</v>
      </c>
      <c r="I74" s="15">
        <v>500</v>
      </c>
      <c r="J74" s="29"/>
      <c r="K74" s="9">
        <f t="shared" si="19"/>
        <v>0</v>
      </c>
      <c r="L74" s="9">
        <f t="shared" si="20"/>
        <v>0</v>
      </c>
      <c r="M74" s="9">
        <f t="shared" si="21"/>
        <v>0</v>
      </c>
      <c r="N74" s="29"/>
      <c r="O74" s="9">
        <f t="shared" si="24"/>
        <v>0</v>
      </c>
      <c r="P74" s="9">
        <f t="shared" si="25"/>
        <v>0</v>
      </c>
      <c r="Q74" s="9">
        <f t="shared" si="22"/>
        <v>0</v>
      </c>
      <c r="R74" s="8">
        <f t="shared" si="23"/>
        <v>0</v>
      </c>
      <c r="S74" s="89" t="s">
        <v>2268</v>
      </c>
      <c r="T74" s="89"/>
      <c r="U74" s="89"/>
      <c r="V74" s="89"/>
      <c r="W74" s="89"/>
      <c r="X74" s="89"/>
      <c r="Y74" s="89"/>
      <c r="Z74" s="89"/>
      <c r="AA74" s="89"/>
      <c r="AB74" s="89">
        <v>2</v>
      </c>
      <c r="AC74" s="89" t="s">
        <v>2296</v>
      </c>
    </row>
    <row r="75" spans="1:29" x14ac:dyDescent="0.25">
      <c r="A75" s="4" t="s">
        <v>2560</v>
      </c>
      <c r="B75" s="5" t="s">
        <v>2557</v>
      </c>
      <c r="C75" s="46" t="s">
        <v>427</v>
      </c>
      <c r="D75" s="295" t="s">
        <v>125</v>
      </c>
      <c r="E75" s="5" t="s">
        <v>469</v>
      </c>
      <c r="F75" s="280" t="s">
        <v>7</v>
      </c>
      <c r="G75" s="58">
        <f t="shared" si="18"/>
        <v>288</v>
      </c>
      <c r="H75" s="10">
        <v>250</v>
      </c>
      <c r="I75" s="10">
        <v>500</v>
      </c>
      <c r="J75" s="29"/>
      <c r="K75" s="9">
        <f t="shared" si="19"/>
        <v>0</v>
      </c>
      <c r="L75" s="9">
        <f t="shared" si="20"/>
        <v>0</v>
      </c>
      <c r="M75" s="9">
        <f t="shared" si="21"/>
        <v>0</v>
      </c>
      <c r="N75" s="29"/>
      <c r="O75" s="9">
        <f t="shared" si="24"/>
        <v>0</v>
      </c>
      <c r="P75" s="9">
        <f t="shared" si="25"/>
        <v>0</v>
      </c>
      <c r="Q75" s="9">
        <f t="shared" si="22"/>
        <v>0</v>
      </c>
      <c r="R75" s="8">
        <f t="shared" si="23"/>
        <v>0</v>
      </c>
      <c r="S75" s="89" t="s">
        <v>2268</v>
      </c>
      <c r="T75" s="89"/>
      <c r="U75" s="89"/>
      <c r="V75" s="89"/>
      <c r="W75" s="89"/>
      <c r="X75" s="89"/>
      <c r="Y75" s="89"/>
      <c r="Z75" s="89"/>
      <c r="AA75" s="89"/>
      <c r="AB75" s="89">
        <v>2</v>
      </c>
      <c r="AC75" s="89" t="s">
        <v>2296</v>
      </c>
    </row>
    <row r="76" spans="1:29" x14ac:dyDescent="0.25">
      <c r="A76" s="4" t="s">
        <v>2560</v>
      </c>
      <c r="B76" s="5" t="s">
        <v>2557</v>
      </c>
      <c r="C76" s="5" t="s">
        <v>427</v>
      </c>
      <c r="D76" s="278" t="s">
        <v>126</v>
      </c>
      <c r="E76" s="304" t="s">
        <v>562</v>
      </c>
      <c r="F76" s="280" t="s">
        <v>7</v>
      </c>
      <c r="G76" s="84">
        <f t="shared" si="18"/>
        <v>368</v>
      </c>
      <c r="H76" s="15">
        <v>320</v>
      </c>
      <c r="I76" s="15">
        <v>640</v>
      </c>
      <c r="J76" s="29"/>
      <c r="K76" s="9">
        <f t="shared" si="19"/>
        <v>0</v>
      </c>
      <c r="L76" s="9">
        <f t="shared" si="20"/>
        <v>0</v>
      </c>
      <c r="M76" s="9">
        <f t="shared" si="21"/>
        <v>0</v>
      </c>
      <c r="N76" s="29"/>
      <c r="O76" s="9">
        <f t="shared" si="24"/>
        <v>0</v>
      </c>
      <c r="P76" s="9">
        <f t="shared" si="25"/>
        <v>0</v>
      </c>
      <c r="Q76" s="9">
        <f t="shared" si="22"/>
        <v>0</v>
      </c>
      <c r="R76" s="8">
        <f t="shared" si="23"/>
        <v>0</v>
      </c>
      <c r="S76" s="89" t="s">
        <v>2269</v>
      </c>
      <c r="T76" s="89"/>
      <c r="U76" s="89"/>
      <c r="V76" s="89"/>
      <c r="W76" s="89"/>
      <c r="X76" s="89"/>
      <c r="Y76" s="89"/>
      <c r="Z76" s="89"/>
      <c r="AA76" s="89"/>
      <c r="AB76" s="89">
        <v>1</v>
      </c>
      <c r="AC76" s="89" t="s">
        <v>2297</v>
      </c>
    </row>
    <row r="77" spans="1:29" x14ac:dyDescent="0.25">
      <c r="A77" s="4" t="s">
        <v>2560</v>
      </c>
      <c r="B77" s="5" t="s">
        <v>2557</v>
      </c>
      <c r="C77" s="46" t="s">
        <v>427</v>
      </c>
      <c r="D77" s="295" t="s">
        <v>127</v>
      </c>
      <c r="E77" s="5" t="s">
        <v>463</v>
      </c>
      <c r="F77" s="280" t="s">
        <v>7</v>
      </c>
      <c r="G77" s="58">
        <f t="shared" si="18"/>
        <v>368</v>
      </c>
      <c r="H77" s="10">
        <v>320</v>
      </c>
      <c r="I77" s="10">
        <v>640</v>
      </c>
      <c r="J77" s="30"/>
      <c r="K77" s="9">
        <f t="shared" si="19"/>
        <v>0</v>
      </c>
      <c r="L77" s="9">
        <f t="shared" si="20"/>
        <v>0</v>
      </c>
      <c r="M77" s="9">
        <f t="shared" si="21"/>
        <v>0</v>
      </c>
      <c r="N77" s="29"/>
      <c r="O77" s="9">
        <f t="shared" si="24"/>
        <v>0</v>
      </c>
      <c r="P77" s="9">
        <f t="shared" si="25"/>
        <v>0</v>
      </c>
      <c r="Q77" s="9">
        <f t="shared" si="22"/>
        <v>0</v>
      </c>
      <c r="R77" s="8">
        <f t="shared" si="23"/>
        <v>0</v>
      </c>
      <c r="S77" s="89" t="s">
        <v>2269</v>
      </c>
      <c r="T77" s="89"/>
      <c r="U77" s="89"/>
      <c r="V77" s="89"/>
      <c r="W77" s="89"/>
      <c r="X77" s="89"/>
      <c r="Y77" s="89"/>
      <c r="Z77" s="89"/>
      <c r="AA77" s="89"/>
      <c r="AB77" s="89">
        <v>1</v>
      </c>
      <c r="AC77" s="89" t="s">
        <v>2297</v>
      </c>
    </row>
    <row r="78" spans="1:29" x14ac:dyDescent="0.25">
      <c r="A78" s="4" t="s">
        <v>2560</v>
      </c>
      <c r="B78" s="5" t="s">
        <v>2557</v>
      </c>
      <c r="C78" s="5" t="s">
        <v>427</v>
      </c>
      <c r="D78" s="278" t="s">
        <v>128</v>
      </c>
      <c r="E78" s="304" t="s">
        <v>564</v>
      </c>
      <c r="F78" s="280" t="s">
        <v>7</v>
      </c>
      <c r="G78" s="84">
        <f t="shared" si="18"/>
        <v>58</v>
      </c>
      <c r="H78" s="15">
        <v>50</v>
      </c>
      <c r="I78" s="15">
        <v>100</v>
      </c>
      <c r="J78" s="29"/>
      <c r="K78" s="9">
        <f t="shared" si="19"/>
        <v>0</v>
      </c>
      <c r="L78" s="9">
        <f t="shared" si="20"/>
        <v>0</v>
      </c>
      <c r="M78" s="9">
        <f t="shared" si="21"/>
        <v>0</v>
      </c>
      <c r="N78" s="29"/>
      <c r="O78" s="9">
        <f t="shared" si="24"/>
        <v>0</v>
      </c>
      <c r="P78" s="9">
        <f t="shared" si="25"/>
        <v>0</v>
      </c>
      <c r="Q78" s="9">
        <f t="shared" si="22"/>
        <v>0</v>
      </c>
      <c r="R78" s="8">
        <f t="shared" si="23"/>
        <v>0</v>
      </c>
      <c r="S78" s="89" t="s">
        <v>2270</v>
      </c>
      <c r="T78" s="89"/>
      <c r="U78" s="89"/>
      <c r="V78" s="89"/>
      <c r="W78" s="89"/>
      <c r="X78" s="89"/>
      <c r="Y78" s="89"/>
      <c r="Z78" s="89"/>
      <c r="AA78" s="89"/>
      <c r="AB78" s="89">
        <v>7</v>
      </c>
      <c r="AC78" s="89" t="s">
        <v>2298</v>
      </c>
    </row>
    <row r="79" spans="1:29" x14ac:dyDescent="0.25">
      <c r="A79" s="4" t="s">
        <v>2560</v>
      </c>
      <c r="B79" s="5" t="s">
        <v>2557</v>
      </c>
      <c r="C79" s="46" t="s">
        <v>427</v>
      </c>
      <c r="D79" s="295" t="s">
        <v>129</v>
      </c>
      <c r="E79" s="5" t="s">
        <v>465</v>
      </c>
      <c r="F79" s="280" t="s">
        <v>7</v>
      </c>
      <c r="G79" s="58">
        <f t="shared" si="18"/>
        <v>58</v>
      </c>
      <c r="H79" s="10">
        <v>50</v>
      </c>
      <c r="I79" s="10">
        <v>100</v>
      </c>
      <c r="J79" s="29"/>
      <c r="K79" s="9">
        <f t="shared" si="19"/>
        <v>0</v>
      </c>
      <c r="L79" s="9">
        <f t="shared" si="20"/>
        <v>0</v>
      </c>
      <c r="M79" s="9">
        <f t="shared" si="21"/>
        <v>0</v>
      </c>
      <c r="N79" s="29"/>
      <c r="O79" s="9">
        <f t="shared" si="24"/>
        <v>0</v>
      </c>
      <c r="P79" s="9">
        <f t="shared" si="25"/>
        <v>0</v>
      </c>
      <c r="Q79" s="9">
        <f t="shared" si="22"/>
        <v>0</v>
      </c>
      <c r="R79" s="8">
        <f t="shared" si="23"/>
        <v>0</v>
      </c>
      <c r="S79" s="89" t="s">
        <v>2270</v>
      </c>
      <c r="T79" s="89"/>
      <c r="U79" s="89"/>
      <c r="V79" s="89"/>
      <c r="W79" s="89"/>
      <c r="X79" s="89"/>
      <c r="Y79" s="89"/>
      <c r="Z79" s="89"/>
      <c r="AA79" s="89"/>
      <c r="AB79" s="89">
        <v>7</v>
      </c>
      <c r="AC79" s="89" t="s">
        <v>2298</v>
      </c>
    </row>
    <row r="80" spans="1:29" x14ac:dyDescent="0.25">
      <c r="A80" s="4" t="s">
        <v>2560</v>
      </c>
      <c r="B80" s="5" t="s">
        <v>2557</v>
      </c>
      <c r="C80" s="5" t="s">
        <v>427</v>
      </c>
      <c r="D80" s="278" t="s">
        <v>130</v>
      </c>
      <c r="E80" s="304" t="s">
        <v>567</v>
      </c>
      <c r="F80" s="280" t="s">
        <v>7</v>
      </c>
      <c r="G80" s="84">
        <f t="shared" si="18"/>
        <v>58</v>
      </c>
      <c r="H80" s="15">
        <v>50</v>
      </c>
      <c r="I80" s="15">
        <v>100</v>
      </c>
      <c r="J80" s="29"/>
      <c r="K80" s="9">
        <f t="shared" si="19"/>
        <v>0</v>
      </c>
      <c r="L80" s="9">
        <f t="shared" si="20"/>
        <v>0</v>
      </c>
      <c r="M80" s="9">
        <f t="shared" si="21"/>
        <v>0</v>
      </c>
      <c r="N80" s="29"/>
      <c r="O80" s="9">
        <f t="shared" si="24"/>
        <v>0</v>
      </c>
      <c r="P80" s="9">
        <f t="shared" si="25"/>
        <v>0</v>
      </c>
      <c r="Q80" s="9">
        <f t="shared" si="22"/>
        <v>0</v>
      </c>
      <c r="R80" s="8">
        <f t="shared" si="23"/>
        <v>0</v>
      </c>
      <c r="S80" s="89" t="s">
        <v>2271</v>
      </c>
      <c r="T80" s="89"/>
      <c r="U80" s="89"/>
      <c r="V80" s="89"/>
      <c r="W80" s="89"/>
      <c r="X80" s="89"/>
      <c r="Y80" s="89"/>
      <c r="Z80" s="89"/>
      <c r="AA80" s="89"/>
      <c r="AB80" s="89">
        <v>6</v>
      </c>
      <c r="AC80" s="89" t="s">
        <v>2295</v>
      </c>
    </row>
    <row r="81" spans="1:29" x14ac:dyDescent="0.25">
      <c r="A81" s="4" t="s">
        <v>2560</v>
      </c>
      <c r="B81" s="5" t="s">
        <v>2557</v>
      </c>
      <c r="C81" s="46" t="s">
        <v>427</v>
      </c>
      <c r="D81" s="295" t="s">
        <v>131</v>
      </c>
      <c r="E81" s="5" t="s">
        <v>470</v>
      </c>
      <c r="F81" s="280" t="s">
        <v>7</v>
      </c>
      <c r="G81" s="58">
        <f t="shared" si="18"/>
        <v>58</v>
      </c>
      <c r="H81" s="10">
        <v>50</v>
      </c>
      <c r="I81" s="10">
        <v>100</v>
      </c>
      <c r="J81" s="29"/>
      <c r="K81" s="9">
        <f t="shared" si="19"/>
        <v>0</v>
      </c>
      <c r="L81" s="9">
        <f t="shared" si="20"/>
        <v>0</v>
      </c>
      <c r="M81" s="9">
        <f t="shared" si="21"/>
        <v>0</v>
      </c>
      <c r="N81" s="29"/>
      <c r="O81" s="9">
        <f t="shared" si="24"/>
        <v>0</v>
      </c>
      <c r="P81" s="9">
        <f t="shared" si="25"/>
        <v>0</v>
      </c>
      <c r="Q81" s="9">
        <f t="shared" si="22"/>
        <v>0</v>
      </c>
      <c r="R81" s="8">
        <f t="shared" si="23"/>
        <v>0</v>
      </c>
      <c r="S81" s="89" t="s">
        <v>2271</v>
      </c>
      <c r="T81" s="89"/>
      <c r="U81" s="89"/>
      <c r="V81" s="89"/>
      <c r="W81" s="89"/>
      <c r="X81" s="89"/>
      <c r="Y81" s="89"/>
      <c r="Z81" s="89"/>
      <c r="AA81" s="89"/>
      <c r="AB81" s="89">
        <v>6</v>
      </c>
      <c r="AC81" s="89" t="s">
        <v>2295</v>
      </c>
    </row>
    <row r="82" spans="1:29" x14ac:dyDescent="0.25">
      <c r="A82" s="4" t="s">
        <v>2560</v>
      </c>
      <c r="B82" s="5" t="s">
        <v>2557</v>
      </c>
      <c r="C82" s="5" t="s">
        <v>427</v>
      </c>
      <c r="D82" s="278" t="s">
        <v>136</v>
      </c>
      <c r="E82" s="304" t="s">
        <v>570</v>
      </c>
      <c r="F82" s="280" t="s">
        <v>7</v>
      </c>
      <c r="G82" s="84">
        <f t="shared" si="18"/>
        <v>150</v>
      </c>
      <c r="H82" s="15">
        <v>130</v>
      </c>
      <c r="I82" s="15">
        <v>260</v>
      </c>
      <c r="J82" s="29"/>
      <c r="K82" s="9">
        <f t="shared" si="19"/>
        <v>0</v>
      </c>
      <c r="L82" s="9">
        <f t="shared" si="20"/>
        <v>0</v>
      </c>
      <c r="M82" s="9">
        <f t="shared" si="21"/>
        <v>0</v>
      </c>
      <c r="N82" s="29"/>
      <c r="O82" s="9">
        <f t="shared" si="24"/>
        <v>0</v>
      </c>
      <c r="P82" s="9">
        <f t="shared" si="25"/>
        <v>0</v>
      </c>
      <c r="Q82" s="9">
        <f t="shared" si="22"/>
        <v>0</v>
      </c>
      <c r="R82" s="8">
        <f t="shared" si="23"/>
        <v>0</v>
      </c>
      <c r="S82" s="89" t="s">
        <v>2272</v>
      </c>
      <c r="T82" s="89"/>
      <c r="U82" s="89"/>
      <c r="V82" s="89"/>
      <c r="W82" s="89"/>
      <c r="X82" s="89"/>
      <c r="Y82" s="89"/>
      <c r="Z82" s="89"/>
      <c r="AA82" s="89"/>
      <c r="AB82" s="89">
        <v>3</v>
      </c>
      <c r="AC82" s="89" t="s">
        <v>2299</v>
      </c>
    </row>
    <row r="83" spans="1:29" x14ac:dyDescent="0.25">
      <c r="A83" s="4" t="s">
        <v>2560</v>
      </c>
      <c r="B83" s="5" t="s">
        <v>2557</v>
      </c>
      <c r="C83" s="46" t="s">
        <v>427</v>
      </c>
      <c r="D83" s="295" t="s">
        <v>137</v>
      </c>
      <c r="E83" s="5" t="s">
        <v>473</v>
      </c>
      <c r="F83" s="280" t="s">
        <v>7</v>
      </c>
      <c r="G83" s="58">
        <f t="shared" si="18"/>
        <v>150</v>
      </c>
      <c r="H83" s="10">
        <v>130</v>
      </c>
      <c r="I83" s="10">
        <v>260</v>
      </c>
      <c r="J83" s="29"/>
      <c r="K83" s="9">
        <f t="shared" si="19"/>
        <v>0</v>
      </c>
      <c r="L83" s="9">
        <f t="shared" si="20"/>
        <v>0</v>
      </c>
      <c r="M83" s="9">
        <f t="shared" si="21"/>
        <v>0</v>
      </c>
      <c r="N83" s="29"/>
      <c r="O83" s="9">
        <f t="shared" si="24"/>
        <v>0</v>
      </c>
      <c r="P83" s="9">
        <f t="shared" si="25"/>
        <v>0</v>
      </c>
      <c r="Q83" s="9">
        <f t="shared" si="22"/>
        <v>0</v>
      </c>
      <c r="R83" s="8">
        <f t="shared" si="23"/>
        <v>0</v>
      </c>
      <c r="S83" s="89" t="s">
        <v>2272</v>
      </c>
      <c r="T83" s="89"/>
      <c r="U83" s="89"/>
      <c r="V83" s="89"/>
      <c r="W83" s="89"/>
      <c r="X83" s="89"/>
      <c r="Y83" s="89"/>
      <c r="Z83" s="89"/>
      <c r="AA83" s="89"/>
      <c r="AB83" s="89">
        <v>3</v>
      </c>
      <c r="AC83" s="89" t="s">
        <v>2299</v>
      </c>
    </row>
    <row r="84" spans="1:29" x14ac:dyDescent="0.25">
      <c r="A84" s="4" t="s">
        <v>2560</v>
      </c>
      <c r="B84" s="5" t="s">
        <v>2557</v>
      </c>
      <c r="C84" s="5" t="s">
        <v>427</v>
      </c>
      <c r="D84" s="278" t="s">
        <v>138</v>
      </c>
      <c r="E84" s="304" t="s">
        <v>571</v>
      </c>
      <c r="F84" s="280" t="s">
        <v>7</v>
      </c>
      <c r="G84" s="84">
        <f t="shared" si="18"/>
        <v>322</v>
      </c>
      <c r="H84" s="15">
        <v>280</v>
      </c>
      <c r="I84" s="15">
        <v>560</v>
      </c>
      <c r="J84" s="29"/>
      <c r="K84" s="9">
        <f t="shared" si="19"/>
        <v>0</v>
      </c>
      <c r="L84" s="9">
        <f t="shared" si="20"/>
        <v>0</v>
      </c>
      <c r="M84" s="9">
        <f t="shared" si="21"/>
        <v>0</v>
      </c>
      <c r="N84" s="29"/>
      <c r="O84" s="9">
        <f t="shared" si="24"/>
        <v>0</v>
      </c>
      <c r="P84" s="9">
        <f t="shared" si="25"/>
        <v>0</v>
      </c>
      <c r="Q84" s="9">
        <f t="shared" si="22"/>
        <v>0</v>
      </c>
      <c r="R84" s="8">
        <f t="shared" si="23"/>
        <v>0</v>
      </c>
      <c r="S84" s="89" t="s">
        <v>2273</v>
      </c>
      <c r="T84" s="89"/>
      <c r="U84" s="89"/>
      <c r="V84" s="89"/>
      <c r="W84" s="89"/>
      <c r="X84" s="89"/>
      <c r="Y84" s="89"/>
      <c r="Z84" s="89"/>
      <c r="AA84" s="89"/>
      <c r="AB84" s="89">
        <v>4</v>
      </c>
      <c r="AC84" s="89" t="s">
        <v>2294</v>
      </c>
    </row>
    <row r="85" spans="1:29" x14ac:dyDescent="0.25">
      <c r="A85" s="4" t="s">
        <v>2560</v>
      </c>
      <c r="B85" s="5" t="s">
        <v>2557</v>
      </c>
      <c r="C85" s="46" t="s">
        <v>427</v>
      </c>
      <c r="D85" s="295" t="s">
        <v>139</v>
      </c>
      <c r="E85" s="304" t="s">
        <v>474</v>
      </c>
      <c r="F85" s="280" t="s">
        <v>7</v>
      </c>
      <c r="G85" s="58">
        <f t="shared" si="18"/>
        <v>322</v>
      </c>
      <c r="H85" s="10">
        <v>280</v>
      </c>
      <c r="I85" s="10">
        <v>560</v>
      </c>
      <c r="J85" s="29"/>
      <c r="K85" s="9">
        <f t="shared" si="19"/>
        <v>0</v>
      </c>
      <c r="L85" s="9">
        <f t="shared" si="20"/>
        <v>0</v>
      </c>
      <c r="M85" s="9">
        <f t="shared" si="21"/>
        <v>0</v>
      </c>
      <c r="N85" s="29"/>
      <c r="O85" s="9">
        <f t="shared" si="24"/>
        <v>0</v>
      </c>
      <c r="P85" s="9">
        <f t="shared" si="25"/>
        <v>0</v>
      </c>
      <c r="Q85" s="9">
        <f t="shared" si="22"/>
        <v>0</v>
      </c>
      <c r="R85" s="8">
        <f t="shared" si="23"/>
        <v>0</v>
      </c>
      <c r="S85" s="89" t="s">
        <v>2273</v>
      </c>
      <c r="T85" s="89"/>
      <c r="U85" s="89"/>
      <c r="V85" s="89"/>
      <c r="W85" s="89"/>
      <c r="X85" s="89"/>
      <c r="Y85" s="89"/>
      <c r="Z85" s="89"/>
      <c r="AA85" s="89"/>
      <c r="AB85" s="89">
        <v>4</v>
      </c>
      <c r="AC85" s="89" t="s">
        <v>2294</v>
      </c>
    </row>
    <row r="86" spans="1:29" x14ac:dyDescent="0.25">
      <c r="A86" s="4" t="s">
        <v>2560</v>
      </c>
      <c r="B86" s="5" t="s">
        <v>2557</v>
      </c>
      <c r="C86" s="5" t="s">
        <v>427</v>
      </c>
      <c r="D86" s="278" t="s">
        <v>140</v>
      </c>
      <c r="E86" s="304" t="s">
        <v>572</v>
      </c>
      <c r="F86" s="280" t="s">
        <v>7</v>
      </c>
      <c r="G86" s="84">
        <f t="shared" si="18"/>
        <v>368</v>
      </c>
      <c r="H86" s="15">
        <v>320</v>
      </c>
      <c r="I86" s="15">
        <v>640</v>
      </c>
      <c r="J86" s="29"/>
      <c r="K86" s="9">
        <f t="shared" si="19"/>
        <v>0</v>
      </c>
      <c r="L86" s="9">
        <f t="shared" si="20"/>
        <v>0</v>
      </c>
      <c r="M86" s="9">
        <f t="shared" si="21"/>
        <v>0</v>
      </c>
      <c r="N86" s="29"/>
      <c r="O86" s="9">
        <f t="shared" si="24"/>
        <v>0</v>
      </c>
      <c r="P86" s="9">
        <f t="shared" si="25"/>
        <v>0</v>
      </c>
      <c r="Q86" s="9">
        <f t="shared" si="22"/>
        <v>0</v>
      </c>
      <c r="R86" s="8">
        <f t="shared" si="23"/>
        <v>0</v>
      </c>
      <c r="S86" s="89" t="s">
        <v>2274</v>
      </c>
      <c r="T86" s="89"/>
      <c r="U86" s="89"/>
      <c r="V86" s="89"/>
      <c r="W86" s="89"/>
      <c r="X86" s="89"/>
      <c r="Y86" s="89"/>
      <c r="Z86" s="89"/>
      <c r="AA86" s="89"/>
      <c r="AB86" s="89">
        <v>13</v>
      </c>
      <c r="AC86" s="89" t="s">
        <v>2300</v>
      </c>
    </row>
    <row r="87" spans="1:29" x14ac:dyDescent="0.25">
      <c r="A87" s="4" t="s">
        <v>2560</v>
      </c>
      <c r="B87" s="5" t="s">
        <v>2557</v>
      </c>
      <c r="C87" s="46" t="s">
        <v>427</v>
      </c>
      <c r="D87" s="295" t="s">
        <v>141</v>
      </c>
      <c r="E87" s="5" t="s">
        <v>475</v>
      </c>
      <c r="F87" s="280" t="s">
        <v>7</v>
      </c>
      <c r="G87" s="58">
        <f t="shared" si="18"/>
        <v>368</v>
      </c>
      <c r="H87" s="10">
        <v>320</v>
      </c>
      <c r="I87" s="10">
        <v>640</v>
      </c>
      <c r="J87" s="29"/>
      <c r="K87" s="9">
        <f t="shared" si="19"/>
        <v>0</v>
      </c>
      <c r="L87" s="9">
        <f t="shared" si="20"/>
        <v>0</v>
      </c>
      <c r="M87" s="9">
        <f t="shared" si="21"/>
        <v>0</v>
      </c>
      <c r="N87" s="29"/>
      <c r="O87" s="9">
        <f t="shared" si="24"/>
        <v>0</v>
      </c>
      <c r="P87" s="9">
        <f t="shared" si="25"/>
        <v>0</v>
      </c>
      <c r="Q87" s="9">
        <f t="shared" si="22"/>
        <v>0</v>
      </c>
      <c r="R87" s="8">
        <f t="shared" si="23"/>
        <v>0</v>
      </c>
      <c r="S87" s="89" t="s">
        <v>2274</v>
      </c>
      <c r="T87" s="89"/>
      <c r="U87" s="89"/>
      <c r="V87" s="89"/>
      <c r="W87" s="89"/>
      <c r="X87" s="89"/>
      <c r="Y87" s="89"/>
      <c r="Z87" s="89"/>
      <c r="AA87" s="89"/>
      <c r="AB87" s="89">
        <v>13</v>
      </c>
      <c r="AC87" s="89" t="s">
        <v>2300</v>
      </c>
    </row>
    <row r="88" spans="1:29" x14ac:dyDescent="0.25">
      <c r="A88" s="4" t="s">
        <v>2560</v>
      </c>
      <c r="B88" s="5" t="s">
        <v>2557</v>
      </c>
      <c r="C88" s="5" t="s">
        <v>427</v>
      </c>
      <c r="D88" s="278" t="s">
        <v>142</v>
      </c>
      <c r="E88" s="5" t="s">
        <v>573</v>
      </c>
      <c r="F88" s="280" t="s">
        <v>7</v>
      </c>
      <c r="G88" s="84">
        <f t="shared" si="18"/>
        <v>311</v>
      </c>
      <c r="H88" s="15">
        <v>270</v>
      </c>
      <c r="I88" s="15">
        <v>540</v>
      </c>
      <c r="J88" s="29"/>
      <c r="K88" s="9">
        <f t="shared" si="19"/>
        <v>0</v>
      </c>
      <c r="L88" s="9">
        <f t="shared" si="20"/>
        <v>0</v>
      </c>
      <c r="M88" s="9">
        <f t="shared" si="21"/>
        <v>0</v>
      </c>
      <c r="N88" s="29"/>
      <c r="O88" s="9">
        <f t="shared" si="24"/>
        <v>0</v>
      </c>
      <c r="P88" s="9">
        <f t="shared" si="25"/>
        <v>0</v>
      </c>
      <c r="Q88" s="9">
        <f t="shared" si="22"/>
        <v>0</v>
      </c>
      <c r="R88" s="8">
        <f t="shared" si="23"/>
        <v>0</v>
      </c>
      <c r="S88" s="89" t="s">
        <v>2275</v>
      </c>
      <c r="T88" s="89"/>
      <c r="U88" s="89"/>
      <c r="V88" s="89"/>
      <c r="W88" s="89"/>
      <c r="X88" s="89"/>
      <c r="Y88" s="89"/>
      <c r="Z88" s="89"/>
      <c r="AA88" s="89"/>
      <c r="AB88" s="89">
        <v>3</v>
      </c>
      <c r="AC88" s="89" t="s">
        <v>2299</v>
      </c>
    </row>
    <row r="89" spans="1:29" x14ac:dyDescent="0.25">
      <c r="A89" s="4" t="s">
        <v>2560</v>
      </c>
      <c r="B89" s="5" t="s">
        <v>2557</v>
      </c>
      <c r="C89" s="46" t="s">
        <v>427</v>
      </c>
      <c r="D89" s="295" t="s">
        <v>143</v>
      </c>
      <c r="E89" s="304" t="s">
        <v>476</v>
      </c>
      <c r="F89" s="280" t="s">
        <v>7</v>
      </c>
      <c r="G89" s="58">
        <f t="shared" si="18"/>
        <v>311</v>
      </c>
      <c r="H89" s="10">
        <v>270</v>
      </c>
      <c r="I89" s="10">
        <v>540</v>
      </c>
      <c r="J89" s="30"/>
      <c r="K89" s="9">
        <f t="shared" si="19"/>
        <v>0</v>
      </c>
      <c r="L89" s="9">
        <f t="shared" si="20"/>
        <v>0</v>
      </c>
      <c r="M89" s="9">
        <f t="shared" si="21"/>
        <v>0</v>
      </c>
      <c r="N89" s="29"/>
      <c r="O89" s="9">
        <f t="shared" si="24"/>
        <v>0</v>
      </c>
      <c r="P89" s="9">
        <f t="shared" si="25"/>
        <v>0</v>
      </c>
      <c r="Q89" s="9">
        <f t="shared" si="22"/>
        <v>0</v>
      </c>
      <c r="R89" s="8">
        <f t="shared" si="23"/>
        <v>0</v>
      </c>
      <c r="S89" s="89" t="s">
        <v>2275</v>
      </c>
      <c r="T89" s="89"/>
      <c r="U89" s="89"/>
      <c r="V89" s="89"/>
      <c r="W89" s="89"/>
      <c r="X89" s="89"/>
      <c r="Y89" s="89"/>
      <c r="Z89" s="89"/>
      <c r="AA89" s="89"/>
      <c r="AB89" s="89">
        <v>3</v>
      </c>
      <c r="AC89" s="89" t="s">
        <v>2299</v>
      </c>
    </row>
    <row r="90" spans="1:29" x14ac:dyDescent="0.25">
      <c r="A90" s="4" t="s">
        <v>2560</v>
      </c>
      <c r="B90" s="5" t="s">
        <v>2557</v>
      </c>
      <c r="C90" s="5" t="s">
        <v>427</v>
      </c>
      <c r="D90" s="278" t="s">
        <v>144</v>
      </c>
      <c r="E90" s="5" t="s">
        <v>574</v>
      </c>
      <c r="F90" s="280" t="s">
        <v>7</v>
      </c>
      <c r="G90" s="84">
        <f t="shared" si="18"/>
        <v>184</v>
      </c>
      <c r="H90" s="15">
        <v>160</v>
      </c>
      <c r="I90" s="15">
        <v>320</v>
      </c>
      <c r="J90" s="29"/>
      <c r="K90" s="9">
        <f t="shared" si="19"/>
        <v>0</v>
      </c>
      <c r="L90" s="9">
        <f t="shared" si="20"/>
        <v>0</v>
      </c>
      <c r="M90" s="9">
        <f t="shared" si="21"/>
        <v>0</v>
      </c>
      <c r="N90" s="29"/>
      <c r="O90" s="9">
        <f t="shared" si="24"/>
        <v>0</v>
      </c>
      <c r="P90" s="9">
        <f t="shared" si="25"/>
        <v>0</v>
      </c>
      <c r="Q90" s="9">
        <f t="shared" si="22"/>
        <v>0</v>
      </c>
      <c r="R90" s="8">
        <f t="shared" si="23"/>
        <v>0</v>
      </c>
      <c r="S90" s="89" t="s">
        <v>2276</v>
      </c>
      <c r="T90" s="89"/>
      <c r="U90" s="89"/>
      <c r="V90" s="89"/>
      <c r="W90" s="89"/>
      <c r="X90" s="89"/>
      <c r="Y90" s="89"/>
      <c r="Z90" s="89"/>
      <c r="AA90" s="89"/>
      <c r="AB90" s="89">
        <v>4</v>
      </c>
      <c r="AC90" s="89" t="s">
        <v>2294</v>
      </c>
    </row>
    <row r="91" spans="1:29" x14ac:dyDescent="0.25">
      <c r="A91" s="4" t="s">
        <v>2560</v>
      </c>
      <c r="B91" s="5" t="s">
        <v>2557</v>
      </c>
      <c r="C91" s="46" t="s">
        <v>427</v>
      </c>
      <c r="D91" s="295" t="s">
        <v>145</v>
      </c>
      <c r="E91" s="304" t="s">
        <v>477</v>
      </c>
      <c r="F91" s="280" t="s">
        <v>7</v>
      </c>
      <c r="G91" s="58">
        <f t="shared" si="18"/>
        <v>184</v>
      </c>
      <c r="H91" s="10">
        <v>160</v>
      </c>
      <c r="I91" s="10">
        <v>320</v>
      </c>
      <c r="J91" s="29"/>
      <c r="K91" s="9">
        <f t="shared" si="19"/>
        <v>0</v>
      </c>
      <c r="L91" s="9">
        <f t="shared" si="20"/>
        <v>0</v>
      </c>
      <c r="M91" s="9">
        <f t="shared" si="21"/>
        <v>0</v>
      </c>
      <c r="N91" s="29"/>
      <c r="O91" s="9">
        <f t="shared" si="24"/>
        <v>0</v>
      </c>
      <c r="P91" s="9">
        <f t="shared" si="25"/>
        <v>0</v>
      </c>
      <c r="Q91" s="9">
        <f t="shared" si="22"/>
        <v>0</v>
      </c>
      <c r="R91" s="8">
        <f t="shared" si="23"/>
        <v>0</v>
      </c>
      <c r="S91" s="89" t="s">
        <v>2276</v>
      </c>
      <c r="T91" s="89"/>
      <c r="U91" s="89"/>
      <c r="V91" s="89"/>
      <c r="W91" s="89"/>
      <c r="X91" s="89"/>
      <c r="Y91" s="89"/>
      <c r="Z91" s="89"/>
      <c r="AA91" s="89"/>
      <c r="AB91" s="89">
        <v>4</v>
      </c>
      <c r="AC91" s="89" t="s">
        <v>2294</v>
      </c>
    </row>
    <row r="92" spans="1:29" x14ac:dyDescent="0.25">
      <c r="A92" s="4" t="s">
        <v>2560</v>
      </c>
      <c r="B92" s="5" t="s">
        <v>2557</v>
      </c>
      <c r="C92" s="5" t="s">
        <v>427</v>
      </c>
      <c r="D92" s="278" t="s">
        <v>146</v>
      </c>
      <c r="E92" s="5" t="s">
        <v>575</v>
      </c>
      <c r="F92" s="280" t="s">
        <v>7</v>
      </c>
      <c r="G92" s="84">
        <f t="shared" si="18"/>
        <v>92</v>
      </c>
      <c r="H92" s="15">
        <v>80</v>
      </c>
      <c r="I92" s="15">
        <v>160</v>
      </c>
      <c r="J92" s="29"/>
      <c r="K92" s="9">
        <f t="shared" si="19"/>
        <v>0</v>
      </c>
      <c r="L92" s="9">
        <f t="shared" si="20"/>
        <v>0</v>
      </c>
      <c r="M92" s="9">
        <f t="shared" si="21"/>
        <v>0</v>
      </c>
      <c r="N92" s="29"/>
      <c r="O92" s="9">
        <f t="shared" si="24"/>
        <v>0</v>
      </c>
      <c r="P92" s="9">
        <f t="shared" si="25"/>
        <v>0</v>
      </c>
      <c r="Q92" s="9">
        <f t="shared" si="22"/>
        <v>0</v>
      </c>
      <c r="R92" s="8">
        <f t="shared" si="23"/>
        <v>0</v>
      </c>
      <c r="S92" s="89" t="s">
        <v>2277</v>
      </c>
      <c r="T92" s="89"/>
      <c r="U92" s="89"/>
      <c r="V92" s="89"/>
      <c r="W92" s="89"/>
      <c r="X92" s="89"/>
      <c r="Y92" s="89"/>
      <c r="Z92" s="89"/>
      <c r="AA92" s="89"/>
      <c r="AB92" s="89">
        <v>5</v>
      </c>
      <c r="AC92" s="89" t="s">
        <v>2301</v>
      </c>
    </row>
    <row r="93" spans="1:29" x14ac:dyDescent="0.25">
      <c r="A93" s="4" t="s">
        <v>2560</v>
      </c>
      <c r="B93" s="5" t="s">
        <v>2557</v>
      </c>
      <c r="C93" s="46" t="s">
        <v>427</v>
      </c>
      <c r="D93" s="295" t="s">
        <v>147</v>
      </c>
      <c r="E93" s="304" t="s">
        <v>478</v>
      </c>
      <c r="F93" s="280" t="s">
        <v>7</v>
      </c>
      <c r="G93" s="58">
        <f t="shared" si="18"/>
        <v>92</v>
      </c>
      <c r="H93" s="10">
        <v>80</v>
      </c>
      <c r="I93" s="10">
        <v>160</v>
      </c>
      <c r="J93" s="29"/>
      <c r="K93" s="9">
        <f t="shared" si="19"/>
        <v>0</v>
      </c>
      <c r="L93" s="9">
        <f t="shared" si="20"/>
        <v>0</v>
      </c>
      <c r="M93" s="9">
        <f t="shared" si="21"/>
        <v>0</v>
      </c>
      <c r="N93" s="29"/>
      <c r="O93" s="9">
        <f t="shared" si="24"/>
        <v>0</v>
      </c>
      <c r="P93" s="9">
        <f t="shared" si="25"/>
        <v>0</v>
      </c>
      <c r="Q93" s="9">
        <f t="shared" si="22"/>
        <v>0</v>
      </c>
      <c r="R93" s="8">
        <f t="shared" si="23"/>
        <v>0</v>
      </c>
      <c r="S93" s="89" t="s">
        <v>2277</v>
      </c>
      <c r="T93" s="89"/>
      <c r="U93" s="89"/>
      <c r="V93" s="89"/>
      <c r="W93" s="89"/>
      <c r="X93" s="89"/>
      <c r="Y93" s="89"/>
      <c r="Z93" s="89"/>
      <c r="AA93" s="89"/>
      <c r="AB93" s="89">
        <v>5</v>
      </c>
      <c r="AC93" s="89" t="s">
        <v>2301</v>
      </c>
    </row>
    <row r="94" spans="1:29" x14ac:dyDescent="0.25">
      <c r="A94" s="4" t="s">
        <v>2560</v>
      </c>
      <c r="B94" s="5" t="s">
        <v>2557</v>
      </c>
      <c r="C94" s="5" t="s">
        <v>427</v>
      </c>
      <c r="D94" s="278" t="s">
        <v>407</v>
      </c>
      <c r="E94" s="183" t="s">
        <v>1041</v>
      </c>
      <c r="F94" s="280" t="s">
        <v>7</v>
      </c>
      <c r="G94" s="84">
        <f t="shared" si="18"/>
        <v>202</v>
      </c>
      <c r="H94" s="15">
        <v>175</v>
      </c>
      <c r="I94" s="15">
        <v>350</v>
      </c>
      <c r="J94" s="29"/>
      <c r="K94" s="9">
        <f t="shared" si="19"/>
        <v>0</v>
      </c>
      <c r="L94" s="9">
        <f t="shared" si="20"/>
        <v>0</v>
      </c>
      <c r="M94" s="9">
        <f t="shared" si="21"/>
        <v>0</v>
      </c>
      <c r="N94" s="29"/>
      <c r="O94" s="9">
        <f t="shared" si="24"/>
        <v>0</v>
      </c>
      <c r="P94" s="9">
        <f t="shared" si="25"/>
        <v>0</v>
      </c>
      <c r="Q94" s="9">
        <f t="shared" si="22"/>
        <v>0</v>
      </c>
      <c r="R94" s="8">
        <f t="shared" si="23"/>
        <v>0</v>
      </c>
      <c r="S94" s="89" t="s">
        <v>2278</v>
      </c>
      <c r="T94" s="89" t="s">
        <v>2202</v>
      </c>
      <c r="U94" s="89"/>
      <c r="V94" s="89"/>
      <c r="W94" s="89"/>
      <c r="X94" s="89"/>
      <c r="Y94" s="89"/>
      <c r="Z94" s="89"/>
      <c r="AA94" s="89"/>
      <c r="AB94" s="89">
        <v>10</v>
      </c>
      <c r="AC94" s="89" t="s">
        <v>2302</v>
      </c>
    </row>
    <row r="95" spans="1:29" x14ac:dyDescent="0.25">
      <c r="A95" s="4" t="s">
        <v>2560</v>
      </c>
      <c r="B95" s="5" t="s">
        <v>2557</v>
      </c>
      <c r="C95" s="46" t="s">
        <v>427</v>
      </c>
      <c r="D95" s="295" t="s">
        <v>408</v>
      </c>
      <c r="E95" s="188" t="s">
        <v>1042</v>
      </c>
      <c r="F95" s="280" t="s">
        <v>7</v>
      </c>
      <c r="G95" s="58">
        <f t="shared" si="18"/>
        <v>202</v>
      </c>
      <c r="H95" s="10">
        <v>175</v>
      </c>
      <c r="I95" s="10">
        <v>350</v>
      </c>
      <c r="J95" s="29"/>
      <c r="K95" s="9">
        <f t="shared" si="19"/>
        <v>0</v>
      </c>
      <c r="L95" s="9">
        <f t="shared" si="20"/>
        <v>0</v>
      </c>
      <c r="M95" s="9">
        <f t="shared" si="21"/>
        <v>0</v>
      </c>
      <c r="N95" s="29"/>
      <c r="O95" s="9">
        <f t="shared" si="24"/>
        <v>0</v>
      </c>
      <c r="P95" s="9">
        <f t="shared" si="25"/>
        <v>0</v>
      </c>
      <c r="Q95" s="9">
        <f t="shared" si="22"/>
        <v>0</v>
      </c>
      <c r="R95" s="8">
        <f t="shared" si="23"/>
        <v>0</v>
      </c>
      <c r="S95" s="89" t="s">
        <v>2278</v>
      </c>
      <c r="T95" s="89" t="s">
        <v>2202</v>
      </c>
      <c r="U95" s="89"/>
      <c r="V95" s="89"/>
      <c r="W95" s="89"/>
      <c r="X95" s="89"/>
      <c r="Y95" s="89"/>
      <c r="Z95" s="89"/>
      <c r="AA95" s="89"/>
      <c r="AB95" s="89">
        <v>10</v>
      </c>
      <c r="AC95" s="89" t="s">
        <v>2302</v>
      </c>
    </row>
    <row r="96" spans="1:29" x14ac:dyDescent="0.25">
      <c r="A96" s="4" t="s">
        <v>2560</v>
      </c>
      <c r="B96" s="5" t="s">
        <v>2557</v>
      </c>
      <c r="C96" s="5" t="s">
        <v>427</v>
      </c>
      <c r="D96" s="278" t="s">
        <v>383</v>
      </c>
      <c r="E96" s="304" t="s">
        <v>1110</v>
      </c>
      <c r="F96" s="280" t="s">
        <v>7</v>
      </c>
      <c r="G96" s="84">
        <f t="shared" si="18"/>
        <v>92</v>
      </c>
      <c r="H96" s="15">
        <v>80</v>
      </c>
      <c r="I96" s="15">
        <v>170</v>
      </c>
      <c r="J96" s="29"/>
      <c r="K96" s="9">
        <f t="shared" si="19"/>
        <v>0</v>
      </c>
      <c r="L96" s="9">
        <f t="shared" si="20"/>
        <v>0</v>
      </c>
      <c r="M96" s="9">
        <f t="shared" si="21"/>
        <v>0</v>
      </c>
      <c r="N96" s="29"/>
      <c r="O96" s="9">
        <f t="shared" si="24"/>
        <v>0</v>
      </c>
      <c r="P96" s="9">
        <f t="shared" si="25"/>
        <v>0</v>
      </c>
      <c r="Q96" s="9">
        <f t="shared" si="22"/>
        <v>0</v>
      </c>
      <c r="R96" s="8">
        <f t="shared" si="23"/>
        <v>0</v>
      </c>
      <c r="S96" s="89" t="s">
        <v>2279</v>
      </c>
      <c r="T96" s="89" t="s">
        <v>2203</v>
      </c>
      <c r="U96" s="89"/>
      <c r="V96" s="89"/>
      <c r="W96" s="89"/>
      <c r="X96" s="89"/>
      <c r="Y96" s="89"/>
      <c r="Z96" s="89"/>
      <c r="AA96" s="89"/>
      <c r="AB96" s="89">
        <v>7</v>
      </c>
      <c r="AC96" s="89" t="s">
        <v>2303</v>
      </c>
    </row>
    <row r="97" spans="1:29" x14ac:dyDescent="0.25">
      <c r="A97" s="4" t="s">
        <v>2560</v>
      </c>
      <c r="B97" s="5" t="s">
        <v>2557</v>
      </c>
      <c r="C97" s="46" t="s">
        <v>427</v>
      </c>
      <c r="D97" s="295" t="s">
        <v>384</v>
      </c>
      <c r="E97" s="304" t="s">
        <v>1111</v>
      </c>
      <c r="F97" s="280" t="s">
        <v>7</v>
      </c>
      <c r="G97" s="58">
        <f t="shared" si="18"/>
        <v>92</v>
      </c>
      <c r="H97" s="10">
        <v>80</v>
      </c>
      <c r="I97" s="10">
        <v>170</v>
      </c>
      <c r="J97" s="29"/>
      <c r="K97" s="9">
        <f t="shared" si="19"/>
        <v>0</v>
      </c>
      <c r="L97" s="9">
        <f t="shared" si="20"/>
        <v>0</v>
      </c>
      <c r="M97" s="9">
        <f t="shared" si="21"/>
        <v>0</v>
      </c>
      <c r="N97" s="29"/>
      <c r="O97" s="9">
        <f t="shared" si="24"/>
        <v>0</v>
      </c>
      <c r="P97" s="9">
        <f t="shared" si="25"/>
        <v>0</v>
      </c>
      <c r="Q97" s="9">
        <f t="shared" si="22"/>
        <v>0</v>
      </c>
      <c r="R97" s="8">
        <f t="shared" si="23"/>
        <v>0</v>
      </c>
      <c r="S97" s="89" t="s">
        <v>2279</v>
      </c>
      <c r="T97" s="89" t="s">
        <v>2203</v>
      </c>
      <c r="U97" s="89"/>
      <c r="V97" s="89"/>
      <c r="W97" s="89"/>
      <c r="X97" s="89"/>
      <c r="Y97" s="89"/>
      <c r="Z97" s="89"/>
      <c r="AA97" s="89"/>
      <c r="AB97" s="89">
        <v>7</v>
      </c>
      <c r="AC97" s="89" t="s">
        <v>2303</v>
      </c>
    </row>
    <row r="98" spans="1:29" x14ac:dyDescent="0.25">
      <c r="A98" s="4" t="s">
        <v>2560</v>
      </c>
      <c r="B98" s="5" t="s">
        <v>2557</v>
      </c>
      <c r="C98" s="5" t="s">
        <v>427</v>
      </c>
      <c r="D98" s="278" t="s">
        <v>842</v>
      </c>
      <c r="E98" s="304" t="s">
        <v>836</v>
      </c>
      <c r="F98" s="280" t="s">
        <v>7</v>
      </c>
      <c r="G98" s="84">
        <f t="shared" si="18"/>
        <v>259</v>
      </c>
      <c r="H98" s="15">
        <v>225</v>
      </c>
      <c r="I98" s="15">
        <v>450</v>
      </c>
      <c r="J98" s="29"/>
      <c r="K98" s="9">
        <f t="shared" si="19"/>
        <v>0</v>
      </c>
      <c r="L98" s="9">
        <f t="shared" si="20"/>
        <v>0</v>
      </c>
      <c r="M98" s="9">
        <f t="shared" si="21"/>
        <v>0</v>
      </c>
      <c r="N98" s="29"/>
      <c r="O98" s="9">
        <f t="shared" si="24"/>
        <v>0</v>
      </c>
      <c r="P98" s="9">
        <f t="shared" si="25"/>
        <v>0</v>
      </c>
      <c r="Q98" s="9">
        <f t="shared" si="22"/>
        <v>0</v>
      </c>
      <c r="R98" s="8">
        <f t="shared" si="23"/>
        <v>0</v>
      </c>
      <c r="S98" s="89" t="s">
        <v>2280</v>
      </c>
      <c r="T98" s="89" t="s">
        <v>2203</v>
      </c>
      <c r="U98" s="89"/>
      <c r="V98" s="89"/>
      <c r="W98" s="89"/>
      <c r="X98" s="89"/>
      <c r="Y98" s="89"/>
      <c r="Z98" s="89"/>
      <c r="AA98" s="89"/>
      <c r="AB98" s="89">
        <v>6</v>
      </c>
      <c r="AC98" s="89" t="s">
        <v>2295</v>
      </c>
    </row>
    <row r="99" spans="1:29" x14ac:dyDescent="0.25">
      <c r="A99" s="4" t="s">
        <v>2560</v>
      </c>
      <c r="B99" s="5" t="s">
        <v>2557</v>
      </c>
      <c r="C99" s="46" t="s">
        <v>427</v>
      </c>
      <c r="D99" s="295" t="s">
        <v>843</v>
      </c>
      <c r="E99" s="304" t="s">
        <v>837</v>
      </c>
      <c r="F99" s="280" t="s">
        <v>7</v>
      </c>
      <c r="G99" s="58">
        <f t="shared" si="18"/>
        <v>259</v>
      </c>
      <c r="H99" s="10">
        <v>225</v>
      </c>
      <c r="I99" s="10">
        <v>450</v>
      </c>
      <c r="J99" s="29"/>
      <c r="K99" s="9">
        <f t="shared" si="19"/>
        <v>0</v>
      </c>
      <c r="L99" s="9">
        <f t="shared" si="20"/>
        <v>0</v>
      </c>
      <c r="M99" s="9">
        <f t="shared" si="21"/>
        <v>0</v>
      </c>
      <c r="N99" s="29"/>
      <c r="O99" s="9">
        <f t="shared" si="24"/>
        <v>0</v>
      </c>
      <c r="P99" s="9">
        <f t="shared" si="25"/>
        <v>0</v>
      </c>
      <c r="Q99" s="9">
        <f t="shared" si="22"/>
        <v>0</v>
      </c>
      <c r="R99" s="8">
        <f t="shared" si="23"/>
        <v>0</v>
      </c>
      <c r="S99" s="89" t="s">
        <v>2280</v>
      </c>
      <c r="T99" s="89" t="s">
        <v>2203</v>
      </c>
      <c r="U99" s="89"/>
      <c r="V99" s="89"/>
      <c r="W99" s="89"/>
      <c r="X99" s="89"/>
      <c r="Y99" s="89"/>
      <c r="Z99" s="89"/>
      <c r="AA99" s="89"/>
      <c r="AB99" s="89">
        <v>6</v>
      </c>
      <c r="AC99" s="89" t="s">
        <v>2295</v>
      </c>
    </row>
    <row r="100" spans="1:29" x14ac:dyDescent="0.25">
      <c r="A100" s="4" t="s">
        <v>2560</v>
      </c>
      <c r="B100" s="5" t="s">
        <v>2557</v>
      </c>
      <c r="C100" s="5" t="s">
        <v>427</v>
      </c>
      <c r="D100" s="278" t="s">
        <v>844</v>
      </c>
      <c r="E100" s="304" t="s">
        <v>838</v>
      </c>
      <c r="F100" s="280" t="s">
        <v>7</v>
      </c>
      <c r="G100" s="84">
        <f t="shared" si="18"/>
        <v>242</v>
      </c>
      <c r="H100" s="15">
        <v>210</v>
      </c>
      <c r="I100" s="15">
        <v>420</v>
      </c>
      <c r="J100" s="29"/>
      <c r="K100" s="9">
        <f t="shared" si="19"/>
        <v>0</v>
      </c>
      <c r="L100" s="9">
        <f t="shared" si="20"/>
        <v>0</v>
      </c>
      <c r="M100" s="9">
        <f t="shared" si="21"/>
        <v>0</v>
      </c>
      <c r="N100" s="29"/>
      <c r="O100" s="9">
        <f t="shared" si="24"/>
        <v>0</v>
      </c>
      <c r="P100" s="9">
        <f t="shared" si="25"/>
        <v>0</v>
      </c>
      <c r="Q100" s="9">
        <f t="shared" si="22"/>
        <v>0</v>
      </c>
      <c r="R100" s="8">
        <f t="shared" si="23"/>
        <v>0</v>
      </c>
      <c r="S100" s="89" t="s">
        <v>2281</v>
      </c>
      <c r="T100" s="89" t="s">
        <v>2203</v>
      </c>
      <c r="U100" s="89"/>
      <c r="V100" s="89"/>
      <c r="W100" s="89"/>
      <c r="X100" s="89"/>
      <c r="Y100" s="89"/>
      <c r="Z100" s="89"/>
      <c r="AA100" s="89"/>
      <c r="AB100" s="89">
        <v>5</v>
      </c>
      <c r="AC100" s="89" t="s">
        <v>2301</v>
      </c>
    </row>
    <row r="101" spans="1:29" x14ac:dyDescent="0.25">
      <c r="A101" s="4" t="s">
        <v>2560</v>
      </c>
      <c r="B101" s="5" t="s">
        <v>2557</v>
      </c>
      <c r="C101" s="46" t="s">
        <v>427</v>
      </c>
      <c r="D101" s="295" t="s">
        <v>845</v>
      </c>
      <c r="E101" s="304" t="s">
        <v>839</v>
      </c>
      <c r="F101" s="280" t="s">
        <v>7</v>
      </c>
      <c r="G101" s="58">
        <f t="shared" si="18"/>
        <v>242</v>
      </c>
      <c r="H101" s="10">
        <v>210</v>
      </c>
      <c r="I101" s="10">
        <v>420</v>
      </c>
      <c r="J101" s="29"/>
      <c r="K101" s="9">
        <f t="shared" si="19"/>
        <v>0</v>
      </c>
      <c r="L101" s="9">
        <f t="shared" si="20"/>
        <v>0</v>
      </c>
      <c r="M101" s="9">
        <f t="shared" si="21"/>
        <v>0</v>
      </c>
      <c r="N101" s="29"/>
      <c r="O101" s="9">
        <f t="shared" si="24"/>
        <v>0</v>
      </c>
      <c r="P101" s="9">
        <f t="shared" si="25"/>
        <v>0</v>
      </c>
      <c r="Q101" s="9">
        <f t="shared" si="22"/>
        <v>0</v>
      </c>
      <c r="R101" s="8">
        <f t="shared" si="23"/>
        <v>0</v>
      </c>
      <c r="S101" s="89" t="s">
        <v>2281</v>
      </c>
      <c r="T101" s="89" t="s">
        <v>2203</v>
      </c>
      <c r="U101" s="89"/>
      <c r="V101" s="89"/>
      <c r="W101" s="89"/>
      <c r="X101" s="89"/>
      <c r="Y101" s="89"/>
      <c r="Z101" s="89"/>
      <c r="AA101" s="89"/>
      <c r="AB101" s="89">
        <v>5</v>
      </c>
      <c r="AC101" s="89" t="s">
        <v>2301</v>
      </c>
    </row>
    <row r="102" spans="1:29" x14ac:dyDescent="0.25">
      <c r="A102" s="4" t="s">
        <v>2560</v>
      </c>
      <c r="B102" s="5" t="s">
        <v>2557</v>
      </c>
      <c r="C102" s="5" t="s">
        <v>427</v>
      </c>
      <c r="D102" s="278" t="s">
        <v>846</v>
      </c>
      <c r="E102" s="304" t="s">
        <v>840</v>
      </c>
      <c r="F102" s="280" t="s">
        <v>7</v>
      </c>
      <c r="G102" s="84">
        <f t="shared" si="18"/>
        <v>127</v>
      </c>
      <c r="H102" s="15">
        <v>110</v>
      </c>
      <c r="I102" s="15">
        <v>220</v>
      </c>
      <c r="J102" s="29"/>
      <c r="K102" s="9">
        <f t="shared" si="19"/>
        <v>0</v>
      </c>
      <c r="L102" s="9">
        <f t="shared" si="20"/>
        <v>0</v>
      </c>
      <c r="M102" s="9">
        <f t="shared" si="21"/>
        <v>0</v>
      </c>
      <c r="N102" s="29"/>
      <c r="O102" s="9">
        <f t="shared" si="24"/>
        <v>0</v>
      </c>
      <c r="P102" s="9">
        <f t="shared" si="25"/>
        <v>0</v>
      </c>
      <c r="Q102" s="9">
        <f t="shared" si="22"/>
        <v>0</v>
      </c>
      <c r="R102" s="8">
        <f t="shared" si="23"/>
        <v>0</v>
      </c>
      <c r="S102" s="89" t="s">
        <v>2282</v>
      </c>
      <c r="T102" s="89" t="s">
        <v>2203</v>
      </c>
      <c r="U102" s="89"/>
      <c r="V102" s="89"/>
      <c r="W102" s="89"/>
      <c r="X102" s="89"/>
      <c r="Y102" s="89"/>
      <c r="Z102" s="89"/>
      <c r="AA102" s="89"/>
      <c r="AB102" s="89">
        <v>6</v>
      </c>
      <c r="AC102" s="89" t="s">
        <v>2295</v>
      </c>
    </row>
    <row r="103" spans="1:29" x14ac:dyDescent="0.25">
      <c r="A103" s="4" t="s">
        <v>2560</v>
      </c>
      <c r="B103" s="5" t="s">
        <v>2557</v>
      </c>
      <c r="C103" s="46" t="s">
        <v>427</v>
      </c>
      <c r="D103" s="295" t="s">
        <v>847</v>
      </c>
      <c r="E103" s="304" t="s">
        <v>841</v>
      </c>
      <c r="F103" s="280" t="s">
        <v>7</v>
      </c>
      <c r="G103" s="58">
        <f t="shared" si="18"/>
        <v>127</v>
      </c>
      <c r="H103" s="10">
        <v>110</v>
      </c>
      <c r="I103" s="10">
        <v>220</v>
      </c>
      <c r="J103" s="29"/>
      <c r="K103" s="9">
        <f t="shared" ref="K103:K134" si="26">J103*G103</f>
        <v>0</v>
      </c>
      <c r="L103" s="9">
        <f t="shared" si="20"/>
        <v>0</v>
      </c>
      <c r="M103" s="9">
        <f t="shared" si="21"/>
        <v>0</v>
      </c>
      <c r="N103" s="29"/>
      <c r="O103" s="9">
        <f t="shared" si="24"/>
        <v>0</v>
      </c>
      <c r="P103" s="9">
        <f t="shared" si="25"/>
        <v>0</v>
      </c>
      <c r="Q103" s="9">
        <f t="shared" si="22"/>
        <v>0</v>
      </c>
      <c r="R103" s="8">
        <f t="shared" si="23"/>
        <v>0</v>
      </c>
      <c r="S103" s="89" t="s">
        <v>2282</v>
      </c>
      <c r="T103" s="89" t="s">
        <v>2203</v>
      </c>
      <c r="U103" s="89"/>
      <c r="V103" s="89"/>
      <c r="W103" s="89"/>
      <c r="X103" s="89"/>
      <c r="Y103" s="89"/>
      <c r="Z103" s="89"/>
      <c r="AA103" s="89"/>
      <c r="AB103" s="89">
        <v>6</v>
      </c>
      <c r="AC103" s="89" t="s">
        <v>2295</v>
      </c>
    </row>
    <row r="104" spans="1:29" x14ac:dyDescent="0.25">
      <c r="A104" s="4" t="s">
        <v>2560</v>
      </c>
      <c r="B104" s="5" t="s">
        <v>2557</v>
      </c>
      <c r="C104" s="5" t="s">
        <v>427</v>
      </c>
      <c r="D104" s="278" t="s">
        <v>387</v>
      </c>
      <c r="E104" s="183" t="s">
        <v>1043</v>
      </c>
      <c r="F104" s="280" t="s">
        <v>7</v>
      </c>
      <c r="G104" s="84">
        <f t="shared" si="18"/>
        <v>167</v>
      </c>
      <c r="H104" s="15">
        <v>145</v>
      </c>
      <c r="I104" s="15">
        <v>300</v>
      </c>
      <c r="J104" s="29"/>
      <c r="K104" s="9">
        <f t="shared" si="26"/>
        <v>0</v>
      </c>
      <c r="L104" s="9">
        <f t="shared" si="20"/>
        <v>0</v>
      </c>
      <c r="M104" s="9">
        <f t="shared" si="21"/>
        <v>0</v>
      </c>
      <c r="N104" s="29"/>
      <c r="O104" s="9">
        <f t="shared" si="24"/>
        <v>0</v>
      </c>
      <c r="P104" s="9">
        <f t="shared" si="25"/>
        <v>0</v>
      </c>
      <c r="Q104" s="9">
        <f t="shared" si="22"/>
        <v>0</v>
      </c>
      <c r="R104" s="8">
        <f t="shared" si="23"/>
        <v>0</v>
      </c>
      <c r="S104" s="89" t="s">
        <v>2283</v>
      </c>
      <c r="T104" s="89" t="s">
        <v>2202</v>
      </c>
      <c r="U104" s="89"/>
      <c r="V104" s="89"/>
      <c r="W104" s="89"/>
      <c r="X104" s="89"/>
      <c r="Y104" s="89"/>
      <c r="Z104" s="89"/>
      <c r="AA104" s="89"/>
      <c r="AB104" s="89">
        <v>5</v>
      </c>
      <c r="AC104" s="89" t="s">
        <v>2301</v>
      </c>
    </row>
    <row r="105" spans="1:29" x14ac:dyDescent="0.25">
      <c r="A105" s="4" t="s">
        <v>2560</v>
      </c>
      <c r="B105" s="5" t="s">
        <v>2557</v>
      </c>
      <c r="C105" s="46" t="s">
        <v>427</v>
      </c>
      <c r="D105" s="295" t="s">
        <v>388</v>
      </c>
      <c r="E105" s="188" t="s">
        <v>1044</v>
      </c>
      <c r="F105" s="280" t="s">
        <v>7</v>
      </c>
      <c r="G105" s="58">
        <f t="shared" si="18"/>
        <v>167</v>
      </c>
      <c r="H105" s="10">
        <v>145</v>
      </c>
      <c r="I105" s="10">
        <v>300</v>
      </c>
      <c r="J105" s="29"/>
      <c r="K105" s="9">
        <f t="shared" si="26"/>
        <v>0</v>
      </c>
      <c r="L105" s="9">
        <f t="shared" si="20"/>
        <v>0</v>
      </c>
      <c r="M105" s="9">
        <f t="shared" si="21"/>
        <v>0</v>
      </c>
      <c r="N105" s="29"/>
      <c r="O105" s="9">
        <f t="shared" si="24"/>
        <v>0</v>
      </c>
      <c r="P105" s="9">
        <f t="shared" si="25"/>
        <v>0</v>
      </c>
      <c r="Q105" s="9">
        <f t="shared" si="22"/>
        <v>0</v>
      </c>
      <c r="R105" s="8">
        <f t="shared" si="23"/>
        <v>0</v>
      </c>
      <c r="S105" s="89" t="s">
        <v>2283</v>
      </c>
      <c r="T105" s="89" t="s">
        <v>2202</v>
      </c>
      <c r="U105" s="89"/>
      <c r="V105" s="89"/>
      <c r="W105" s="89"/>
      <c r="X105" s="89"/>
      <c r="Y105" s="89"/>
      <c r="Z105" s="89"/>
      <c r="AA105" s="89"/>
      <c r="AB105" s="89">
        <v>5</v>
      </c>
      <c r="AC105" s="89" t="s">
        <v>2301</v>
      </c>
    </row>
    <row r="106" spans="1:29" x14ac:dyDescent="0.25">
      <c r="A106" s="4" t="s">
        <v>2560</v>
      </c>
      <c r="B106" s="5" t="s">
        <v>2557</v>
      </c>
      <c r="C106" s="5" t="s">
        <v>427</v>
      </c>
      <c r="D106" s="278" t="s">
        <v>389</v>
      </c>
      <c r="E106" s="304" t="s">
        <v>1045</v>
      </c>
      <c r="F106" s="280" t="s">
        <v>7</v>
      </c>
      <c r="G106" s="84">
        <f t="shared" si="18"/>
        <v>190</v>
      </c>
      <c r="H106" s="15">
        <v>165</v>
      </c>
      <c r="I106" s="15">
        <v>350</v>
      </c>
      <c r="J106" s="29"/>
      <c r="K106" s="9">
        <f t="shared" si="26"/>
        <v>0</v>
      </c>
      <c r="L106" s="9">
        <f t="shared" si="20"/>
        <v>0</v>
      </c>
      <c r="M106" s="9">
        <f t="shared" si="21"/>
        <v>0</v>
      </c>
      <c r="N106" s="29"/>
      <c r="O106" s="9">
        <f t="shared" si="24"/>
        <v>0</v>
      </c>
      <c r="P106" s="9">
        <f t="shared" si="25"/>
        <v>0</v>
      </c>
      <c r="Q106" s="9">
        <f t="shared" si="22"/>
        <v>0</v>
      </c>
      <c r="R106" s="8">
        <f t="shared" si="23"/>
        <v>0</v>
      </c>
      <c r="S106" s="89" t="s">
        <v>2284</v>
      </c>
      <c r="T106" s="89" t="s">
        <v>2202</v>
      </c>
      <c r="U106" s="89"/>
      <c r="V106" s="89"/>
      <c r="W106" s="89"/>
      <c r="X106" s="89"/>
      <c r="Y106" s="89"/>
      <c r="Z106" s="89"/>
      <c r="AA106" s="89"/>
      <c r="AB106" s="89">
        <v>6</v>
      </c>
      <c r="AC106" s="89" t="s">
        <v>2295</v>
      </c>
    </row>
    <row r="107" spans="1:29" x14ac:dyDescent="0.25">
      <c r="A107" s="4" t="s">
        <v>2560</v>
      </c>
      <c r="B107" s="5" t="s">
        <v>2557</v>
      </c>
      <c r="C107" s="46" t="s">
        <v>427</v>
      </c>
      <c r="D107" s="295" t="s">
        <v>390</v>
      </c>
      <c r="E107" s="304" t="s">
        <v>1046</v>
      </c>
      <c r="F107" s="280" t="s">
        <v>7</v>
      </c>
      <c r="G107" s="58">
        <f t="shared" si="18"/>
        <v>190</v>
      </c>
      <c r="H107" s="10">
        <v>165</v>
      </c>
      <c r="I107" s="10">
        <v>350</v>
      </c>
      <c r="J107" s="29"/>
      <c r="K107" s="9">
        <f t="shared" si="26"/>
        <v>0</v>
      </c>
      <c r="L107" s="9">
        <f t="shared" si="20"/>
        <v>0</v>
      </c>
      <c r="M107" s="9">
        <f t="shared" si="21"/>
        <v>0</v>
      </c>
      <c r="N107" s="29"/>
      <c r="O107" s="9">
        <f t="shared" si="24"/>
        <v>0</v>
      </c>
      <c r="P107" s="9">
        <f t="shared" si="25"/>
        <v>0</v>
      </c>
      <c r="Q107" s="9">
        <f t="shared" si="22"/>
        <v>0</v>
      </c>
      <c r="R107" s="8">
        <f t="shared" si="23"/>
        <v>0</v>
      </c>
      <c r="S107" s="89" t="s">
        <v>2284</v>
      </c>
      <c r="T107" s="89" t="s">
        <v>2202</v>
      </c>
      <c r="U107" s="89"/>
      <c r="V107" s="89"/>
      <c r="W107" s="89"/>
      <c r="X107" s="89"/>
      <c r="Y107" s="89"/>
      <c r="Z107" s="89"/>
      <c r="AA107" s="89"/>
      <c r="AB107" s="89">
        <v>6</v>
      </c>
      <c r="AC107" s="89" t="s">
        <v>2295</v>
      </c>
    </row>
    <row r="108" spans="1:29" x14ac:dyDescent="0.25">
      <c r="A108" s="4" t="s">
        <v>2560</v>
      </c>
      <c r="B108" s="5" t="s">
        <v>2557</v>
      </c>
      <c r="C108" s="5" t="s">
        <v>427</v>
      </c>
      <c r="D108" s="278" t="s">
        <v>393</v>
      </c>
      <c r="E108" s="188" t="s">
        <v>1047</v>
      </c>
      <c r="F108" s="280" t="s">
        <v>7</v>
      </c>
      <c r="G108" s="84">
        <f t="shared" si="18"/>
        <v>328</v>
      </c>
      <c r="H108" s="15">
        <v>285</v>
      </c>
      <c r="I108" s="15">
        <v>600</v>
      </c>
      <c r="J108" s="29"/>
      <c r="K108" s="9">
        <f t="shared" si="26"/>
        <v>0</v>
      </c>
      <c r="L108" s="9">
        <f t="shared" si="20"/>
        <v>0</v>
      </c>
      <c r="M108" s="9">
        <f t="shared" si="21"/>
        <v>0</v>
      </c>
      <c r="N108" s="29"/>
      <c r="O108" s="9">
        <f t="shared" si="24"/>
        <v>0</v>
      </c>
      <c r="P108" s="9">
        <f t="shared" si="25"/>
        <v>0</v>
      </c>
      <c r="Q108" s="9">
        <f t="shared" si="22"/>
        <v>0</v>
      </c>
      <c r="R108" s="8">
        <f t="shared" si="23"/>
        <v>0</v>
      </c>
      <c r="S108" s="89" t="s">
        <v>2285</v>
      </c>
      <c r="T108" s="89" t="s">
        <v>2202</v>
      </c>
      <c r="U108" s="89"/>
      <c r="V108" s="89"/>
      <c r="W108" s="89"/>
      <c r="X108" s="89"/>
      <c r="Y108" s="89"/>
      <c r="Z108" s="89"/>
      <c r="AA108" s="89"/>
      <c r="AB108" s="89">
        <v>6</v>
      </c>
      <c r="AC108" s="89" t="s">
        <v>2295</v>
      </c>
    </row>
    <row r="109" spans="1:29" x14ac:dyDescent="0.25">
      <c r="A109" s="4" t="s">
        <v>2560</v>
      </c>
      <c r="B109" s="5" t="s">
        <v>2557</v>
      </c>
      <c r="C109" s="46" t="s">
        <v>427</v>
      </c>
      <c r="D109" s="295" t="s">
        <v>394</v>
      </c>
      <c r="E109" s="188" t="s">
        <v>1048</v>
      </c>
      <c r="F109" s="280" t="s">
        <v>7</v>
      </c>
      <c r="G109" s="58">
        <f t="shared" si="18"/>
        <v>328</v>
      </c>
      <c r="H109" s="10">
        <v>285</v>
      </c>
      <c r="I109" s="10">
        <v>600</v>
      </c>
      <c r="J109" s="29"/>
      <c r="K109" s="9">
        <f t="shared" si="26"/>
        <v>0</v>
      </c>
      <c r="L109" s="9">
        <f t="shared" si="20"/>
        <v>0</v>
      </c>
      <c r="M109" s="9">
        <f t="shared" si="21"/>
        <v>0</v>
      </c>
      <c r="N109" s="29"/>
      <c r="O109" s="9">
        <f t="shared" si="24"/>
        <v>0</v>
      </c>
      <c r="P109" s="9">
        <f t="shared" si="25"/>
        <v>0</v>
      </c>
      <c r="Q109" s="9">
        <f t="shared" si="22"/>
        <v>0</v>
      </c>
      <c r="R109" s="8">
        <f t="shared" si="23"/>
        <v>0</v>
      </c>
      <c r="S109" s="89" t="s">
        <v>2285</v>
      </c>
      <c r="T109" s="89" t="s">
        <v>2202</v>
      </c>
      <c r="U109" s="89"/>
      <c r="V109" s="89"/>
      <c r="W109" s="89"/>
      <c r="X109" s="89"/>
      <c r="Y109" s="89"/>
      <c r="Z109" s="89"/>
      <c r="AA109" s="89"/>
      <c r="AB109" s="89">
        <v>6</v>
      </c>
      <c r="AC109" s="89" t="s">
        <v>2295</v>
      </c>
    </row>
    <row r="110" spans="1:29" x14ac:dyDescent="0.25">
      <c r="A110" s="4" t="s">
        <v>2560</v>
      </c>
      <c r="B110" s="5" t="s">
        <v>2557</v>
      </c>
      <c r="C110" s="5" t="s">
        <v>427</v>
      </c>
      <c r="D110" s="278" t="s">
        <v>731</v>
      </c>
      <c r="E110" s="304" t="s">
        <v>733</v>
      </c>
      <c r="F110" s="280" t="s">
        <v>7</v>
      </c>
      <c r="G110" s="84">
        <f t="shared" si="18"/>
        <v>173</v>
      </c>
      <c r="H110" s="213">
        <v>150</v>
      </c>
      <c r="I110" s="17">
        <v>300</v>
      </c>
      <c r="J110" s="29"/>
      <c r="K110" s="9">
        <f t="shared" si="26"/>
        <v>0</v>
      </c>
      <c r="L110" s="9">
        <f t="shared" si="20"/>
        <v>0</v>
      </c>
      <c r="M110" s="9">
        <f t="shared" si="21"/>
        <v>0</v>
      </c>
      <c r="N110" s="29"/>
      <c r="O110" s="9">
        <f t="shared" si="24"/>
        <v>0</v>
      </c>
      <c r="P110" s="9">
        <f t="shared" si="25"/>
        <v>0</v>
      </c>
      <c r="Q110" s="9">
        <f t="shared" si="22"/>
        <v>0</v>
      </c>
      <c r="R110" s="8">
        <f t="shared" si="23"/>
        <v>0</v>
      </c>
      <c r="S110" s="89" t="s">
        <v>2286</v>
      </c>
      <c r="T110" s="89" t="s">
        <v>2203</v>
      </c>
      <c r="U110" s="89"/>
      <c r="V110" s="89"/>
      <c r="W110" s="89"/>
      <c r="X110" s="89"/>
      <c r="Y110" s="89"/>
      <c r="Z110" s="89"/>
      <c r="AA110" s="89"/>
      <c r="AB110" s="89">
        <v>5</v>
      </c>
      <c r="AC110" s="89" t="s">
        <v>2301</v>
      </c>
    </row>
    <row r="111" spans="1:29" x14ac:dyDescent="0.25">
      <c r="A111" s="4" t="s">
        <v>2560</v>
      </c>
      <c r="B111" s="5" t="s">
        <v>2557</v>
      </c>
      <c r="C111" s="46" t="s">
        <v>427</v>
      </c>
      <c r="D111" s="295" t="s">
        <v>732</v>
      </c>
      <c r="E111" s="304" t="s">
        <v>734</v>
      </c>
      <c r="F111" s="280" t="s">
        <v>7</v>
      </c>
      <c r="G111" s="58">
        <f t="shared" si="18"/>
        <v>173</v>
      </c>
      <c r="H111" s="9">
        <v>150</v>
      </c>
      <c r="I111" s="6">
        <v>300</v>
      </c>
      <c r="J111" s="29"/>
      <c r="K111" s="9">
        <f t="shared" si="26"/>
        <v>0</v>
      </c>
      <c r="L111" s="9">
        <f t="shared" si="20"/>
        <v>0</v>
      </c>
      <c r="M111" s="9">
        <f t="shared" si="21"/>
        <v>0</v>
      </c>
      <c r="N111" s="29"/>
      <c r="O111" s="9">
        <f t="shared" si="24"/>
        <v>0</v>
      </c>
      <c r="P111" s="9">
        <f t="shared" si="25"/>
        <v>0</v>
      </c>
      <c r="Q111" s="9">
        <f t="shared" si="22"/>
        <v>0</v>
      </c>
      <c r="R111" s="8">
        <f t="shared" si="23"/>
        <v>0</v>
      </c>
      <c r="S111" s="89" t="s">
        <v>2286</v>
      </c>
      <c r="T111" s="89" t="s">
        <v>2203</v>
      </c>
      <c r="U111" s="89"/>
      <c r="V111" s="89"/>
      <c r="W111" s="89"/>
      <c r="X111" s="89"/>
      <c r="Y111" s="89"/>
      <c r="Z111" s="89"/>
      <c r="AA111" s="89"/>
      <c r="AB111" s="89">
        <v>5</v>
      </c>
      <c r="AC111" s="89" t="s">
        <v>2301</v>
      </c>
    </row>
    <row r="112" spans="1:29" x14ac:dyDescent="0.25">
      <c r="A112" s="4" t="s">
        <v>2560</v>
      </c>
      <c r="B112" s="5" t="s">
        <v>2557</v>
      </c>
      <c r="C112" s="46" t="s">
        <v>427</v>
      </c>
      <c r="D112" s="278" t="s">
        <v>2450</v>
      </c>
      <c r="E112" s="304" t="s">
        <v>2428</v>
      </c>
      <c r="F112" s="280" t="s">
        <v>7</v>
      </c>
      <c r="G112" s="84">
        <f t="shared" si="18"/>
        <v>115</v>
      </c>
      <c r="H112" s="213">
        <v>100</v>
      </c>
      <c r="I112" s="17">
        <v>200</v>
      </c>
      <c r="J112" s="32"/>
      <c r="K112" s="9">
        <f t="shared" si="26"/>
        <v>0</v>
      </c>
      <c r="L112" s="9">
        <f t="shared" si="20"/>
        <v>0</v>
      </c>
      <c r="M112" s="9">
        <f t="shared" si="21"/>
        <v>0</v>
      </c>
      <c r="N112" s="29"/>
      <c r="O112" s="9">
        <f t="shared" si="24"/>
        <v>0</v>
      </c>
      <c r="P112" s="9">
        <f t="shared" si="25"/>
        <v>0</v>
      </c>
      <c r="Q112" s="9">
        <f t="shared" si="22"/>
        <v>0</v>
      </c>
      <c r="R112" s="8">
        <f t="shared" si="23"/>
        <v>0</v>
      </c>
      <c r="S112" s="89" t="e">
        <v>#N/A</v>
      </c>
      <c r="T112" s="89"/>
      <c r="U112" s="89"/>
      <c r="V112" s="89"/>
      <c r="W112" s="89"/>
      <c r="X112" s="89"/>
      <c r="Y112" s="89"/>
      <c r="Z112" s="89"/>
      <c r="AA112" s="89"/>
      <c r="AB112" s="89"/>
      <c r="AC112" s="89"/>
    </row>
    <row r="113" spans="1:29" x14ac:dyDescent="0.25">
      <c r="A113" s="4" t="s">
        <v>2560</v>
      </c>
      <c r="B113" s="5" t="s">
        <v>2557</v>
      </c>
      <c r="C113" s="46" t="s">
        <v>427</v>
      </c>
      <c r="D113" s="295" t="s">
        <v>2451</v>
      </c>
      <c r="E113" s="66" t="s">
        <v>2429</v>
      </c>
      <c r="F113" s="280" t="s">
        <v>7</v>
      </c>
      <c r="G113" s="58">
        <f t="shared" si="18"/>
        <v>115</v>
      </c>
      <c r="H113" s="9">
        <v>100</v>
      </c>
      <c r="I113" s="6">
        <v>200</v>
      </c>
      <c r="J113" s="32"/>
      <c r="K113" s="9">
        <f t="shared" si="26"/>
        <v>0</v>
      </c>
      <c r="L113" s="9">
        <f t="shared" si="20"/>
        <v>0</v>
      </c>
      <c r="M113" s="9">
        <f t="shared" si="21"/>
        <v>0</v>
      </c>
      <c r="N113" s="29"/>
      <c r="O113" s="9">
        <f t="shared" si="24"/>
        <v>0</v>
      </c>
      <c r="P113" s="9">
        <f t="shared" si="25"/>
        <v>0</v>
      </c>
      <c r="Q113" s="9">
        <f t="shared" si="22"/>
        <v>0</v>
      </c>
      <c r="R113" s="8">
        <f t="shared" si="23"/>
        <v>0</v>
      </c>
      <c r="S113" s="89" t="e">
        <v>#N/A</v>
      </c>
      <c r="T113" s="89"/>
      <c r="U113" s="89"/>
      <c r="V113" s="89"/>
      <c r="W113" s="89"/>
      <c r="X113" s="89"/>
      <c r="Y113" s="89"/>
      <c r="Z113" s="89"/>
      <c r="AA113" s="89"/>
      <c r="AB113" s="89"/>
      <c r="AC113" s="89"/>
    </row>
    <row r="114" spans="1:29" x14ac:dyDescent="0.25">
      <c r="A114" s="4" t="s">
        <v>2560</v>
      </c>
      <c r="B114" s="62" t="s">
        <v>2559</v>
      </c>
      <c r="C114" s="5" t="s">
        <v>427</v>
      </c>
      <c r="D114" s="278" t="s">
        <v>1536</v>
      </c>
      <c r="E114" s="304" t="s">
        <v>1538</v>
      </c>
      <c r="F114" s="280" t="s">
        <v>7</v>
      </c>
      <c r="G114" s="84">
        <f t="shared" si="18"/>
        <v>288</v>
      </c>
      <c r="H114" s="15">
        <v>250</v>
      </c>
      <c r="I114" s="15">
        <v>500</v>
      </c>
      <c r="J114" s="29"/>
      <c r="K114" s="9">
        <f t="shared" si="26"/>
        <v>0</v>
      </c>
      <c r="L114" s="9">
        <f t="shared" si="20"/>
        <v>0</v>
      </c>
      <c r="M114" s="9">
        <f t="shared" si="21"/>
        <v>0</v>
      </c>
      <c r="N114" s="29"/>
      <c r="O114" s="9">
        <f t="shared" si="24"/>
        <v>0</v>
      </c>
      <c r="P114" s="9">
        <f t="shared" si="25"/>
        <v>0</v>
      </c>
      <c r="Q114" s="9">
        <f t="shared" si="22"/>
        <v>0</v>
      </c>
      <c r="R114" s="8">
        <f t="shared" si="23"/>
        <v>0</v>
      </c>
      <c r="S114" s="89" t="s">
        <v>2063</v>
      </c>
      <c r="T114" s="89" t="s">
        <v>2203</v>
      </c>
      <c r="U114" s="89"/>
      <c r="V114" s="89"/>
      <c r="W114" s="89"/>
      <c r="X114" s="89"/>
      <c r="Y114" s="89"/>
      <c r="Z114" s="89"/>
      <c r="AA114" s="89"/>
      <c r="AB114" s="89"/>
      <c r="AC114" s="89"/>
    </row>
    <row r="115" spans="1:29" x14ac:dyDescent="0.25">
      <c r="A115" s="4" t="s">
        <v>2560</v>
      </c>
      <c r="B115" s="62" t="s">
        <v>2559</v>
      </c>
      <c r="C115" s="46" t="s">
        <v>427</v>
      </c>
      <c r="D115" s="295" t="s">
        <v>1537</v>
      </c>
      <c r="E115" s="304" t="s">
        <v>1539</v>
      </c>
      <c r="F115" s="280" t="s">
        <v>7</v>
      </c>
      <c r="G115" s="58">
        <f t="shared" si="18"/>
        <v>288</v>
      </c>
      <c r="H115" s="10">
        <v>250</v>
      </c>
      <c r="I115" s="10">
        <v>500</v>
      </c>
      <c r="J115" s="29"/>
      <c r="K115" s="9">
        <f t="shared" si="26"/>
        <v>0</v>
      </c>
      <c r="L115" s="9">
        <f t="shared" si="20"/>
        <v>0</v>
      </c>
      <c r="M115" s="9">
        <f t="shared" si="21"/>
        <v>0</v>
      </c>
      <c r="N115" s="29"/>
      <c r="O115" s="9">
        <f t="shared" si="24"/>
        <v>0</v>
      </c>
      <c r="P115" s="9">
        <f t="shared" si="25"/>
        <v>0</v>
      </c>
      <c r="Q115" s="9">
        <f t="shared" si="22"/>
        <v>0</v>
      </c>
      <c r="R115" s="8">
        <f t="shared" si="23"/>
        <v>0</v>
      </c>
      <c r="S115" s="89" t="s">
        <v>2063</v>
      </c>
      <c r="T115" s="89" t="s">
        <v>2203</v>
      </c>
      <c r="U115" s="89"/>
      <c r="V115" s="89"/>
      <c r="W115" s="89"/>
      <c r="X115" s="89"/>
      <c r="Y115" s="89"/>
      <c r="Z115" s="89"/>
      <c r="AA115" s="89"/>
      <c r="AB115" s="89"/>
      <c r="AC115" s="89"/>
    </row>
    <row r="116" spans="1:29" x14ac:dyDescent="0.25">
      <c r="A116" s="4" t="s">
        <v>2560</v>
      </c>
      <c r="B116" s="62" t="s">
        <v>2559</v>
      </c>
      <c r="C116" s="5" t="s">
        <v>427</v>
      </c>
      <c r="D116" s="278" t="s">
        <v>1840</v>
      </c>
      <c r="E116" s="184" t="s">
        <v>1834</v>
      </c>
      <c r="F116" s="280" t="s">
        <v>7</v>
      </c>
      <c r="G116" s="84">
        <f t="shared" si="18"/>
        <v>230</v>
      </c>
      <c r="H116" s="15">
        <v>200</v>
      </c>
      <c r="I116" s="15">
        <v>400</v>
      </c>
      <c r="J116" s="29"/>
      <c r="K116" s="9">
        <f t="shared" si="26"/>
        <v>0</v>
      </c>
      <c r="L116" s="9">
        <f t="shared" si="20"/>
        <v>0</v>
      </c>
      <c r="M116" s="9">
        <f t="shared" si="21"/>
        <v>0</v>
      </c>
      <c r="N116" s="29"/>
      <c r="O116" s="9">
        <f t="shared" si="24"/>
        <v>0</v>
      </c>
      <c r="P116" s="9">
        <f t="shared" si="25"/>
        <v>0</v>
      </c>
      <c r="Q116" s="9">
        <f t="shared" si="22"/>
        <v>0</v>
      </c>
      <c r="R116" s="8">
        <f t="shared" si="23"/>
        <v>0</v>
      </c>
      <c r="S116" s="89" t="s">
        <v>1846</v>
      </c>
      <c r="T116" s="89" t="s">
        <v>2203</v>
      </c>
      <c r="U116" s="89"/>
      <c r="V116" s="89"/>
      <c r="W116" s="89"/>
      <c r="X116" s="89"/>
      <c r="Y116" s="89"/>
      <c r="Z116" s="89"/>
      <c r="AA116" s="89"/>
      <c r="AB116" s="89"/>
      <c r="AC116" s="89"/>
    </row>
    <row r="117" spans="1:29" x14ac:dyDescent="0.25">
      <c r="A117" s="4" t="s">
        <v>2560</v>
      </c>
      <c r="B117" s="62" t="s">
        <v>2559</v>
      </c>
      <c r="C117" s="46" t="s">
        <v>427</v>
      </c>
      <c r="D117" s="295" t="s">
        <v>1841</v>
      </c>
      <c r="E117" s="304" t="s">
        <v>1835</v>
      </c>
      <c r="F117" s="280" t="s">
        <v>7</v>
      </c>
      <c r="G117" s="58">
        <f t="shared" si="18"/>
        <v>230</v>
      </c>
      <c r="H117" s="10">
        <v>200</v>
      </c>
      <c r="I117" s="10">
        <v>400</v>
      </c>
      <c r="J117" s="29"/>
      <c r="K117" s="9">
        <f t="shared" si="26"/>
        <v>0</v>
      </c>
      <c r="L117" s="9">
        <f t="shared" si="20"/>
        <v>0</v>
      </c>
      <c r="M117" s="9">
        <f t="shared" si="21"/>
        <v>0</v>
      </c>
      <c r="N117" s="29"/>
      <c r="O117" s="9">
        <f t="shared" si="24"/>
        <v>0</v>
      </c>
      <c r="P117" s="9">
        <f t="shared" si="25"/>
        <v>0</v>
      </c>
      <c r="Q117" s="9">
        <f t="shared" si="22"/>
        <v>0</v>
      </c>
      <c r="R117" s="8">
        <f t="shared" si="23"/>
        <v>0</v>
      </c>
      <c r="S117" s="89" t="s">
        <v>1846</v>
      </c>
      <c r="T117" s="89" t="s">
        <v>2203</v>
      </c>
      <c r="U117" s="89"/>
      <c r="V117" s="89"/>
      <c r="W117" s="89"/>
      <c r="X117" s="89"/>
      <c r="Y117" s="89"/>
      <c r="Z117" s="89"/>
      <c r="AA117" s="89"/>
      <c r="AB117" s="89"/>
      <c r="AC117" s="89"/>
    </row>
    <row r="118" spans="1:29" x14ac:dyDescent="0.25">
      <c r="A118" s="4" t="s">
        <v>2560</v>
      </c>
      <c r="B118" s="62" t="s">
        <v>2559</v>
      </c>
      <c r="C118" s="5" t="s">
        <v>427</v>
      </c>
      <c r="D118" s="278" t="s">
        <v>1842</v>
      </c>
      <c r="E118" s="184" t="s">
        <v>1836</v>
      </c>
      <c r="F118" s="280" t="s">
        <v>7</v>
      </c>
      <c r="G118" s="84">
        <f t="shared" si="18"/>
        <v>115</v>
      </c>
      <c r="H118" s="15">
        <v>100</v>
      </c>
      <c r="I118" s="15">
        <v>200</v>
      </c>
      <c r="J118" s="29"/>
      <c r="K118" s="9">
        <f t="shared" si="26"/>
        <v>0</v>
      </c>
      <c r="L118" s="9">
        <f t="shared" si="20"/>
        <v>0</v>
      </c>
      <c r="M118" s="9">
        <f t="shared" si="21"/>
        <v>0</v>
      </c>
      <c r="N118" s="29"/>
      <c r="O118" s="9">
        <f t="shared" si="24"/>
        <v>0</v>
      </c>
      <c r="P118" s="9">
        <f t="shared" si="25"/>
        <v>0</v>
      </c>
      <c r="Q118" s="9">
        <f t="shared" si="22"/>
        <v>0</v>
      </c>
      <c r="R118" s="8">
        <f t="shared" si="23"/>
        <v>0</v>
      </c>
      <c r="S118" s="89" t="s">
        <v>1847</v>
      </c>
      <c r="T118" s="89" t="s">
        <v>2203</v>
      </c>
      <c r="U118" s="89"/>
      <c r="V118" s="89"/>
      <c r="W118" s="89"/>
      <c r="X118" s="89"/>
      <c r="Y118" s="89"/>
      <c r="Z118" s="89"/>
      <c r="AA118" s="89"/>
      <c r="AB118" s="89"/>
      <c r="AC118" s="89"/>
    </row>
    <row r="119" spans="1:29" x14ac:dyDescent="0.25">
      <c r="A119" s="4" t="s">
        <v>2560</v>
      </c>
      <c r="B119" s="62" t="s">
        <v>2559</v>
      </c>
      <c r="C119" s="46" t="s">
        <v>427</v>
      </c>
      <c r="D119" s="295" t="s">
        <v>1843</v>
      </c>
      <c r="E119" s="304" t="s">
        <v>1837</v>
      </c>
      <c r="F119" s="280" t="s">
        <v>7</v>
      </c>
      <c r="G119" s="58">
        <f t="shared" si="18"/>
        <v>115</v>
      </c>
      <c r="H119" s="10">
        <v>100</v>
      </c>
      <c r="I119" s="10">
        <v>200</v>
      </c>
      <c r="J119" s="29"/>
      <c r="K119" s="9">
        <f t="shared" si="26"/>
        <v>0</v>
      </c>
      <c r="L119" s="9">
        <f t="shared" si="20"/>
        <v>0</v>
      </c>
      <c r="M119" s="9">
        <f t="shared" si="21"/>
        <v>0</v>
      </c>
      <c r="N119" s="29"/>
      <c r="O119" s="9">
        <f t="shared" si="24"/>
        <v>0</v>
      </c>
      <c r="P119" s="9">
        <f t="shared" si="25"/>
        <v>0</v>
      </c>
      <c r="Q119" s="9">
        <f t="shared" si="22"/>
        <v>0</v>
      </c>
      <c r="R119" s="8">
        <f t="shared" si="23"/>
        <v>0</v>
      </c>
      <c r="S119" s="89" t="s">
        <v>1847</v>
      </c>
      <c r="T119" s="89" t="s">
        <v>2203</v>
      </c>
      <c r="U119" s="89"/>
      <c r="V119" s="89"/>
      <c r="W119" s="89"/>
      <c r="X119" s="89"/>
      <c r="Y119" s="89"/>
      <c r="Z119" s="89"/>
      <c r="AA119" s="89"/>
      <c r="AB119" s="89"/>
      <c r="AC119" s="89"/>
    </row>
    <row r="120" spans="1:29" x14ac:dyDescent="0.25">
      <c r="A120" s="4" t="s">
        <v>2560</v>
      </c>
      <c r="B120" s="62" t="s">
        <v>2559</v>
      </c>
      <c r="C120" s="5" t="s">
        <v>427</v>
      </c>
      <c r="D120" s="278" t="s">
        <v>1844</v>
      </c>
      <c r="E120" s="184" t="s">
        <v>1838</v>
      </c>
      <c r="F120" s="280" t="s">
        <v>7</v>
      </c>
      <c r="G120" s="84">
        <f t="shared" si="18"/>
        <v>115</v>
      </c>
      <c r="H120" s="15">
        <v>100</v>
      </c>
      <c r="I120" s="15">
        <v>200</v>
      </c>
      <c r="J120" s="29"/>
      <c r="K120" s="9">
        <f t="shared" si="26"/>
        <v>0</v>
      </c>
      <c r="L120" s="9">
        <f t="shared" si="20"/>
        <v>0</v>
      </c>
      <c r="M120" s="9">
        <f t="shared" si="21"/>
        <v>0</v>
      </c>
      <c r="N120" s="29"/>
      <c r="O120" s="9">
        <f t="shared" si="24"/>
        <v>0</v>
      </c>
      <c r="P120" s="9">
        <f t="shared" si="25"/>
        <v>0</v>
      </c>
      <c r="Q120" s="9">
        <f t="shared" si="22"/>
        <v>0</v>
      </c>
      <c r="R120" s="8">
        <f t="shared" si="23"/>
        <v>0</v>
      </c>
      <c r="S120" s="89" t="s">
        <v>1847</v>
      </c>
      <c r="T120" s="89" t="s">
        <v>2203</v>
      </c>
      <c r="U120" s="89"/>
      <c r="V120" s="89"/>
      <c r="W120" s="89"/>
      <c r="X120" s="89"/>
      <c r="Y120" s="89"/>
      <c r="Z120" s="89"/>
      <c r="AA120" s="89"/>
      <c r="AB120" s="89"/>
      <c r="AC120" s="89"/>
    </row>
    <row r="121" spans="1:29" x14ac:dyDescent="0.25">
      <c r="A121" s="4" t="s">
        <v>2560</v>
      </c>
      <c r="B121" s="62" t="s">
        <v>2559</v>
      </c>
      <c r="C121" s="46" t="s">
        <v>427</v>
      </c>
      <c r="D121" s="295" t="s">
        <v>1845</v>
      </c>
      <c r="E121" s="304" t="s">
        <v>1839</v>
      </c>
      <c r="F121" s="280" t="s">
        <v>7</v>
      </c>
      <c r="G121" s="58">
        <f t="shared" si="18"/>
        <v>115</v>
      </c>
      <c r="H121" s="10">
        <v>100</v>
      </c>
      <c r="I121" s="10">
        <v>200</v>
      </c>
      <c r="J121" s="29"/>
      <c r="K121" s="9">
        <f t="shared" si="26"/>
        <v>0</v>
      </c>
      <c r="L121" s="9">
        <f t="shared" si="20"/>
        <v>0</v>
      </c>
      <c r="M121" s="9">
        <f t="shared" si="21"/>
        <v>0</v>
      </c>
      <c r="N121" s="29"/>
      <c r="O121" s="9">
        <f t="shared" si="24"/>
        <v>0</v>
      </c>
      <c r="P121" s="9">
        <f t="shared" si="25"/>
        <v>0</v>
      </c>
      <c r="Q121" s="9">
        <f t="shared" si="22"/>
        <v>0</v>
      </c>
      <c r="R121" s="8">
        <f t="shared" si="23"/>
        <v>0</v>
      </c>
      <c r="S121" s="89" t="s">
        <v>1847</v>
      </c>
      <c r="T121" s="89" t="s">
        <v>2203</v>
      </c>
      <c r="U121" s="89"/>
      <c r="V121" s="89"/>
      <c r="W121" s="89"/>
      <c r="X121" s="89"/>
      <c r="Y121" s="89"/>
      <c r="Z121" s="89"/>
      <c r="AA121" s="89"/>
      <c r="AB121" s="89"/>
      <c r="AC121" s="89"/>
    </row>
    <row r="122" spans="1:29" x14ac:dyDescent="0.25">
      <c r="A122" s="4" t="s">
        <v>2560</v>
      </c>
      <c r="B122" s="62" t="s">
        <v>2559</v>
      </c>
      <c r="C122" s="5" t="s">
        <v>427</v>
      </c>
      <c r="D122" s="278" t="s">
        <v>1371</v>
      </c>
      <c r="E122" s="304" t="s">
        <v>1210</v>
      </c>
      <c r="F122" s="280" t="s">
        <v>10</v>
      </c>
      <c r="G122" s="84">
        <f t="shared" si="18"/>
        <v>748</v>
      </c>
      <c r="H122" s="213">
        <v>650</v>
      </c>
      <c r="I122" s="17">
        <v>1350</v>
      </c>
      <c r="J122" s="32"/>
      <c r="K122" s="9">
        <f t="shared" si="26"/>
        <v>0</v>
      </c>
      <c r="L122" s="9">
        <f t="shared" si="20"/>
        <v>0</v>
      </c>
      <c r="M122" s="9">
        <f t="shared" si="21"/>
        <v>0</v>
      </c>
      <c r="N122" s="29"/>
      <c r="O122" s="9">
        <f t="shared" si="24"/>
        <v>0</v>
      </c>
      <c r="P122" s="9">
        <f t="shared" si="25"/>
        <v>0</v>
      </c>
      <c r="Q122" s="9">
        <f t="shared" si="22"/>
        <v>0</v>
      </c>
      <c r="R122" s="8">
        <f t="shared" si="23"/>
        <v>0</v>
      </c>
      <c r="S122" s="89" t="s">
        <v>1998</v>
      </c>
      <c r="T122" s="89"/>
      <c r="U122" s="89"/>
      <c r="V122" s="89"/>
      <c r="W122" s="89"/>
      <c r="X122" s="89"/>
      <c r="Y122" s="89"/>
      <c r="Z122" s="89"/>
      <c r="AA122" s="89"/>
      <c r="AB122" s="89"/>
      <c r="AC122" s="89"/>
    </row>
    <row r="123" spans="1:29" x14ac:dyDescent="0.25">
      <c r="A123" s="4" t="s">
        <v>2560</v>
      </c>
      <c r="B123" s="62" t="s">
        <v>2559</v>
      </c>
      <c r="C123" s="46" t="s">
        <v>427</v>
      </c>
      <c r="D123" s="295" t="s">
        <v>1372</v>
      </c>
      <c r="E123" s="304" t="s">
        <v>1211</v>
      </c>
      <c r="F123" s="280" t="s">
        <v>10</v>
      </c>
      <c r="G123" s="58">
        <f t="shared" si="18"/>
        <v>748</v>
      </c>
      <c r="H123" s="9">
        <v>650</v>
      </c>
      <c r="I123" s="6">
        <v>1350</v>
      </c>
      <c r="J123" s="29"/>
      <c r="K123" s="9">
        <f t="shared" si="26"/>
        <v>0</v>
      </c>
      <c r="L123" s="9">
        <f t="shared" si="20"/>
        <v>0</v>
      </c>
      <c r="M123" s="9">
        <f t="shared" si="21"/>
        <v>0</v>
      </c>
      <c r="N123" s="29"/>
      <c r="O123" s="9">
        <f t="shared" si="24"/>
        <v>0</v>
      </c>
      <c r="P123" s="9">
        <f t="shared" si="25"/>
        <v>0</v>
      </c>
      <c r="Q123" s="9">
        <f t="shared" si="22"/>
        <v>0</v>
      </c>
      <c r="R123" s="8">
        <f t="shared" si="23"/>
        <v>0</v>
      </c>
      <c r="S123" s="89" t="s">
        <v>1998</v>
      </c>
      <c r="T123" s="89"/>
      <c r="U123" s="89"/>
      <c r="V123" s="89"/>
      <c r="W123" s="89"/>
      <c r="X123" s="89"/>
      <c r="Y123" s="89"/>
      <c r="Z123" s="89"/>
      <c r="AA123" s="89"/>
      <c r="AB123" s="89"/>
      <c r="AC123" s="89"/>
    </row>
    <row r="124" spans="1:29" x14ac:dyDescent="0.25">
      <c r="A124" s="4" t="s">
        <v>2560</v>
      </c>
      <c r="B124" s="62" t="s">
        <v>2559</v>
      </c>
      <c r="C124" s="46" t="s">
        <v>428</v>
      </c>
      <c r="D124" s="310" t="s">
        <v>1373</v>
      </c>
      <c r="E124" s="5" t="s">
        <v>1212</v>
      </c>
      <c r="F124" s="280" t="s">
        <v>10</v>
      </c>
      <c r="G124" s="58">
        <f t="shared" si="18"/>
        <v>748</v>
      </c>
      <c r="H124" s="9">
        <v>650</v>
      </c>
      <c r="I124" s="6">
        <v>1350</v>
      </c>
      <c r="J124" s="32"/>
      <c r="K124" s="9">
        <f t="shared" si="26"/>
        <v>0</v>
      </c>
      <c r="L124" s="9">
        <f t="shared" si="20"/>
        <v>0</v>
      </c>
      <c r="M124" s="9">
        <f t="shared" si="21"/>
        <v>0</v>
      </c>
      <c r="N124" s="29"/>
      <c r="O124" s="9">
        <f t="shared" si="24"/>
        <v>0</v>
      </c>
      <c r="P124" s="9">
        <f t="shared" si="25"/>
        <v>0</v>
      </c>
      <c r="Q124" s="9">
        <f t="shared" si="22"/>
        <v>0</v>
      </c>
      <c r="R124" s="8">
        <f t="shared" si="23"/>
        <v>0</v>
      </c>
      <c r="S124" s="89" t="s">
        <v>1998</v>
      </c>
      <c r="T124" s="89"/>
      <c r="U124" s="89"/>
      <c r="V124" s="89"/>
      <c r="W124" s="89"/>
      <c r="X124" s="89"/>
      <c r="Y124" s="89"/>
      <c r="Z124" s="89"/>
      <c r="AA124" s="89"/>
      <c r="AB124" s="89"/>
      <c r="AC124" s="89"/>
    </row>
    <row r="125" spans="1:29" x14ac:dyDescent="0.25">
      <c r="A125" s="4" t="s">
        <v>2560</v>
      </c>
      <c r="B125" s="62" t="s">
        <v>2559</v>
      </c>
      <c r="C125" s="5" t="s">
        <v>427</v>
      </c>
      <c r="D125" s="278" t="s">
        <v>1374</v>
      </c>
      <c r="E125" s="304" t="s">
        <v>1213</v>
      </c>
      <c r="F125" s="280" t="s">
        <v>10</v>
      </c>
      <c r="G125" s="84">
        <f t="shared" si="18"/>
        <v>690</v>
      </c>
      <c r="H125" s="213">
        <v>600</v>
      </c>
      <c r="I125" s="17">
        <v>1250</v>
      </c>
      <c r="J125" s="32"/>
      <c r="K125" s="9">
        <f t="shared" si="26"/>
        <v>0</v>
      </c>
      <c r="L125" s="9">
        <f t="shared" si="20"/>
        <v>0</v>
      </c>
      <c r="M125" s="9">
        <f t="shared" si="21"/>
        <v>0</v>
      </c>
      <c r="N125" s="29"/>
      <c r="O125" s="9">
        <f t="shared" si="24"/>
        <v>0</v>
      </c>
      <c r="P125" s="9">
        <f t="shared" si="25"/>
        <v>0</v>
      </c>
      <c r="Q125" s="9">
        <f t="shared" si="22"/>
        <v>0</v>
      </c>
      <c r="R125" s="8">
        <f t="shared" si="23"/>
        <v>0</v>
      </c>
      <c r="S125" s="89" t="s">
        <v>1999</v>
      </c>
      <c r="T125" s="89"/>
      <c r="U125" s="89"/>
      <c r="V125" s="89"/>
      <c r="W125" s="89"/>
      <c r="X125" s="89"/>
      <c r="Y125" s="89"/>
      <c r="Z125" s="89"/>
      <c r="AA125" s="89"/>
      <c r="AB125" s="89"/>
      <c r="AC125" s="89"/>
    </row>
    <row r="126" spans="1:29" x14ac:dyDescent="0.25">
      <c r="A126" s="4" t="s">
        <v>2560</v>
      </c>
      <c r="B126" s="62" t="s">
        <v>2559</v>
      </c>
      <c r="C126" s="46" t="s">
        <v>427</v>
      </c>
      <c r="D126" s="295" t="s">
        <v>1375</v>
      </c>
      <c r="E126" s="304" t="s">
        <v>1214</v>
      </c>
      <c r="F126" s="280" t="s">
        <v>10</v>
      </c>
      <c r="G126" s="58">
        <f t="shared" si="18"/>
        <v>690</v>
      </c>
      <c r="H126" s="9">
        <v>600</v>
      </c>
      <c r="I126" s="6">
        <v>1250</v>
      </c>
      <c r="J126" s="29"/>
      <c r="K126" s="9">
        <f t="shared" si="26"/>
        <v>0</v>
      </c>
      <c r="L126" s="9">
        <f t="shared" si="20"/>
        <v>0</v>
      </c>
      <c r="M126" s="9">
        <f t="shared" si="21"/>
        <v>0</v>
      </c>
      <c r="N126" s="29"/>
      <c r="O126" s="9">
        <f t="shared" si="24"/>
        <v>0</v>
      </c>
      <c r="P126" s="9">
        <f t="shared" si="25"/>
        <v>0</v>
      </c>
      <c r="Q126" s="9">
        <f t="shared" si="22"/>
        <v>0</v>
      </c>
      <c r="R126" s="8">
        <f t="shared" si="23"/>
        <v>0</v>
      </c>
      <c r="S126" s="89" t="s">
        <v>1999</v>
      </c>
      <c r="T126" s="89"/>
      <c r="U126" s="89"/>
      <c r="V126" s="89"/>
      <c r="W126" s="89"/>
      <c r="X126" s="89"/>
      <c r="Y126" s="89"/>
      <c r="Z126" s="89"/>
      <c r="AA126" s="89"/>
      <c r="AB126" s="89"/>
      <c r="AC126" s="89"/>
    </row>
    <row r="127" spans="1:29" x14ac:dyDescent="0.25">
      <c r="A127" s="4" t="s">
        <v>2560</v>
      </c>
      <c r="B127" s="62" t="s">
        <v>2559</v>
      </c>
      <c r="C127" s="46" t="s">
        <v>428</v>
      </c>
      <c r="D127" s="310" t="s">
        <v>1376</v>
      </c>
      <c r="E127" s="5" t="s">
        <v>1215</v>
      </c>
      <c r="F127" s="280" t="s">
        <v>10</v>
      </c>
      <c r="G127" s="58">
        <f t="shared" si="18"/>
        <v>690</v>
      </c>
      <c r="H127" s="9">
        <v>600</v>
      </c>
      <c r="I127" s="6">
        <v>1250</v>
      </c>
      <c r="J127" s="32"/>
      <c r="K127" s="9">
        <f t="shared" si="26"/>
        <v>0</v>
      </c>
      <c r="L127" s="9">
        <f t="shared" si="20"/>
        <v>0</v>
      </c>
      <c r="M127" s="9">
        <f t="shared" si="21"/>
        <v>0</v>
      </c>
      <c r="N127" s="29"/>
      <c r="O127" s="9">
        <f t="shared" si="24"/>
        <v>0</v>
      </c>
      <c r="P127" s="9">
        <f t="shared" si="25"/>
        <v>0</v>
      </c>
      <c r="Q127" s="9">
        <f t="shared" si="22"/>
        <v>0</v>
      </c>
      <c r="R127" s="8">
        <f t="shared" si="23"/>
        <v>0</v>
      </c>
      <c r="S127" s="89" t="s">
        <v>1999</v>
      </c>
      <c r="T127" s="89"/>
      <c r="U127" s="89"/>
      <c r="V127" s="89"/>
      <c r="W127" s="89"/>
      <c r="X127" s="89"/>
      <c r="Y127" s="89"/>
      <c r="Z127" s="89"/>
      <c r="AA127" s="89"/>
      <c r="AB127" s="89"/>
      <c r="AC127" s="89"/>
    </row>
    <row r="128" spans="1:29" x14ac:dyDescent="0.25">
      <c r="A128" s="4" t="s">
        <v>2560</v>
      </c>
      <c r="B128" s="62" t="s">
        <v>2559</v>
      </c>
      <c r="C128" s="5" t="s">
        <v>427</v>
      </c>
      <c r="D128" s="278" t="s">
        <v>1377</v>
      </c>
      <c r="E128" s="304" t="s">
        <v>1216</v>
      </c>
      <c r="F128" s="280" t="s">
        <v>10</v>
      </c>
      <c r="G128" s="84">
        <f t="shared" si="18"/>
        <v>690</v>
      </c>
      <c r="H128" s="213">
        <v>600</v>
      </c>
      <c r="I128" s="17">
        <v>1250</v>
      </c>
      <c r="J128" s="32"/>
      <c r="K128" s="9">
        <f t="shared" si="26"/>
        <v>0</v>
      </c>
      <c r="L128" s="9">
        <f t="shared" si="20"/>
        <v>0</v>
      </c>
      <c r="M128" s="9">
        <f t="shared" si="21"/>
        <v>0</v>
      </c>
      <c r="N128" s="29"/>
      <c r="O128" s="9">
        <f t="shared" si="24"/>
        <v>0</v>
      </c>
      <c r="P128" s="9">
        <f t="shared" si="25"/>
        <v>0</v>
      </c>
      <c r="Q128" s="9">
        <f t="shared" si="22"/>
        <v>0</v>
      </c>
      <c r="R128" s="8">
        <f t="shared" si="23"/>
        <v>0</v>
      </c>
      <c r="S128" s="89" t="s">
        <v>2000</v>
      </c>
      <c r="T128" s="89"/>
      <c r="U128" s="89"/>
      <c r="V128" s="89"/>
      <c r="W128" s="89"/>
      <c r="X128" s="89"/>
      <c r="Y128" s="89"/>
      <c r="Z128" s="89"/>
      <c r="AA128" s="89"/>
      <c r="AB128" s="89"/>
      <c r="AC128" s="89"/>
    </row>
    <row r="129" spans="1:29" x14ac:dyDescent="0.25">
      <c r="A129" s="4" t="s">
        <v>2560</v>
      </c>
      <c r="B129" s="62" t="s">
        <v>2559</v>
      </c>
      <c r="C129" s="46" t="s">
        <v>427</v>
      </c>
      <c r="D129" s="295" t="s">
        <v>1378</v>
      </c>
      <c r="E129" s="304" t="s">
        <v>1217</v>
      </c>
      <c r="F129" s="280" t="s">
        <v>10</v>
      </c>
      <c r="G129" s="58">
        <f t="shared" si="18"/>
        <v>690</v>
      </c>
      <c r="H129" s="9">
        <v>600</v>
      </c>
      <c r="I129" s="6">
        <v>1250</v>
      </c>
      <c r="J129" s="29"/>
      <c r="K129" s="9">
        <f t="shared" si="26"/>
        <v>0</v>
      </c>
      <c r="L129" s="9">
        <f t="shared" si="20"/>
        <v>0</v>
      </c>
      <c r="M129" s="9">
        <f t="shared" si="21"/>
        <v>0</v>
      </c>
      <c r="N129" s="29"/>
      <c r="O129" s="9">
        <f t="shared" si="24"/>
        <v>0</v>
      </c>
      <c r="P129" s="9">
        <f t="shared" si="25"/>
        <v>0</v>
      </c>
      <c r="Q129" s="9">
        <f t="shared" si="22"/>
        <v>0</v>
      </c>
      <c r="R129" s="8">
        <f t="shared" si="23"/>
        <v>0</v>
      </c>
      <c r="S129" s="89" t="s">
        <v>2000</v>
      </c>
      <c r="T129" s="89"/>
      <c r="U129" s="89"/>
      <c r="V129" s="89"/>
      <c r="W129" s="89"/>
      <c r="X129" s="89"/>
      <c r="Y129" s="89"/>
      <c r="Z129" s="89"/>
      <c r="AA129" s="89"/>
      <c r="AB129" s="89"/>
      <c r="AC129" s="89"/>
    </row>
    <row r="130" spans="1:29" x14ac:dyDescent="0.25">
      <c r="A130" s="4" t="s">
        <v>2560</v>
      </c>
      <c r="B130" s="62" t="s">
        <v>2559</v>
      </c>
      <c r="C130" s="46" t="s">
        <v>428</v>
      </c>
      <c r="D130" s="310" t="s">
        <v>1379</v>
      </c>
      <c r="E130" s="5" t="s">
        <v>1218</v>
      </c>
      <c r="F130" s="280" t="s">
        <v>10</v>
      </c>
      <c r="G130" s="58">
        <f t="shared" si="18"/>
        <v>690</v>
      </c>
      <c r="H130" s="9">
        <v>600</v>
      </c>
      <c r="I130" s="6">
        <v>1250</v>
      </c>
      <c r="J130" s="32"/>
      <c r="K130" s="9">
        <f t="shared" si="26"/>
        <v>0</v>
      </c>
      <c r="L130" s="9">
        <f t="shared" si="20"/>
        <v>0</v>
      </c>
      <c r="M130" s="9">
        <f t="shared" si="21"/>
        <v>0</v>
      </c>
      <c r="N130" s="29"/>
      <c r="O130" s="9">
        <f t="shared" si="24"/>
        <v>0</v>
      </c>
      <c r="P130" s="9">
        <f t="shared" si="25"/>
        <v>0</v>
      </c>
      <c r="Q130" s="9">
        <f t="shared" si="22"/>
        <v>0</v>
      </c>
      <c r="R130" s="8">
        <f t="shared" si="23"/>
        <v>0</v>
      </c>
      <c r="S130" s="89" t="s">
        <v>2000</v>
      </c>
      <c r="T130" s="89"/>
      <c r="U130" s="89"/>
      <c r="V130" s="89"/>
      <c r="W130" s="89"/>
      <c r="X130" s="89"/>
      <c r="Y130" s="89"/>
      <c r="Z130" s="89"/>
      <c r="AA130" s="89"/>
      <c r="AB130" s="89"/>
      <c r="AC130" s="89"/>
    </row>
    <row r="131" spans="1:29" x14ac:dyDescent="0.25">
      <c r="A131" s="4" t="s">
        <v>2560</v>
      </c>
      <c r="B131" s="62" t="s">
        <v>2559</v>
      </c>
      <c r="C131" s="5" t="s">
        <v>427</v>
      </c>
      <c r="D131" s="278" t="s">
        <v>1967</v>
      </c>
      <c r="E131" s="5" t="s">
        <v>1907</v>
      </c>
      <c r="F131" s="280" t="s">
        <v>11</v>
      </c>
      <c r="G131" s="84">
        <f t="shared" si="18"/>
        <v>380</v>
      </c>
      <c r="H131" s="84">
        <v>330</v>
      </c>
      <c r="I131" s="84">
        <v>660</v>
      </c>
      <c r="J131" s="32"/>
      <c r="K131" s="9">
        <f t="shared" si="26"/>
        <v>0</v>
      </c>
      <c r="L131" s="9">
        <f t="shared" si="20"/>
        <v>0</v>
      </c>
      <c r="M131" s="9">
        <f t="shared" si="21"/>
        <v>0</v>
      </c>
      <c r="N131" s="29"/>
      <c r="O131" s="9">
        <f t="shared" si="24"/>
        <v>0</v>
      </c>
      <c r="P131" s="9">
        <f t="shared" si="25"/>
        <v>0</v>
      </c>
      <c r="Q131" s="9">
        <f t="shared" si="22"/>
        <v>0</v>
      </c>
      <c r="R131" s="8">
        <f t="shared" si="23"/>
        <v>0</v>
      </c>
      <c r="S131" s="89" t="s">
        <v>2005</v>
      </c>
      <c r="T131" s="89"/>
      <c r="U131" s="89"/>
      <c r="V131" s="89"/>
      <c r="W131" s="89"/>
      <c r="X131" s="89"/>
      <c r="Y131" s="89"/>
      <c r="Z131" s="89"/>
      <c r="AA131" s="89"/>
      <c r="AB131" s="89"/>
      <c r="AC131" s="89"/>
    </row>
    <row r="132" spans="1:29" x14ac:dyDescent="0.25">
      <c r="A132" s="4" t="s">
        <v>2560</v>
      </c>
      <c r="B132" s="62" t="s">
        <v>2559</v>
      </c>
      <c r="C132" s="46" t="s">
        <v>427</v>
      </c>
      <c r="D132" s="295" t="s">
        <v>1968</v>
      </c>
      <c r="E132" s="304" t="s">
        <v>1908</v>
      </c>
      <c r="F132" s="299" t="s">
        <v>11</v>
      </c>
      <c r="G132" s="6">
        <f t="shared" si="18"/>
        <v>380</v>
      </c>
      <c r="H132" s="6">
        <v>330</v>
      </c>
      <c r="I132" s="6">
        <v>660</v>
      </c>
      <c r="J132" s="32"/>
      <c r="K132" s="9">
        <f t="shared" si="26"/>
        <v>0</v>
      </c>
      <c r="L132" s="9">
        <f t="shared" si="20"/>
        <v>0</v>
      </c>
      <c r="M132" s="9">
        <f t="shared" si="21"/>
        <v>0</v>
      </c>
      <c r="N132" s="29"/>
      <c r="O132" s="9">
        <f t="shared" si="24"/>
        <v>0</v>
      </c>
      <c r="P132" s="9">
        <f t="shared" si="25"/>
        <v>0</v>
      </c>
      <c r="Q132" s="9">
        <f t="shared" si="22"/>
        <v>0</v>
      </c>
      <c r="R132" s="8">
        <f t="shared" si="23"/>
        <v>0</v>
      </c>
      <c r="S132" s="89" t="s">
        <v>2005</v>
      </c>
      <c r="T132" s="89"/>
      <c r="U132" s="89"/>
      <c r="V132" s="89"/>
      <c r="W132" s="89"/>
      <c r="X132" s="89"/>
      <c r="Y132" s="89"/>
      <c r="Z132" s="89"/>
      <c r="AA132" s="89"/>
      <c r="AB132" s="89"/>
      <c r="AC132" s="89"/>
    </row>
    <row r="133" spans="1:29" x14ac:dyDescent="0.25">
      <c r="A133" s="4" t="s">
        <v>2560</v>
      </c>
      <c r="B133" s="62" t="s">
        <v>2559</v>
      </c>
      <c r="C133" s="46" t="s">
        <v>428</v>
      </c>
      <c r="D133" s="310" t="s">
        <v>1969</v>
      </c>
      <c r="E133" s="46" t="s">
        <v>1909</v>
      </c>
      <c r="F133" s="299" t="s">
        <v>11</v>
      </c>
      <c r="G133" s="6">
        <f t="shared" si="18"/>
        <v>380</v>
      </c>
      <c r="H133" s="6">
        <v>330</v>
      </c>
      <c r="I133" s="6">
        <v>660</v>
      </c>
      <c r="J133" s="32"/>
      <c r="K133" s="9">
        <f t="shared" si="26"/>
        <v>0</v>
      </c>
      <c r="L133" s="9">
        <f t="shared" si="20"/>
        <v>0</v>
      </c>
      <c r="M133" s="9">
        <f t="shared" si="21"/>
        <v>0</v>
      </c>
      <c r="N133" s="29"/>
      <c r="O133" s="9">
        <f t="shared" si="24"/>
        <v>0</v>
      </c>
      <c r="P133" s="9">
        <f t="shared" si="25"/>
        <v>0</v>
      </c>
      <c r="Q133" s="9">
        <f t="shared" si="22"/>
        <v>0</v>
      </c>
      <c r="R133" s="8">
        <f t="shared" si="23"/>
        <v>0</v>
      </c>
      <c r="S133" s="89" t="s">
        <v>2005</v>
      </c>
      <c r="T133" s="89"/>
      <c r="U133" s="89"/>
      <c r="V133" s="89"/>
      <c r="W133" s="89"/>
      <c r="X133" s="89"/>
      <c r="Y133" s="89"/>
      <c r="Z133" s="89"/>
      <c r="AA133" s="89"/>
      <c r="AB133" s="89"/>
      <c r="AC133" s="89"/>
    </row>
    <row r="134" spans="1:29" x14ac:dyDescent="0.25">
      <c r="A134" s="4" t="s">
        <v>2560</v>
      </c>
      <c r="B134" s="62" t="s">
        <v>2559</v>
      </c>
      <c r="C134" s="5" t="s">
        <v>427</v>
      </c>
      <c r="D134" s="278" t="s">
        <v>1970</v>
      </c>
      <c r="E134" s="5" t="s">
        <v>1910</v>
      </c>
      <c r="F134" s="280" t="s">
        <v>10</v>
      </c>
      <c r="G134" s="84">
        <f t="shared" si="18"/>
        <v>518</v>
      </c>
      <c r="H134" s="84">
        <v>450</v>
      </c>
      <c r="I134" s="84">
        <v>900</v>
      </c>
      <c r="J134" s="32"/>
      <c r="K134" s="9">
        <f t="shared" si="26"/>
        <v>0</v>
      </c>
      <c r="L134" s="9">
        <f t="shared" si="20"/>
        <v>0</v>
      </c>
      <c r="M134" s="9">
        <f t="shared" si="21"/>
        <v>0</v>
      </c>
      <c r="N134" s="29"/>
      <c r="O134" s="9">
        <f t="shared" si="24"/>
        <v>0</v>
      </c>
      <c r="P134" s="9">
        <f t="shared" si="25"/>
        <v>0</v>
      </c>
      <c r="Q134" s="9">
        <f t="shared" si="22"/>
        <v>0</v>
      </c>
      <c r="R134" s="8">
        <f t="shared" si="23"/>
        <v>0</v>
      </c>
      <c r="S134" s="89" t="s">
        <v>2055</v>
      </c>
      <c r="T134" s="89"/>
      <c r="U134" s="89"/>
      <c r="V134" s="89"/>
      <c r="W134" s="89"/>
      <c r="X134" s="89"/>
      <c r="Y134" s="89"/>
      <c r="Z134" s="89"/>
      <c r="AA134" s="89"/>
      <c r="AB134" s="89"/>
      <c r="AC134" s="89"/>
    </row>
    <row r="135" spans="1:29" x14ac:dyDescent="0.25">
      <c r="A135" s="4" t="s">
        <v>2560</v>
      </c>
      <c r="B135" s="62" t="s">
        <v>2559</v>
      </c>
      <c r="C135" s="46" t="s">
        <v>427</v>
      </c>
      <c r="D135" s="295" t="s">
        <v>1971</v>
      </c>
      <c r="E135" s="304" t="s">
        <v>1911</v>
      </c>
      <c r="F135" s="299" t="s">
        <v>10</v>
      </c>
      <c r="G135" s="6">
        <f t="shared" ref="G135:G198" si="27">ROUNDUP(H135*1.15,0)</f>
        <v>518</v>
      </c>
      <c r="H135" s="6">
        <v>450</v>
      </c>
      <c r="I135" s="6">
        <v>900</v>
      </c>
      <c r="J135" s="32"/>
      <c r="K135" s="9">
        <f t="shared" ref="K135:K166" si="28">J135*G135</f>
        <v>0</v>
      </c>
      <c r="L135" s="9">
        <f t="shared" ref="L135:L198" si="29">J135*H135</f>
        <v>0</v>
      </c>
      <c r="M135" s="9">
        <f t="shared" ref="M135:M198" si="30">J135*I135</f>
        <v>0</v>
      </c>
      <c r="N135" s="29"/>
      <c r="O135" s="9">
        <f t="shared" si="24"/>
        <v>0</v>
      </c>
      <c r="P135" s="9">
        <f t="shared" si="25"/>
        <v>0</v>
      </c>
      <c r="Q135" s="9">
        <f t="shared" ref="Q135:Q198" si="31">N135*I135</f>
        <v>0</v>
      </c>
      <c r="R135" s="8">
        <f t="shared" ref="R135:R198" si="32">J135-N135</f>
        <v>0</v>
      </c>
      <c r="S135" s="89" t="s">
        <v>2055</v>
      </c>
      <c r="T135" s="89"/>
      <c r="U135" s="89"/>
      <c r="V135" s="89"/>
      <c r="W135" s="89"/>
      <c r="X135" s="89"/>
      <c r="Y135" s="89"/>
      <c r="Z135" s="89"/>
      <c r="AA135" s="89"/>
      <c r="AB135" s="89"/>
      <c r="AC135" s="89"/>
    </row>
    <row r="136" spans="1:29" x14ac:dyDescent="0.25">
      <c r="A136" s="4" t="s">
        <v>2560</v>
      </c>
      <c r="B136" s="62" t="s">
        <v>2559</v>
      </c>
      <c r="C136" s="46" t="s">
        <v>428</v>
      </c>
      <c r="D136" s="310" t="s">
        <v>1972</v>
      </c>
      <c r="E136" s="46" t="s">
        <v>1912</v>
      </c>
      <c r="F136" s="299" t="s">
        <v>10</v>
      </c>
      <c r="G136" s="6">
        <f t="shared" si="27"/>
        <v>518</v>
      </c>
      <c r="H136" s="6">
        <v>450</v>
      </c>
      <c r="I136" s="6">
        <v>900</v>
      </c>
      <c r="J136" s="32"/>
      <c r="K136" s="9">
        <f t="shared" si="28"/>
        <v>0</v>
      </c>
      <c r="L136" s="9">
        <f t="shared" si="29"/>
        <v>0</v>
      </c>
      <c r="M136" s="9">
        <f t="shared" si="30"/>
        <v>0</v>
      </c>
      <c r="N136" s="29"/>
      <c r="O136" s="9">
        <f t="shared" ref="O136:O199" si="33">$N136*G136</f>
        <v>0</v>
      </c>
      <c r="P136" s="9">
        <f t="shared" ref="P136:P199" si="34">N136*H136</f>
        <v>0</v>
      </c>
      <c r="Q136" s="9">
        <f t="shared" si="31"/>
        <v>0</v>
      </c>
      <c r="R136" s="8">
        <f t="shared" si="32"/>
        <v>0</v>
      </c>
      <c r="S136" s="89" t="s">
        <v>2055</v>
      </c>
      <c r="T136" s="89"/>
      <c r="U136" s="89"/>
      <c r="V136" s="89"/>
      <c r="W136" s="89"/>
      <c r="X136" s="89"/>
      <c r="Y136" s="89"/>
      <c r="Z136" s="89"/>
      <c r="AA136" s="89"/>
      <c r="AB136" s="89"/>
      <c r="AC136" s="89"/>
    </row>
    <row r="137" spans="1:29" x14ac:dyDescent="0.25">
      <c r="A137" s="4" t="s">
        <v>2560</v>
      </c>
      <c r="B137" s="62" t="s">
        <v>2559</v>
      </c>
      <c r="C137" s="5" t="s">
        <v>427</v>
      </c>
      <c r="D137" s="278" t="s">
        <v>1973</v>
      </c>
      <c r="E137" s="304" t="s">
        <v>1913</v>
      </c>
      <c r="F137" s="280" t="s">
        <v>9</v>
      </c>
      <c r="G137" s="84">
        <f t="shared" si="27"/>
        <v>828</v>
      </c>
      <c r="H137" s="84">
        <v>720</v>
      </c>
      <c r="I137" s="84">
        <v>1500</v>
      </c>
      <c r="J137" s="32"/>
      <c r="K137" s="9">
        <f t="shared" si="28"/>
        <v>0</v>
      </c>
      <c r="L137" s="9">
        <f t="shared" si="29"/>
        <v>0</v>
      </c>
      <c r="M137" s="9">
        <f t="shared" si="30"/>
        <v>0</v>
      </c>
      <c r="N137" s="29"/>
      <c r="O137" s="9">
        <f t="shared" si="33"/>
        <v>0</v>
      </c>
      <c r="P137" s="9">
        <f t="shared" si="34"/>
        <v>0</v>
      </c>
      <c r="Q137" s="9">
        <f t="shared" si="31"/>
        <v>0</v>
      </c>
      <c r="R137" s="8">
        <f t="shared" si="32"/>
        <v>0</v>
      </c>
      <c r="S137" s="89" t="s">
        <v>2056</v>
      </c>
      <c r="T137" s="89"/>
      <c r="U137" s="89"/>
      <c r="V137" s="89"/>
      <c r="W137" s="89"/>
      <c r="X137" s="89"/>
      <c r="Y137" s="89"/>
      <c r="Z137" s="89"/>
      <c r="AA137" s="89"/>
      <c r="AB137" s="89"/>
      <c r="AC137" s="89"/>
    </row>
    <row r="138" spans="1:29" x14ac:dyDescent="0.25">
      <c r="A138" s="4" t="s">
        <v>2560</v>
      </c>
      <c r="B138" s="62" t="s">
        <v>2559</v>
      </c>
      <c r="C138" s="46" t="s">
        <v>427</v>
      </c>
      <c r="D138" s="295" t="s">
        <v>1974</v>
      </c>
      <c r="E138" s="46" t="s">
        <v>1914</v>
      </c>
      <c r="F138" s="299" t="s">
        <v>9</v>
      </c>
      <c r="G138" s="6">
        <f t="shared" si="27"/>
        <v>828</v>
      </c>
      <c r="H138" s="6">
        <v>720</v>
      </c>
      <c r="I138" s="6">
        <v>1500</v>
      </c>
      <c r="J138" s="32"/>
      <c r="K138" s="9">
        <f t="shared" si="28"/>
        <v>0</v>
      </c>
      <c r="L138" s="9">
        <f t="shared" si="29"/>
        <v>0</v>
      </c>
      <c r="M138" s="9">
        <f t="shared" si="30"/>
        <v>0</v>
      </c>
      <c r="N138" s="29"/>
      <c r="O138" s="9">
        <f t="shared" si="33"/>
        <v>0</v>
      </c>
      <c r="P138" s="9">
        <f t="shared" si="34"/>
        <v>0</v>
      </c>
      <c r="Q138" s="9">
        <f t="shared" si="31"/>
        <v>0</v>
      </c>
      <c r="R138" s="8">
        <f t="shared" si="32"/>
        <v>0</v>
      </c>
      <c r="S138" s="89" t="s">
        <v>2056</v>
      </c>
      <c r="T138" s="89"/>
      <c r="U138" s="89"/>
      <c r="V138" s="89"/>
      <c r="W138" s="89"/>
      <c r="X138" s="89"/>
      <c r="Y138" s="89"/>
      <c r="Z138" s="89"/>
      <c r="AA138" s="89"/>
      <c r="AB138" s="89"/>
      <c r="AC138" s="89"/>
    </row>
    <row r="139" spans="1:29" x14ac:dyDescent="0.25">
      <c r="A139" s="4" t="s">
        <v>2560</v>
      </c>
      <c r="B139" s="62" t="s">
        <v>2559</v>
      </c>
      <c r="C139" s="46" t="s">
        <v>428</v>
      </c>
      <c r="D139" s="310" t="s">
        <v>1975</v>
      </c>
      <c r="E139" s="46" t="s">
        <v>1915</v>
      </c>
      <c r="F139" s="299" t="s">
        <v>9</v>
      </c>
      <c r="G139" s="6">
        <f t="shared" si="27"/>
        <v>828</v>
      </c>
      <c r="H139" s="6">
        <v>720</v>
      </c>
      <c r="I139" s="6">
        <v>1500</v>
      </c>
      <c r="J139" s="32"/>
      <c r="K139" s="9">
        <f t="shared" si="28"/>
        <v>0</v>
      </c>
      <c r="L139" s="9">
        <f t="shared" si="29"/>
        <v>0</v>
      </c>
      <c r="M139" s="9">
        <f t="shared" si="30"/>
        <v>0</v>
      </c>
      <c r="N139" s="29"/>
      <c r="O139" s="9">
        <f t="shared" si="33"/>
        <v>0</v>
      </c>
      <c r="P139" s="9">
        <f t="shared" si="34"/>
        <v>0</v>
      </c>
      <c r="Q139" s="9">
        <f t="shared" si="31"/>
        <v>0</v>
      </c>
      <c r="R139" s="8">
        <f t="shared" si="32"/>
        <v>0</v>
      </c>
      <c r="S139" s="89" t="s">
        <v>2056</v>
      </c>
      <c r="T139" s="89"/>
      <c r="U139" s="89"/>
      <c r="V139" s="89"/>
      <c r="W139" s="89"/>
      <c r="X139" s="89"/>
      <c r="Y139" s="89"/>
      <c r="Z139" s="89"/>
      <c r="AA139" s="89"/>
      <c r="AB139" s="89"/>
      <c r="AC139" s="89"/>
    </row>
    <row r="140" spans="1:29" x14ac:dyDescent="0.25">
      <c r="A140" s="4" t="s">
        <v>2560</v>
      </c>
      <c r="B140" s="5" t="s">
        <v>2556</v>
      </c>
      <c r="C140" s="5" t="s">
        <v>427</v>
      </c>
      <c r="D140" s="278" t="s">
        <v>132</v>
      </c>
      <c r="E140" s="304" t="s">
        <v>568</v>
      </c>
      <c r="F140" s="280" t="s">
        <v>7</v>
      </c>
      <c r="G140" s="84">
        <f t="shared" si="27"/>
        <v>196</v>
      </c>
      <c r="H140" s="15">
        <v>170</v>
      </c>
      <c r="I140" s="15">
        <v>340</v>
      </c>
      <c r="J140" s="30"/>
      <c r="K140" s="9">
        <f t="shared" si="28"/>
        <v>0</v>
      </c>
      <c r="L140" s="9">
        <f t="shared" si="29"/>
        <v>0</v>
      </c>
      <c r="M140" s="9">
        <f t="shared" si="30"/>
        <v>0</v>
      </c>
      <c r="N140" s="29"/>
      <c r="O140" s="9">
        <f t="shared" si="33"/>
        <v>0</v>
      </c>
      <c r="P140" s="9">
        <f t="shared" si="34"/>
        <v>0</v>
      </c>
      <c r="Q140" s="9">
        <f t="shared" si="31"/>
        <v>0</v>
      </c>
      <c r="R140" s="8">
        <f t="shared" si="32"/>
        <v>0</v>
      </c>
      <c r="S140" s="89" t="s">
        <v>2287</v>
      </c>
      <c r="T140" s="89"/>
      <c r="U140" s="89"/>
      <c r="V140" s="89"/>
      <c r="W140" s="89"/>
      <c r="X140" s="89"/>
      <c r="Y140" s="89"/>
      <c r="Z140" s="89"/>
      <c r="AA140" s="89"/>
      <c r="AB140" s="89">
        <v>11</v>
      </c>
      <c r="AC140" s="89" t="s">
        <v>2304</v>
      </c>
    </row>
    <row r="141" spans="1:29" x14ac:dyDescent="0.25">
      <c r="A141" s="4" t="s">
        <v>2560</v>
      </c>
      <c r="B141" s="5" t="s">
        <v>2556</v>
      </c>
      <c r="C141" s="46" t="s">
        <v>427</v>
      </c>
      <c r="D141" s="295" t="s">
        <v>133</v>
      </c>
      <c r="E141" s="5" t="s">
        <v>471</v>
      </c>
      <c r="F141" s="280" t="s">
        <v>7</v>
      </c>
      <c r="G141" s="58">
        <f t="shared" si="27"/>
        <v>196</v>
      </c>
      <c r="H141" s="10">
        <v>170</v>
      </c>
      <c r="I141" s="10">
        <v>340</v>
      </c>
      <c r="J141" s="29"/>
      <c r="K141" s="9">
        <f t="shared" si="28"/>
        <v>0</v>
      </c>
      <c r="L141" s="9">
        <f t="shared" si="29"/>
        <v>0</v>
      </c>
      <c r="M141" s="9">
        <f t="shared" si="30"/>
        <v>0</v>
      </c>
      <c r="N141" s="29"/>
      <c r="O141" s="9">
        <f t="shared" si="33"/>
        <v>0</v>
      </c>
      <c r="P141" s="9">
        <f t="shared" si="34"/>
        <v>0</v>
      </c>
      <c r="Q141" s="9">
        <f t="shared" si="31"/>
        <v>0</v>
      </c>
      <c r="R141" s="8">
        <f t="shared" si="32"/>
        <v>0</v>
      </c>
      <c r="S141" s="89" t="s">
        <v>2287</v>
      </c>
      <c r="T141" s="89"/>
      <c r="U141" s="89"/>
      <c r="V141" s="89"/>
      <c r="W141" s="89"/>
      <c r="X141" s="89"/>
      <c r="Y141" s="89"/>
      <c r="Z141" s="89"/>
      <c r="AA141" s="89"/>
      <c r="AB141" s="89">
        <v>11</v>
      </c>
      <c r="AC141" s="89" t="s">
        <v>2304</v>
      </c>
    </row>
    <row r="142" spans="1:29" x14ac:dyDescent="0.25">
      <c r="A142" s="4" t="s">
        <v>2560</v>
      </c>
      <c r="B142" s="5" t="s">
        <v>2556</v>
      </c>
      <c r="C142" s="5" t="s">
        <v>427</v>
      </c>
      <c r="D142" s="278" t="s">
        <v>134</v>
      </c>
      <c r="E142" s="304" t="s">
        <v>569</v>
      </c>
      <c r="F142" s="280" t="s">
        <v>7</v>
      </c>
      <c r="G142" s="84">
        <f t="shared" si="27"/>
        <v>230</v>
      </c>
      <c r="H142" s="15">
        <v>200</v>
      </c>
      <c r="I142" s="15">
        <v>400</v>
      </c>
      <c r="J142" s="29"/>
      <c r="K142" s="9">
        <f t="shared" si="28"/>
        <v>0</v>
      </c>
      <c r="L142" s="9">
        <f t="shared" si="29"/>
        <v>0</v>
      </c>
      <c r="M142" s="9">
        <f t="shared" si="30"/>
        <v>0</v>
      </c>
      <c r="N142" s="29"/>
      <c r="O142" s="9">
        <f t="shared" si="33"/>
        <v>0</v>
      </c>
      <c r="P142" s="9">
        <f t="shared" si="34"/>
        <v>0</v>
      </c>
      <c r="Q142" s="9">
        <f t="shared" si="31"/>
        <v>0</v>
      </c>
      <c r="R142" s="8">
        <f t="shared" si="32"/>
        <v>0</v>
      </c>
      <c r="S142" s="89" t="s">
        <v>2288</v>
      </c>
      <c r="T142" s="89"/>
      <c r="U142" s="89"/>
      <c r="V142" s="89"/>
      <c r="W142" s="89"/>
      <c r="X142" s="89"/>
      <c r="Y142" s="89"/>
      <c r="Z142" s="89"/>
      <c r="AA142" s="89"/>
      <c r="AB142" s="89">
        <v>12</v>
      </c>
      <c r="AC142" s="89" t="s">
        <v>2305</v>
      </c>
    </row>
    <row r="143" spans="1:29" x14ac:dyDescent="0.25">
      <c r="A143" s="4" t="s">
        <v>2560</v>
      </c>
      <c r="B143" s="5" t="s">
        <v>2556</v>
      </c>
      <c r="C143" s="46" t="s">
        <v>427</v>
      </c>
      <c r="D143" s="295" t="s">
        <v>135</v>
      </c>
      <c r="E143" s="304" t="s">
        <v>472</v>
      </c>
      <c r="F143" s="280" t="s">
        <v>7</v>
      </c>
      <c r="G143" s="58">
        <f t="shared" si="27"/>
        <v>230</v>
      </c>
      <c r="H143" s="10">
        <v>200</v>
      </c>
      <c r="I143" s="10">
        <v>400</v>
      </c>
      <c r="J143" s="29"/>
      <c r="K143" s="9">
        <f t="shared" si="28"/>
        <v>0</v>
      </c>
      <c r="L143" s="9">
        <f t="shared" si="29"/>
        <v>0</v>
      </c>
      <c r="M143" s="9">
        <f t="shared" si="30"/>
        <v>0</v>
      </c>
      <c r="N143" s="29"/>
      <c r="O143" s="9">
        <f t="shared" si="33"/>
        <v>0</v>
      </c>
      <c r="P143" s="9">
        <f t="shared" si="34"/>
        <v>0</v>
      </c>
      <c r="Q143" s="9">
        <f t="shared" si="31"/>
        <v>0</v>
      </c>
      <c r="R143" s="8">
        <f t="shared" si="32"/>
        <v>0</v>
      </c>
      <c r="S143" s="89" t="s">
        <v>2288</v>
      </c>
      <c r="T143" s="89"/>
      <c r="U143" s="89"/>
      <c r="V143" s="89"/>
      <c r="W143" s="89"/>
      <c r="X143" s="89"/>
      <c r="Y143" s="89"/>
      <c r="Z143" s="89"/>
      <c r="AA143" s="89"/>
      <c r="AB143" s="89">
        <v>12</v>
      </c>
      <c r="AC143" s="89" t="s">
        <v>2305</v>
      </c>
    </row>
    <row r="144" spans="1:29" x14ac:dyDescent="0.25">
      <c r="A144" s="4" t="s">
        <v>2560</v>
      </c>
      <c r="B144" s="5" t="s">
        <v>2556</v>
      </c>
      <c r="C144" s="5" t="s">
        <v>427</v>
      </c>
      <c r="D144" s="278" t="s">
        <v>405</v>
      </c>
      <c r="E144" s="188" t="s">
        <v>1049</v>
      </c>
      <c r="F144" s="280" t="s">
        <v>7</v>
      </c>
      <c r="G144" s="84">
        <f t="shared" si="27"/>
        <v>483</v>
      </c>
      <c r="H144" s="15">
        <v>420</v>
      </c>
      <c r="I144" s="15">
        <v>840</v>
      </c>
      <c r="J144" s="29"/>
      <c r="K144" s="9">
        <f t="shared" si="28"/>
        <v>0</v>
      </c>
      <c r="L144" s="9">
        <f t="shared" si="29"/>
        <v>0</v>
      </c>
      <c r="M144" s="9">
        <f t="shared" si="30"/>
        <v>0</v>
      </c>
      <c r="N144" s="29"/>
      <c r="O144" s="9">
        <f t="shared" si="33"/>
        <v>0</v>
      </c>
      <c r="P144" s="9">
        <f t="shared" si="34"/>
        <v>0</v>
      </c>
      <c r="Q144" s="9">
        <f t="shared" si="31"/>
        <v>0</v>
      </c>
      <c r="R144" s="8">
        <f t="shared" si="32"/>
        <v>0</v>
      </c>
      <c r="S144" s="89" t="s">
        <v>2289</v>
      </c>
      <c r="T144" s="89" t="s">
        <v>2202</v>
      </c>
      <c r="U144" s="89"/>
      <c r="V144" s="89"/>
      <c r="W144" s="89"/>
      <c r="X144" s="89"/>
      <c r="Y144" s="89"/>
      <c r="Z144" s="89"/>
      <c r="AA144" s="89"/>
      <c r="AB144" s="89">
        <v>15</v>
      </c>
      <c r="AC144" s="89" t="s">
        <v>2306</v>
      </c>
    </row>
    <row r="145" spans="1:29" x14ac:dyDescent="0.25">
      <c r="A145" s="4" t="s">
        <v>2560</v>
      </c>
      <c r="B145" s="5" t="s">
        <v>2556</v>
      </c>
      <c r="C145" s="46" t="s">
        <v>427</v>
      </c>
      <c r="D145" s="295" t="s">
        <v>406</v>
      </c>
      <c r="E145" s="188" t="s">
        <v>1050</v>
      </c>
      <c r="F145" s="280" t="s">
        <v>7</v>
      </c>
      <c r="G145" s="58">
        <f t="shared" si="27"/>
        <v>483</v>
      </c>
      <c r="H145" s="10">
        <v>420</v>
      </c>
      <c r="I145" s="10">
        <v>840</v>
      </c>
      <c r="J145" s="29"/>
      <c r="K145" s="9">
        <f t="shared" si="28"/>
        <v>0</v>
      </c>
      <c r="L145" s="9">
        <f t="shared" si="29"/>
        <v>0</v>
      </c>
      <c r="M145" s="9">
        <f t="shared" si="30"/>
        <v>0</v>
      </c>
      <c r="N145" s="29"/>
      <c r="O145" s="9">
        <f t="shared" si="33"/>
        <v>0</v>
      </c>
      <c r="P145" s="9">
        <f t="shared" si="34"/>
        <v>0</v>
      </c>
      <c r="Q145" s="9">
        <f t="shared" si="31"/>
        <v>0</v>
      </c>
      <c r="R145" s="8">
        <f t="shared" si="32"/>
        <v>0</v>
      </c>
      <c r="S145" s="89" t="s">
        <v>2289</v>
      </c>
      <c r="T145" s="89" t="s">
        <v>2202</v>
      </c>
      <c r="U145" s="89"/>
      <c r="V145" s="89"/>
      <c r="W145" s="89"/>
      <c r="X145" s="89"/>
      <c r="Y145" s="89"/>
      <c r="Z145" s="89"/>
      <c r="AA145" s="89"/>
      <c r="AB145" s="89">
        <v>15</v>
      </c>
      <c r="AC145" s="89" t="s">
        <v>2306</v>
      </c>
    </row>
    <row r="146" spans="1:29" x14ac:dyDescent="0.25">
      <c r="A146" s="4" t="s">
        <v>2560</v>
      </c>
      <c r="B146" s="5" t="s">
        <v>2556</v>
      </c>
      <c r="C146" s="5" t="s">
        <v>427</v>
      </c>
      <c r="D146" s="278" t="s">
        <v>409</v>
      </c>
      <c r="E146" s="185" t="s">
        <v>1051</v>
      </c>
      <c r="F146" s="280" t="s">
        <v>7</v>
      </c>
      <c r="G146" s="84">
        <f t="shared" si="27"/>
        <v>69</v>
      </c>
      <c r="H146" s="15">
        <v>60</v>
      </c>
      <c r="I146" s="15">
        <v>120</v>
      </c>
      <c r="J146" s="29"/>
      <c r="K146" s="9">
        <f t="shared" si="28"/>
        <v>0</v>
      </c>
      <c r="L146" s="9">
        <f t="shared" si="29"/>
        <v>0</v>
      </c>
      <c r="M146" s="9">
        <f t="shared" si="30"/>
        <v>0</v>
      </c>
      <c r="N146" s="29"/>
      <c r="O146" s="9">
        <f t="shared" si="33"/>
        <v>0</v>
      </c>
      <c r="P146" s="9">
        <f t="shared" si="34"/>
        <v>0</v>
      </c>
      <c r="Q146" s="9">
        <f t="shared" si="31"/>
        <v>0</v>
      </c>
      <c r="R146" s="8">
        <f t="shared" si="32"/>
        <v>0</v>
      </c>
      <c r="S146" s="89" t="s">
        <v>2290</v>
      </c>
      <c r="T146" s="89" t="s">
        <v>2203</v>
      </c>
      <c r="U146" s="89"/>
      <c r="V146" s="89"/>
      <c r="W146" s="89"/>
      <c r="X146" s="89"/>
      <c r="Y146" s="89"/>
      <c r="Z146" s="89"/>
      <c r="AA146" s="89"/>
      <c r="AB146" s="89">
        <v>7</v>
      </c>
      <c r="AC146" s="89" t="s">
        <v>2303</v>
      </c>
    </row>
    <row r="147" spans="1:29" x14ac:dyDescent="0.25">
      <c r="A147" s="4" t="s">
        <v>2560</v>
      </c>
      <c r="B147" s="5" t="s">
        <v>2556</v>
      </c>
      <c r="C147" s="46" t="s">
        <v>427</v>
      </c>
      <c r="D147" s="295" t="s">
        <v>410</v>
      </c>
      <c r="E147" s="304" t="s">
        <v>1052</v>
      </c>
      <c r="F147" s="280" t="s">
        <v>7</v>
      </c>
      <c r="G147" s="58">
        <f t="shared" si="27"/>
        <v>69</v>
      </c>
      <c r="H147" s="10">
        <v>60</v>
      </c>
      <c r="I147" s="10">
        <v>120</v>
      </c>
      <c r="J147" s="29"/>
      <c r="K147" s="9">
        <f t="shared" si="28"/>
        <v>0</v>
      </c>
      <c r="L147" s="9">
        <f t="shared" si="29"/>
        <v>0</v>
      </c>
      <c r="M147" s="9">
        <f t="shared" si="30"/>
        <v>0</v>
      </c>
      <c r="N147" s="29"/>
      <c r="O147" s="9">
        <f t="shared" si="33"/>
        <v>0</v>
      </c>
      <c r="P147" s="9">
        <f t="shared" si="34"/>
        <v>0</v>
      </c>
      <c r="Q147" s="9">
        <f t="shared" si="31"/>
        <v>0</v>
      </c>
      <c r="R147" s="8">
        <f t="shared" si="32"/>
        <v>0</v>
      </c>
      <c r="S147" s="89" t="s">
        <v>2290</v>
      </c>
      <c r="T147" s="89" t="s">
        <v>2203</v>
      </c>
      <c r="U147" s="89"/>
      <c r="V147" s="89"/>
      <c r="W147" s="89"/>
      <c r="X147" s="89"/>
      <c r="Y147" s="89"/>
      <c r="Z147" s="89"/>
      <c r="AA147" s="89"/>
      <c r="AB147" s="89">
        <v>7</v>
      </c>
      <c r="AC147" s="89" t="s">
        <v>2303</v>
      </c>
    </row>
    <row r="148" spans="1:29" x14ac:dyDescent="0.25">
      <c r="A148" s="4" t="s">
        <v>2560</v>
      </c>
      <c r="B148" s="5" t="s">
        <v>2556</v>
      </c>
      <c r="C148" s="5" t="s">
        <v>427</v>
      </c>
      <c r="D148" s="278" t="s">
        <v>377</v>
      </c>
      <c r="E148" s="188" t="s">
        <v>1053</v>
      </c>
      <c r="F148" s="280" t="s">
        <v>7</v>
      </c>
      <c r="G148" s="84">
        <f t="shared" si="27"/>
        <v>805</v>
      </c>
      <c r="H148" s="15">
        <v>700</v>
      </c>
      <c r="I148" s="15">
        <v>1400</v>
      </c>
      <c r="J148" s="29"/>
      <c r="K148" s="9">
        <f t="shared" si="28"/>
        <v>0</v>
      </c>
      <c r="L148" s="9">
        <f t="shared" si="29"/>
        <v>0</v>
      </c>
      <c r="M148" s="9">
        <f t="shared" si="30"/>
        <v>0</v>
      </c>
      <c r="N148" s="29"/>
      <c r="O148" s="9">
        <f t="shared" si="33"/>
        <v>0</v>
      </c>
      <c r="P148" s="9">
        <f t="shared" si="34"/>
        <v>0</v>
      </c>
      <c r="Q148" s="9">
        <f t="shared" si="31"/>
        <v>0</v>
      </c>
      <c r="R148" s="8">
        <f t="shared" si="32"/>
        <v>0</v>
      </c>
      <c r="S148" s="89" t="e">
        <v>#N/A</v>
      </c>
      <c r="T148" s="89" t="s">
        <v>2202</v>
      </c>
      <c r="U148" s="89"/>
      <c r="V148" s="89"/>
      <c r="W148" s="89"/>
      <c r="X148" s="89"/>
      <c r="Y148" s="89"/>
      <c r="Z148" s="89"/>
      <c r="AA148" s="89"/>
      <c r="AB148" s="89" t="e">
        <v>#N/A</v>
      </c>
      <c r="AC148" s="89" t="e">
        <v>#N/A</v>
      </c>
    </row>
    <row r="149" spans="1:29" x14ac:dyDescent="0.25">
      <c r="A149" s="4" t="s">
        <v>2560</v>
      </c>
      <c r="B149" s="5" t="s">
        <v>2556</v>
      </c>
      <c r="C149" s="46" t="s">
        <v>427</v>
      </c>
      <c r="D149" s="295" t="s">
        <v>378</v>
      </c>
      <c r="E149" s="188" t="s">
        <v>1054</v>
      </c>
      <c r="F149" s="280" t="s">
        <v>7</v>
      </c>
      <c r="G149" s="58">
        <f t="shared" si="27"/>
        <v>805</v>
      </c>
      <c r="H149" s="10">
        <v>700</v>
      </c>
      <c r="I149" s="10">
        <v>1400</v>
      </c>
      <c r="J149" s="29"/>
      <c r="K149" s="9">
        <f t="shared" si="28"/>
        <v>0</v>
      </c>
      <c r="L149" s="9">
        <f t="shared" si="29"/>
        <v>0</v>
      </c>
      <c r="M149" s="9">
        <f t="shared" si="30"/>
        <v>0</v>
      </c>
      <c r="N149" s="29"/>
      <c r="O149" s="9">
        <f t="shared" si="33"/>
        <v>0</v>
      </c>
      <c r="P149" s="9">
        <f t="shared" si="34"/>
        <v>0</v>
      </c>
      <c r="Q149" s="9">
        <f t="shared" si="31"/>
        <v>0</v>
      </c>
      <c r="R149" s="8">
        <f t="shared" si="32"/>
        <v>0</v>
      </c>
      <c r="S149" s="89" t="e">
        <v>#N/A</v>
      </c>
      <c r="T149" s="89" t="s">
        <v>2202</v>
      </c>
      <c r="U149" s="89"/>
      <c r="V149" s="89"/>
      <c r="W149" s="89"/>
      <c r="X149" s="89"/>
      <c r="Y149" s="89"/>
      <c r="Z149" s="89"/>
      <c r="AA149" s="89"/>
      <c r="AB149" s="89" t="e">
        <v>#N/A</v>
      </c>
      <c r="AC149" s="89" t="e">
        <v>#N/A</v>
      </c>
    </row>
    <row r="150" spans="1:29" x14ac:dyDescent="0.25">
      <c r="A150" s="4" t="s">
        <v>2560</v>
      </c>
      <c r="B150" s="5" t="s">
        <v>2556</v>
      </c>
      <c r="C150" s="5" t="s">
        <v>427</v>
      </c>
      <c r="D150" s="278" t="s">
        <v>391</v>
      </c>
      <c r="E150" s="183" t="s">
        <v>1055</v>
      </c>
      <c r="F150" s="280" t="s">
        <v>7</v>
      </c>
      <c r="G150" s="84">
        <f t="shared" si="27"/>
        <v>225</v>
      </c>
      <c r="H150" s="15">
        <v>195</v>
      </c>
      <c r="I150" s="15">
        <v>400</v>
      </c>
      <c r="J150" s="29"/>
      <c r="K150" s="9">
        <f t="shared" si="28"/>
        <v>0</v>
      </c>
      <c r="L150" s="9">
        <f t="shared" si="29"/>
        <v>0</v>
      </c>
      <c r="M150" s="9">
        <f t="shared" si="30"/>
        <v>0</v>
      </c>
      <c r="N150" s="29"/>
      <c r="O150" s="9">
        <f t="shared" si="33"/>
        <v>0</v>
      </c>
      <c r="P150" s="9">
        <f t="shared" si="34"/>
        <v>0</v>
      </c>
      <c r="Q150" s="9">
        <f t="shared" si="31"/>
        <v>0</v>
      </c>
      <c r="R150" s="8">
        <f t="shared" si="32"/>
        <v>0</v>
      </c>
      <c r="S150" s="89" t="s">
        <v>2291</v>
      </c>
      <c r="T150" s="89" t="s">
        <v>2202</v>
      </c>
      <c r="U150" s="89"/>
      <c r="V150" s="89"/>
      <c r="W150" s="89"/>
      <c r="X150" s="89"/>
      <c r="Y150" s="89"/>
      <c r="Z150" s="89"/>
      <c r="AA150" s="89"/>
      <c r="AB150" s="89">
        <v>5</v>
      </c>
      <c r="AC150" s="89" t="s">
        <v>2301</v>
      </c>
    </row>
    <row r="151" spans="1:29" x14ac:dyDescent="0.25">
      <c r="A151" s="4" t="s">
        <v>2560</v>
      </c>
      <c r="B151" s="5" t="s">
        <v>2556</v>
      </c>
      <c r="C151" s="46" t="s">
        <v>427</v>
      </c>
      <c r="D151" s="295" t="s">
        <v>392</v>
      </c>
      <c r="E151" s="188" t="s">
        <v>1056</v>
      </c>
      <c r="F151" s="280" t="s">
        <v>7</v>
      </c>
      <c r="G151" s="58">
        <f t="shared" si="27"/>
        <v>225</v>
      </c>
      <c r="H151" s="10">
        <v>195</v>
      </c>
      <c r="I151" s="10">
        <v>400</v>
      </c>
      <c r="J151" s="29"/>
      <c r="K151" s="9">
        <f t="shared" si="28"/>
        <v>0</v>
      </c>
      <c r="L151" s="9">
        <f t="shared" si="29"/>
        <v>0</v>
      </c>
      <c r="M151" s="9">
        <f t="shared" si="30"/>
        <v>0</v>
      </c>
      <c r="N151" s="29"/>
      <c r="O151" s="9">
        <f t="shared" si="33"/>
        <v>0</v>
      </c>
      <c r="P151" s="9">
        <f t="shared" si="34"/>
        <v>0</v>
      </c>
      <c r="Q151" s="9">
        <f t="shared" si="31"/>
        <v>0</v>
      </c>
      <c r="R151" s="8">
        <f t="shared" si="32"/>
        <v>0</v>
      </c>
      <c r="S151" s="89" t="s">
        <v>2291</v>
      </c>
      <c r="T151" s="89" t="s">
        <v>2202</v>
      </c>
      <c r="U151" s="89"/>
      <c r="V151" s="89"/>
      <c r="W151" s="89"/>
      <c r="X151" s="89"/>
      <c r="Y151" s="89"/>
      <c r="Z151" s="89"/>
      <c r="AA151" s="89"/>
      <c r="AB151" s="89">
        <v>5</v>
      </c>
      <c r="AC151" s="89" t="s">
        <v>2301</v>
      </c>
    </row>
    <row r="152" spans="1:29" x14ac:dyDescent="0.25">
      <c r="A152" s="4" t="s">
        <v>2560</v>
      </c>
      <c r="B152" s="5" t="s">
        <v>2550</v>
      </c>
      <c r="C152" s="5" t="s">
        <v>427</v>
      </c>
      <c r="D152" s="278" t="s">
        <v>1934</v>
      </c>
      <c r="E152" s="5" t="s">
        <v>1873</v>
      </c>
      <c r="F152" s="280" t="s">
        <v>11</v>
      </c>
      <c r="G152" s="84">
        <f t="shared" si="27"/>
        <v>276</v>
      </c>
      <c r="H152" s="84">
        <v>240</v>
      </c>
      <c r="I152" s="84">
        <v>480</v>
      </c>
      <c r="J152" s="32"/>
      <c r="K152" s="9">
        <f t="shared" si="28"/>
        <v>0</v>
      </c>
      <c r="L152" s="9">
        <f t="shared" si="29"/>
        <v>0</v>
      </c>
      <c r="M152" s="9">
        <f t="shared" si="30"/>
        <v>0</v>
      </c>
      <c r="N152" s="29"/>
      <c r="O152" s="9">
        <f t="shared" si="33"/>
        <v>0</v>
      </c>
      <c r="P152" s="9">
        <f t="shared" si="34"/>
        <v>0</v>
      </c>
      <c r="Q152" s="9">
        <f t="shared" si="31"/>
        <v>0</v>
      </c>
      <c r="R152" s="8">
        <f t="shared" si="32"/>
        <v>0</v>
      </c>
      <c r="S152" s="89" t="s">
        <v>2022</v>
      </c>
      <c r="T152" s="89"/>
      <c r="U152" s="89"/>
      <c r="V152" s="89"/>
      <c r="W152" s="89"/>
      <c r="X152" s="89"/>
      <c r="Y152" s="89"/>
      <c r="Z152" s="89"/>
      <c r="AA152" s="89"/>
      <c r="AB152" s="89"/>
      <c r="AC152" s="89"/>
    </row>
    <row r="153" spans="1:29" x14ac:dyDescent="0.25">
      <c r="A153" s="4" t="s">
        <v>2560</v>
      </c>
      <c r="B153" s="5" t="s">
        <v>2550</v>
      </c>
      <c r="C153" s="46" t="s">
        <v>427</v>
      </c>
      <c r="D153" s="295" t="s">
        <v>1935</v>
      </c>
      <c r="E153" s="304" t="s">
        <v>1874</v>
      </c>
      <c r="F153" s="299" t="s">
        <v>11</v>
      </c>
      <c r="G153" s="17">
        <f t="shared" si="27"/>
        <v>276</v>
      </c>
      <c r="H153" s="17">
        <v>240</v>
      </c>
      <c r="I153" s="17">
        <v>480</v>
      </c>
      <c r="J153" s="32"/>
      <c r="K153" s="9">
        <f t="shared" si="28"/>
        <v>0</v>
      </c>
      <c r="L153" s="9">
        <f t="shared" si="29"/>
        <v>0</v>
      </c>
      <c r="M153" s="9">
        <f t="shared" si="30"/>
        <v>0</v>
      </c>
      <c r="N153" s="29"/>
      <c r="O153" s="9">
        <f t="shared" si="33"/>
        <v>0</v>
      </c>
      <c r="P153" s="9">
        <f t="shared" si="34"/>
        <v>0</v>
      </c>
      <c r="Q153" s="9">
        <f t="shared" si="31"/>
        <v>0</v>
      </c>
      <c r="R153" s="8">
        <f t="shared" si="32"/>
        <v>0</v>
      </c>
      <c r="S153" s="89" t="s">
        <v>2022</v>
      </c>
      <c r="T153" s="89"/>
      <c r="U153" s="89"/>
      <c r="V153" s="89"/>
      <c r="W153" s="89"/>
      <c r="X153" s="89"/>
      <c r="Y153" s="89"/>
      <c r="Z153" s="89"/>
      <c r="AA153" s="89"/>
      <c r="AB153" s="89"/>
      <c r="AC153" s="89"/>
    </row>
    <row r="154" spans="1:29" x14ac:dyDescent="0.25">
      <c r="A154" s="4" t="s">
        <v>2560</v>
      </c>
      <c r="B154" s="5" t="s">
        <v>2550</v>
      </c>
      <c r="C154" s="46" t="s">
        <v>428</v>
      </c>
      <c r="D154" s="310" t="s">
        <v>1936</v>
      </c>
      <c r="E154" s="46" t="s">
        <v>1875</v>
      </c>
      <c r="F154" s="299" t="s">
        <v>11</v>
      </c>
      <c r="G154" s="17">
        <f t="shared" si="27"/>
        <v>276</v>
      </c>
      <c r="H154" s="17">
        <v>240</v>
      </c>
      <c r="I154" s="17">
        <v>480</v>
      </c>
      <c r="J154" s="32"/>
      <c r="K154" s="9">
        <f t="shared" si="28"/>
        <v>0</v>
      </c>
      <c r="L154" s="9">
        <f t="shared" si="29"/>
        <v>0</v>
      </c>
      <c r="M154" s="9">
        <f t="shared" si="30"/>
        <v>0</v>
      </c>
      <c r="N154" s="29"/>
      <c r="O154" s="9">
        <f t="shared" si="33"/>
        <v>0</v>
      </c>
      <c r="P154" s="9">
        <f t="shared" si="34"/>
        <v>0</v>
      </c>
      <c r="Q154" s="9">
        <f t="shared" si="31"/>
        <v>0</v>
      </c>
      <c r="R154" s="8">
        <f t="shared" si="32"/>
        <v>0</v>
      </c>
      <c r="S154" s="89" t="s">
        <v>2022</v>
      </c>
      <c r="T154" s="89"/>
      <c r="U154" s="89"/>
      <c r="V154" s="89"/>
      <c r="W154" s="89"/>
      <c r="X154" s="89"/>
      <c r="Y154" s="89"/>
      <c r="Z154" s="89"/>
      <c r="AA154" s="89"/>
      <c r="AB154" s="89"/>
      <c r="AC154" s="89"/>
    </row>
    <row r="155" spans="1:29" x14ac:dyDescent="0.25">
      <c r="A155" s="4" t="s">
        <v>2560</v>
      </c>
      <c r="B155" s="5" t="s">
        <v>2550</v>
      </c>
      <c r="C155" s="5" t="s">
        <v>427</v>
      </c>
      <c r="D155" s="278" t="s">
        <v>1937</v>
      </c>
      <c r="E155" s="5" t="s">
        <v>1876</v>
      </c>
      <c r="F155" s="280" t="s">
        <v>8</v>
      </c>
      <c r="G155" s="84">
        <f t="shared" si="27"/>
        <v>368</v>
      </c>
      <c r="H155" s="84">
        <v>320</v>
      </c>
      <c r="I155" s="84">
        <v>640</v>
      </c>
      <c r="J155" s="32"/>
      <c r="K155" s="9">
        <f t="shared" si="28"/>
        <v>0</v>
      </c>
      <c r="L155" s="9">
        <f t="shared" si="29"/>
        <v>0</v>
      </c>
      <c r="M155" s="9">
        <f t="shared" si="30"/>
        <v>0</v>
      </c>
      <c r="N155" s="29"/>
      <c r="O155" s="9">
        <f t="shared" si="33"/>
        <v>0</v>
      </c>
      <c r="P155" s="9">
        <f t="shared" si="34"/>
        <v>0</v>
      </c>
      <c r="Q155" s="9">
        <f t="shared" si="31"/>
        <v>0</v>
      </c>
      <c r="R155" s="8">
        <f t="shared" si="32"/>
        <v>0</v>
      </c>
      <c r="S155" s="89" t="s">
        <v>2023</v>
      </c>
      <c r="T155" s="89"/>
      <c r="U155" s="89"/>
      <c r="V155" s="89"/>
      <c r="W155" s="89"/>
      <c r="X155" s="89"/>
      <c r="Y155" s="89"/>
      <c r="Z155" s="89"/>
      <c r="AA155" s="89"/>
      <c r="AB155" s="89"/>
      <c r="AC155" s="89"/>
    </row>
    <row r="156" spans="1:29" x14ac:dyDescent="0.25">
      <c r="A156" s="4" t="s">
        <v>2560</v>
      </c>
      <c r="B156" s="5" t="s">
        <v>2550</v>
      </c>
      <c r="C156" s="46" t="s">
        <v>427</v>
      </c>
      <c r="D156" s="295" t="s">
        <v>1938</v>
      </c>
      <c r="E156" s="304" t="s">
        <v>1877</v>
      </c>
      <c r="F156" s="299" t="s">
        <v>8</v>
      </c>
      <c r="G156" s="6">
        <f t="shared" si="27"/>
        <v>368</v>
      </c>
      <c r="H156" s="6">
        <v>320</v>
      </c>
      <c r="I156" s="6">
        <v>640</v>
      </c>
      <c r="J156" s="32"/>
      <c r="K156" s="9">
        <f t="shared" si="28"/>
        <v>0</v>
      </c>
      <c r="L156" s="9">
        <f t="shared" si="29"/>
        <v>0</v>
      </c>
      <c r="M156" s="9">
        <f t="shared" si="30"/>
        <v>0</v>
      </c>
      <c r="N156" s="29"/>
      <c r="O156" s="9">
        <f t="shared" si="33"/>
        <v>0</v>
      </c>
      <c r="P156" s="9">
        <f t="shared" si="34"/>
        <v>0</v>
      </c>
      <c r="Q156" s="9">
        <f t="shared" si="31"/>
        <v>0</v>
      </c>
      <c r="R156" s="8">
        <f t="shared" si="32"/>
        <v>0</v>
      </c>
      <c r="S156" s="89" t="s">
        <v>2023</v>
      </c>
      <c r="T156" s="89"/>
      <c r="U156" s="89"/>
      <c r="V156" s="89"/>
      <c r="W156" s="89"/>
      <c r="X156" s="89"/>
      <c r="Y156" s="89"/>
      <c r="Z156" s="89"/>
      <c r="AA156" s="89"/>
      <c r="AB156" s="89"/>
      <c r="AC156" s="89"/>
    </row>
    <row r="157" spans="1:29" x14ac:dyDescent="0.25">
      <c r="A157" s="4" t="s">
        <v>2560</v>
      </c>
      <c r="B157" s="5" t="s">
        <v>2550</v>
      </c>
      <c r="C157" s="46" t="s">
        <v>428</v>
      </c>
      <c r="D157" s="310" t="s">
        <v>1939</v>
      </c>
      <c r="E157" s="46" t="s">
        <v>1878</v>
      </c>
      <c r="F157" s="299" t="s">
        <v>8</v>
      </c>
      <c r="G157" s="6">
        <f t="shared" si="27"/>
        <v>368</v>
      </c>
      <c r="H157" s="6">
        <v>320</v>
      </c>
      <c r="I157" s="6">
        <v>640</v>
      </c>
      <c r="J157" s="32"/>
      <c r="K157" s="9">
        <f t="shared" si="28"/>
        <v>0</v>
      </c>
      <c r="L157" s="9">
        <f t="shared" si="29"/>
        <v>0</v>
      </c>
      <c r="M157" s="9">
        <f t="shared" si="30"/>
        <v>0</v>
      </c>
      <c r="N157" s="29"/>
      <c r="O157" s="9">
        <f t="shared" si="33"/>
        <v>0</v>
      </c>
      <c r="P157" s="9">
        <f t="shared" si="34"/>
        <v>0</v>
      </c>
      <c r="Q157" s="9">
        <f t="shared" si="31"/>
        <v>0</v>
      </c>
      <c r="R157" s="8">
        <f t="shared" si="32"/>
        <v>0</v>
      </c>
      <c r="S157" s="89" t="s">
        <v>2023</v>
      </c>
      <c r="T157" s="89"/>
      <c r="U157" s="89"/>
      <c r="V157" s="89"/>
      <c r="W157" s="89"/>
      <c r="X157" s="89"/>
      <c r="Y157" s="89"/>
      <c r="Z157" s="89"/>
      <c r="AA157" s="89"/>
      <c r="AB157" s="89"/>
      <c r="AC157" s="89"/>
    </row>
    <row r="158" spans="1:29" x14ac:dyDescent="0.25">
      <c r="A158" s="4" t="s">
        <v>2560</v>
      </c>
      <c r="B158" s="5" t="s">
        <v>2550</v>
      </c>
      <c r="C158" s="5" t="s">
        <v>427</v>
      </c>
      <c r="D158" s="278" t="s">
        <v>1940</v>
      </c>
      <c r="E158" s="5" t="s">
        <v>1879</v>
      </c>
      <c r="F158" s="280" t="s">
        <v>9</v>
      </c>
      <c r="G158" s="84">
        <f t="shared" si="27"/>
        <v>690</v>
      </c>
      <c r="H158" s="84">
        <v>600</v>
      </c>
      <c r="I158" s="84">
        <v>1200</v>
      </c>
      <c r="J158" s="32"/>
      <c r="K158" s="9">
        <f t="shared" si="28"/>
        <v>0</v>
      </c>
      <c r="L158" s="9">
        <f t="shared" si="29"/>
        <v>0</v>
      </c>
      <c r="M158" s="9">
        <f t="shared" si="30"/>
        <v>0</v>
      </c>
      <c r="N158" s="29"/>
      <c r="O158" s="9">
        <f t="shared" si="33"/>
        <v>0</v>
      </c>
      <c r="P158" s="9">
        <f t="shared" si="34"/>
        <v>0</v>
      </c>
      <c r="Q158" s="9">
        <f t="shared" si="31"/>
        <v>0</v>
      </c>
      <c r="R158" s="8">
        <f t="shared" si="32"/>
        <v>0</v>
      </c>
      <c r="S158" s="89" t="s">
        <v>2024</v>
      </c>
      <c r="T158" s="89"/>
      <c r="U158" s="89"/>
      <c r="V158" s="89"/>
      <c r="W158" s="89"/>
      <c r="X158" s="89"/>
      <c r="Y158" s="89"/>
      <c r="Z158" s="89"/>
      <c r="AA158" s="89"/>
      <c r="AB158" s="89"/>
      <c r="AC158" s="89"/>
    </row>
    <row r="159" spans="1:29" x14ac:dyDescent="0.25">
      <c r="A159" s="4" t="s">
        <v>2560</v>
      </c>
      <c r="B159" s="5" t="s">
        <v>2550</v>
      </c>
      <c r="C159" s="46" t="s">
        <v>427</v>
      </c>
      <c r="D159" s="295" t="s">
        <v>1941</v>
      </c>
      <c r="E159" s="304" t="s">
        <v>1880</v>
      </c>
      <c r="F159" s="299" t="s">
        <v>9</v>
      </c>
      <c r="G159" s="6">
        <f t="shared" si="27"/>
        <v>690</v>
      </c>
      <c r="H159" s="6">
        <v>600</v>
      </c>
      <c r="I159" s="6">
        <v>1200</v>
      </c>
      <c r="J159" s="32"/>
      <c r="K159" s="9">
        <f t="shared" si="28"/>
        <v>0</v>
      </c>
      <c r="L159" s="9">
        <f t="shared" si="29"/>
        <v>0</v>
      </c>
      <c r="M159" s="9">
        <f t="shared" si="30"/>
        <v>0</v>
      </c>
      <c r="N159" s="29"/>
      <c r="O159" s="9">
        <f t="shared" si="33"/>
        <v>0</v>
      </c>
      <c r="P159" s="9">
        <f t="shared" si="34"/>
        <v>0</v>
      </c>
      <c r="Q159" s="9">
        <f t="shared" si="31"/>
        <v>0</v>
      </c>
      <c r="R159" s="8">
        <f t="shared" si="32"/>
        <v>0</v>
      </c>
      <c r="S159" s="89" t="s">
        <v>2024</v>
      </c>
      <c r="T159" s="89"/>
      <c r="U159" s="89"/>
      <c r="V159" s="89"/>
      <c r="W159" s="89"/>
      <c r="X159" s="89"/>
      <c r="Y159" s="89"/>
      <c r="Z159" s="89"/>
      <c r="AA159" s="89"/>
      <c r="AB159" s="89"/>
      <c r="AC159" s="89"/>
    </row>
    <row r="160" spans="1:29" x14ac:dyDescent="0.25">
      <c r="A160" s="4" t="s">
        <v>2560</v>
      </c>
      <c r="B160" s="5" t="s">
        <v>2550</v>
      </c>
      <c r="C160" s="46" t="s">
        <v>428</v>
      </c>
      <c r="D160" s="310" t="s">
        <v>1942</v>
      </c>
      <c r="E160" s="46" t="s">
        <v>1881</v>
      </c>
      <c r="F160" s="299" t="s">
        <v>9</v>
      </c>
      <c r="G160" s="6">
        <f t="shared" si="27"/>
        <v>690</v>
      </c>
      <c r="H160" s="6">
        <v>600</v>
      </c>
      <c r="I160" s="6">
        <v>1200</v>
      </c>
      <c r="J160" s="32"/>
      <c r="K160" s="9">
        <f t="shared" si="28"/>
        <v>0</v>
      </c>
      <c r="L160" s="9">
        <f t="shared" si="29"/>
        <v>0</v>
      </c>
      <c r="M160" s="9">
        <f t="shared" si="30"/>
        <v>0</v>
      </c>
      <c r="N160" s="29"/>
      <c r="O160" s="9">
        <f t="shared" si="33"/>
        <v>0</v>
      </c>
      <c r="P160" s="9">
        <f t="shared" si="34"/>
        <v>0</v>
      </c>
      <c r="Q160" s="9">
        <f t="shared" si="31"/>
        <v>0</v>
      </c>
      <c r="R160" s="8">
        <f t="shared" si="32"/>
        <v>0</v>
      </c>
      <c r="S160" s="89" t="s">
        <v>2024</v>
      </c>
      <c r="T160" s="89"/>
      <c r="U160" s="89"/>
      <c r="V160" s="89"/>
      <c r="W160" s="89"/>
      <c r="X160" s="89"/>
      <c r="Y160" s="89"/>
      <c r="Z160" s="89"/>
      <c r="AA160" s="89"/>
      <c r="AB160" s="89"/>
      <c r="AC160" s="89"/>
    </row>
    <row r="161" spans="1:29" x14ac:dyDescent="0.25">
      <c r="A161" s="4" t="s">
        <v>2560</v>
      </c>
      <c r="B161" s="5" t="s">
        <v>2555</v>
      </c>
      <c r="C161" s="5" t="s">
        <v>427</v>
      </c>
      <c r="D161" s="278" t="s">
        <v>115</v>
      </c>
      <c r="E161" s="5" t="s">
        <v>624</v>
      </c>
      <c r="F161" s="280" t="s">
        <v>7</v>
      </c>
      <c r="G161" s="84">
        <f t="shared" si="27"/>
        <v>92</v>
      </c>
      <c r="H161" s="15">
        <v>80</v>
      </c>
      <c r="I161" s="15">
        <v>160</v>
      </c>
      <c r="J161" s="30"/>
      <c r="K161" s="9">
        <f t="shared" si="28"/>
        <v>0</v>
      </c>
      <c r="L161" s="9">
        <f t="shared" si="29"/>
        <v>0</v>
      </c>
      <c r="M161" s="9">
        <f t="shared" si="30"/>
        <v>0</v>
      </c>
      <c r="N161" s="29"/>
      <c r="O161" s="9">
        <f t="shared" si="33"/>
        <v>0</v>
      </c>
      <c r="P161" s="9">
        <f t="shared" si="34"/>
        <v>0</v>
      </c>
      <c r="Q161" s="9">
        <f t="shared" si="31"/>
        <v>0</v>
      </c>
      <c r="R161" s="8">
        <f t="shared" si="32"/>
        <v>0</v>
      </c>
      <c r="S161" s="89" t="s">
        <v>2292</v>
      </c>
      <c r="T161" s="89"/>
      <c r="U161" s="89"/>
      <c r="V161" s="89"/>
      <c r="W161" s="89"/>
      <c r="X161" s="89"/>
      <c r="Y161" s="89"/>
      <c r="Z161" s="89"/>
      <c r="AA161" s="89"/>
      <c r="AB161" s="89">
        <v>4</v>
      </c>
      <c r="AC161" s="89" t="s">
        <v>2294</v>
      </c>
    </row>
    <row r="162" spans="1:29" x14ac:dyDescent="0.25">
      <c r="A162" s="4" t="s">
        <v>2560</v>
      </c>
      <c r="B162" s="5" t="s">
        <v>2555</v>
      </c>
      <c r="C162" s="46" t="s">
        <v>427</v>
      </c>
      <c r="D162" s="295" t="s">
        <v>116</v>
      </c>
      <c r="E162" s="304" t="s">
        <v>625</v>
      </c>
      <c r="F162" s="280" t="s">
        <v>7</v>
      </c>
      <c r="G162" s="58">
        <f t="shared" si="27"/>
        <v>92</v>
      </c>
      <c r="H162" s="10">
        <v>80</v>
      </c>
      <c r="I162" s="10">
        <v>160</v>
      </c>
      <c r="J162" s="29"/>
      <c r="K162" s="9">
        <f t="shared" si="28"/>
        <v>0</v>
      </c>
      <c r="L162" s="9">
        <f t="shared" si="29"/>
        <v>0</v>
      </c>
      <c r="M162" s="9">
        <f t="shared" si="30"/>
        <v>0</v>
      </c>
      <c r="N162" s="29"/>
      <c r="O162" s="9">
        <f t="shared" si="33"/>
        <v>0</v>
      </c>
      <c r="P162" s="9">
        <f t="shared" si="34"/>
        <v>0</v>
      </c>
      <c r="Q162" s="9">
        <f t="shared" si="31"/>
        <v>0</v>
      </c>
      <c r="R162" s="8">
        <f t="shared" si="32"/>
        <v>0</v>
      </c>
      <c r="S162" s="89" t="s">
        <v>2292</v>
      </c>
      <c r="T162" s="89"/>
      <c r="U162" s="89"/>
      <c r="V162" s="89"/>
      <c r="W162" s="89"/>
      <c r="X162" s="89"/>
      <c r="Y162" s="89"/>
      <c r="Z162" s="89"/>
      <c r="AA162" s="89"/>
      <c r="AB162" s="89">
        <v>4</v>
      </c>
      <c r="AC162" s="89" t="s">
        <v>2294</v>
      </c>
    </row>
    <row r="163" spans="1:29" x14ac:dyDescent="0.25">
      <c r="A163" s="4" t="s">
        <v>2560</v>
      </c>
      <c r="B163" s="5" t="s">
        <v>2555</v>
      </c>
      <c r="C163" s="46" t="s">
        <v>428</v>
      </c>
      <c r="D163" s="310" t="s">
        <v>117</v>
      </c>
      <c r="E163" s="5" t="s">
        <v>626</v>
      </c>
      <c r="F163" s="280" t="s">
        <v>7</v>
      </c>
      <c r="G163" s="58">
        <f t="shared" si="27"/>
        <v>92</v>
      </c>
      <c r="H163" s="10">
        <v>80</v>
      </c>
      <c r="I163" s="10">
        <v>160</v>
      </c>
      <c r="J163" s="29"/>
      <c r="K163" s="9">
        <f t="shared" si="28"/>
        <v>0</v>
      </c>
      <c r="L163" s="9">
        <f t="shared" si="29"/>
        <v>0</v>
      </c>
      <c r="M163" s="9">
        <f t="shared" si="30"/>
        <v>0</v>
      </c>
      <c r="N163" s="29"/>
      <c r="O163" s="9">
        <f t="shared" si="33"/>
        <v>0</v>
      </c>
      <c r="P163" s="9">
        <f t="shared" si="34"/>
        <v>0</v>
      </c>
      <c r="Q163" s="9">
        <f t="shared" si="31"/>
        <v>0</v>
      </c>
      <c r="R163" s="8">
        <f t="shared" si="32"/>
        <v>0</v>
      </c>
      <c r="S163" s="89" t="s">
        <v>2292</v>
      </c>
      <c r="T163" s="89"/>
      <c r="U163" s="89"/>
      <c r="V163" s="89"/>
      <c r="W163" s="89"/>
      <c r="X163" s="89"/>
      <c r="Y163" s="89"/>
      <c r="Z163" s="89"/>
      <c r="AA163" s="89"/>
      <c r="AB163" s="89">
        <v>4</v>
      </c>
      <c r="AC163" s="89" t="s">
        <v>2294</v>
      </c>
    </row>
    <row r="164" spans="1:29" x14ac:dyDescent="0.25">
      <c r="A164" s="4" t="s">
        <v>2560</v>
      </c>
      <c r="B164" s="5" t="s">
        <v>2555</v>
      </c>
      <c r="C164" s="5" t="s">
        <v>427</v>
      </c>
      <c r="D164" s="278" t="s">
        <v>112</v>
      </c>
      <c r="E164" s="304" t="s">
        <v>565</v>
      </c>
      <c r="F164" s="280" t="s">
        <v>7</v>
      </c>
      <c r="G164" s="84">
        <f t="shared" si="27"/>
        <v>81</v>
      </c>
      <c r="H164" s="15">
        <v>70</v>
      </c>
      <c r="I164" s="15">
        <v>140</v>
      </c>
      <c r="J164" s="29"/>
      <c r="K164" s="9">
        <f t="shared" si="28"/>
        <v>0</v>
      </c>
      <c r="L164" s="9">
        <f t="shared" si="29"/>
        <v>0</v>
      </c>
      <c r="M164" s="9">
        <f t="shared" si="30"/>
        <v>0</v>
      </c>
      <c r="N164" s="29"/>
      <c r="O164" s="9">
        <f t="shared" si="33"/>
        <v>0</v>
      </c>
      <c r="P164" s="9">
        <f t="shared" si="34"/>
        <v>0</v>
      </c>
      <c r="Q164" s="9">
        <f t="shared" si="31"/>
        <v>0</v>
      </c>
      <c r="R164" s="8">
        <f t="shared" si="32"/>
        <v>0</v>
      </c>
      <c r="S164" s="89" t="s">
        <v>2293</v>
      </c>
      <c r="T164" s="89"/>
      <c r="U164" s="89"/>
      <c r="V164" s="89"/>
      <c r="W164" s="89"/>
      <c r="X164" s="89"/>
      <c r="Y164" s="89"/>
      <c r="Z164" s="89"/>
      <c r="AA164" s="89"/>
      <c r="AB164" s="89">
        <v>4</v>
      </c>
      <c r="AC164" s="89" t="s">
        <v>2294</v>
      </c>
    </row>
    <row r="165" spans="1:29" x14ac:dyDescent="0.25">
      <c r="A165" s="4" t="s">
        <v>2560</v>
      </c>
      <c r="B165" s="5" t="s">
        <v>2555</v>
      </c>
      <c r="C165" s="46" t="s">
        <v>427</v>
      </c>
      <c r="D165" s="295" t="s">
        <v>113</v>
      </c>
      <c r="E165" s="304" t="s">
        <v>466</v>
      </c>
      <c r="F165" s="280" t="s">
        <v>7</v>
      </c>
      <c r="G165" s="58">
        <f t="shared" si="27"/>
        <v>81</v>
      </c>
      <c r="H165" s="10">
        <v>70</v>
      </c>
      <c r="I165" s="10">
        <v>140</v>
      </c>
      <c r="J165" s="29"/>
      <c r="K165" s="9">
        <f t="shared" si="28"/>
        <v>0</v>
      </c>
      <c r="L165" s="9">
        <f t="shared" si="29"/>
        <v>0</v>
      </c>
      <c r="M165" s="9">
        <f t="shared" si="30"/>
        <v>0</v>
      </c>
      <c r="N165" s="29"/>
      <c r="O165" s="9">
        <f t="shared" si="33"/>
        <v>0</v>
      </c>
      <c r="P165" s="9">
        <f t="shared" si="34"/>
        <v>0</v>
      </c>
      <c r="Q165" s="9">
        <f t="shared" si="31"/>
        <v>0</v>
      </c>
      <c r="R165" s="8">
        <f t="shared" si="32"/>
        <v>0</v>
      </c>
      <c r="S165" s="89" t="s">
        <v>2293</v>
      </c>
      <c r="T165" s="89"/>
      <c r="U165" s="89"/>
      <c r="V165" s="89"/>
      <c r="W165" s="89"/>
      <c r="X165" s="89"/>
      <c r="Y165" s="89"/>
      <c r="Z165" s="89"/>
      <c r="AA165" s="89"/>
      <c r="AB165" s="89">
        <v>4</v>
      </c>
      <c r="AC165" s="89" t="s">
        <v>2294</v>
      </c>
    </row>
    <row r="166" spans="1:29" x14ac:dyDescent="0.25">
      <c r="A166" s="4" t="s">
        <v>2560</v>
      </c>
      <c r="B166" s="5" t="s">
        <v>2555</v>
      </c>
      <c r="C166" s="46" t="s">
        <v>428</v>
      </c>
      <c r="D166" s="310" t="s">
        <v>114</v>
      </c>
      <c r="E166" s="304" t="s">
        <v>467</v>
      </c>
      <c r="F166" s="280" t="s">
        <v>7</v>
      </c>
      <c r="G166" s="58">
        <f t="shared" si="27"/>
        <v>81</v>
      </c>
      <c r="H166" s="10">
        <v>70</v>
      </c>
      <c r="I166" s="10">
        <v>140</v>
      </c>
      <c r="J166" s="29"/>
      <c r="K166" s="9">
        <f t="shared" si="28"/>
        <v>0</v>
      </c>
      <c r="L166" s="9">
        <f t="shared" si="29"/>
        <v>0</v>
      </c>
      <c r="M166" s="9">
        <f t="shared" si="30"/>
        <v>0</v>
      </c>
      <c r="N166" s="29"/>
      <c r="O166" s="9">
        <f t="shared" si="33"/>
        <v>0</v>
      </c>
      <c r="P166" s="9">
        <f t="shared" si="34"/>
        <v>0</v>
      </c>
      <c r="Q166" s="9">
        <f t="shared" si="31"/>
        <v>0</v>
      </c>
      <c r="R166" s="8">
        <f t="shared" si="32"/>
        <v>0</v>
      </c>
      <c r="S166" s="89" t="s">
        <v>2293</v>
      </c>
      <c r="T166" s="89"/>
      <c r="U166" s="89"/>
      <c r="V166" s="89"/>
      <c r="W166" s="89"/>
      <c r="X166" s="89"/>
      <c r="Y166" s="89"/>
      <c r="Z166" s="89"/>
      <c r="AA166" s="89"/>
      <c r="AB166" s="89">
        <v>4</v>
      </c>
      <c r="AC166" s="89" t="s">
        <v>2294</v>
      </c>
    </row>
    <row r="167" spans="1:29" x14ac:dyDescent="0.25">
      <c r="A167" s="4" t="s">
        <v>2560</v>
      </c>
      <c r="B167" s="5" t="s">
        <v>2555</v>
      </c>
      <c r="C167" s="5" t="s">
        <v>427</v>
      </c>
      <c r="D167" s="278" t="s">
        <v>1781</v>
      </c>
      <c r="E167" s="188" t="s">
        <v>1780</v>
      </c>
      <c r="F167" s="280" t="s">
        <v>7</v>
      </c>
      <c r="G167" s="84">
        <f t="shared" si="27"/>
        <v>483</v>
      </c>
      <c r="H167" s="15">
        <v>420</v>
      </c>
      <c r="I167" s="15">
        <v>840</v>
      </c>
      <c r="J167" s="29"/>
      <c r="K167" s="9">
        <f t="shared" ref="K167:K198" si="35">J167*G167</f>
        <v>0</v>
      </c>
      <c r="L167" s="9">
        <f t="shared" si="29"/>
        <v>0</v>
      </c>
      <c r="M167" s="9">
        <f t="shared" si="30"/>
        <v>0</v>
      </c>
      <c r="N167" s="29"/>
      <c r="O167" s="9">
        <f t="shared" si="33"/>
        <v>0</v>
      </c>
      <c r="P167" s="9">
        <f t="shared" si="34"/>
        <v>0</v>
      </c>
      <c r="Q167" s="9">
        <f t="shared" si="31"/>
        <v>0</v>
      </c>
      <c r="R167" s="8">
        <f t="shared" si="32"/>
        <v>0</v>
      </c>
      <c r="S167" s="89" t="s">
        <v>1784</v>
      </c>
      <c r="T167" s="89" t="s">
        <v>2202</v>
      </c>
      <c r="U167" s="89"/>
      <c r="V167" s="89"/>
      <c r="W167" s="89"/>
      <c r="X167" s="89"/>
      <c r="Y167" s="89"/>
      <c r="Z167" s="89"/>
      <c r="AA167" s="89"/>
      <c r="AB167" s="89"/>
      <c r="AC167" s="89"/>
    </row>
    <row r="168" spans="1:29" x14ac:dyDescent="0.25">
      <c r="A168" s="4" t="s">
        <v>2560</v>
      </c>
      <c r="B168" s="5" t="s">
        <v>2555</v>
      </c>
      <c r="C168" s="46" t="s">
        <v>427</v>
      </c>
      <c r="D168" s="295" t="s">
        <v>1782</v>
      </c>
      <c r="E168" s="188" t="s">
        <v>1783</v>
      </c>
      <c r="F168" s="280" t="s">
        <v>7</v>
      </c>
      <c r="G168" s="58">
        <f t="shared" si="27"/>
        <v>483</v>
      </c>
      <c r="H168" s="10">
        <v>420</v>
      </c>
      <c r="I168" s="10">
        <v>840</v>
      </c>
      <c r="J168" s="29"/>
      <c r="K168" s="9">
        <f t="shared" si="35"/>
        <v>0</v>
      </c>
      <c r="L168" s="9">
        <f t="shared" si="29"/>
        <v>0</v>
      </c>
      <c r="M168" s="9">
        <f t="shared" si="30"/>
        <v>0</v>
      </c>
      <c r="N168" s="29"/>
      <c r="O168" s="9">
        <f t="shared" si="33"/>
        <v>0</v>
      </c>
      <c r="P168" s="9">
        <f t="shared" si="34"/>
        <v>0</v>
      </c>
      <c r="Q168" s="9">
        <f t="shared" si="31"/>
        <v>0</v>
      </c>
      <c r="R168" s="8">
        <f t="shared" si="32"/>
        <v>0</v>
      </c>
      <c r="S168" s="89" t="s">
        <v>1784</v>
      </c>
      <c r="T168" s="89" t="s">
        <v>2202</v>
      </c>
      <c r="U168" s="89"/>
      <c r="V168" s="89"/>
      <c r="W168" s="89"/>
      <c r="X168" s="89"/>
      <c r="Y168" s="89"/>
      <c r="Z168" s="89"/>
      <c r="AA168" s="89"/>
      <c r="AB168" s="89"/>
      <c r="AC168" s="89"/>
    </row>
    <row r="169" spans="1:29" x14ac:dyDescent="0.25">
      <c r="A169" s="4" t="s">
        <v>2560</v>
      </c>
      <c r="B169" s="60" t="s">
        <v>2555</v>
      </c>
      <c r="C169" s="5" t="s">
        <v>427</v>
      </c>
      <c r="D169" s="278" t="s">
        <v>2737</v>
      </c>
      <c r="E169" s="188" t="s">
        <v>2561</v>
      </c>
      <c r="F169" s="254" t="s">
        <v>2723</v>
      </c>
      <c r="G169" s="17">
        <f t="shared" si="27"/>
        <v>115</v>
      </c>
      <c r="H169" s="17">
        <v>100</v>
      </c>
      <c r="I169" s="17">
        <v>200</v>
      </c>
      <c r="J169" s="32"/>
      <c r="K169" s="9">
        <f t="shared" si="35"/>
        <v>0</v>
      </c>
      <c r="L169" s="9">
        <f t="shared" si="29"/>
        <v>0</v>
      </c>
      <c r="M169" s="9">
        <f t="shared" si="30"/>
        <v>0</v>
      </c>
      <c r="N169" s="29"/>
      <c r="O169" s="9">
        <f t="shared" si="33"/>
        <v>0</v>
      </c>
      <c r="P169" s="9">
        <f t="shared" si="34"/>
        <v>0</v>
      </c>
      <c r="Q169" s="9">
        <f t="shared" si="31"/>
        <v>0</v>
      </c>
      <c r="R169" s="8">
        <f t="shared" si="32"/>
        <v>0</v>
      </c>
      <c r="S169" s="89"/>
      <c r="T169" s="89" t="s">
        <v>2728</v>
      </c>
      <c r="U169" s="89">
        <v>70</v>
      </c>
      <c r="V169" s="89"/>
      <c r="W169" s="89"/>
      <c r="X169" s="89"/>
      <c r="Y169" s="89"/>
      <c r="Z169" s="89"/>
      <c r="AA169" s="89"/>
      <c r="AB169" s="89"/>
      <c r="AC169" s="89"/>
    </row>
    <row r="170" spans="1:29" x14ac:dyDescent="0.25">
      <c r="A170" s="4" t="s">
        <v>2560</v>
      </c>
      <c r="B170" s="60" t="s">
        <v>2555</v>
      </c>
      <c r="C170" s="46" t="s">
        <v>427</v>
      </c>
      <c r="D170" s="297" t="s">
        <v>2738</v>
      </c>
      <c r="E170" s="188" t="s">
        <v>2562</v>
      </c>
      <c r="F170" s="254" t="s">
        <v>2723</v>
      </c>
      <c r="G170" s="6">
        <f t="shared" si="27"/>
        <v>115</v>
      </c>
      <c r="H170" s="6">
        <v>100</v>
      </c>
      <c r="I170" s="6">
        <v>200</v>
      </c>
      <c r="J170" s="32"/>
      <c r="K170" s="9">
        <f t="shared" si="35"/>
        <v>0</v>
      </c>
      <c r="L170" s="9">
        <f t="shared" si="29"/>
        <v>0</v>
      </c>
      <c r="M170" s="9">
        <f t="shared" si="30"/>
        <v>0</v>
      </c>
      <c r="N170" s="29"/>
      <c r="O170" s="9">
        <f t="shared" si="33"/>
        <v>0</v>
      </c>
      <c r="P170" s="9">
        <f t="shared" si="34"/>
        <v>0</v>
      </c>
      <c r="Q170" s="9">
        <f t="shared" si="31"/>
        <v>0</v>
      </c>
      <c r="R170" s="8">
        <f t="shared" si="32"/>
        <v>0</v>
      </c>
      <c r="S170" s="89"/>
      <c r="T170" s="89" t="s">
        <v>2728</v>
      </c>
      <c r="U170" s="89">
        <v>70</v>
      </c>
      <c r="V170" s="89"/>
      <c r="W170" s="89"/>
      <c r="X170" s="89"/>
      <c r="Y170" s="89"/>
      <c r="Z170" s="89"/>
      <c r="AA170" s="89"/>
      <c r="AB170" s="89"/>
      <c r="AC170" s="89"/>
    </row>
    <row r="171" spans="1:29" x14ac:dyDescent="0.25">
      <c r="A171" s="4" t="s">
        <v>2560</v>
      </c>
      <c r="B171" s="60" t="s">
        <v>2555</v>
      </c>
      <c r="C171" s="46" t="s">
        <v>428</v>
      </c>
      <c r="D171" s="310" t="s">
        <v>2739</v>
      </c>
      <c r="E171" s="189" t="s">
        <v>2563</v>
      </c>
      <c r="F171" s="254" t="s">
        <v>2723</v>
      </c>
      <c r="G171" s="6">
        <f t="shared" si="27"/>
        <v>115</v>
      </c>
      <c r="H171" s="6">
        <v>100</v>
      </c>
      <c r="I171" s="6">
        <v>200</v>
      </c>
      <c r="J171" s="32"/>
      <c r="K171" s="9">
        <f t="shared" si="35"/>
        <v>0</v>
      </c>
      <c r="L171" s="9">
        <f t="shared" si="29"/>
        <v>0</v>
      </c>
      <c r="M171" s="9">
        <f t="shared" si="30"/>
        <v>0</v>
      </c>
      <c r="N171" s="29"/>
      <c r="O171" s="9">
        <f t="shared" si="33"/>
        <v>0</v>
      </c>
      <c r="P171" s="9">
        <f t="shared" si="34"/>
        <v>0</v>
      </c>
      <c r="Q171" s="9">
        <f t="shared" si="31"/>
        <v>0</v>
      </c>
      <c r="R171" s="8">
        <f t="shared" si="32"/>
        <v>0</v>
      </c>
      <c r="S171" s="89"/>
      <c r="T171" s="89" t="s">
        <v>2728</v>
      </c>
      <c r="U171" s="89">
        <v>70</v>
      </c>
      <c r="V171" s="89"/>
      <c r="W171" s="89"/>
      <c r="X171" s="89"/>
      <c r="Y171" s="89"/>
      <c r="Z171" s="89"/>
      <c r="AA171" s="89"/>
      <c r="AB171" s="89"/>
      <c r="AC171" s="89"/>
    </row>
    <row r="172" spans="1:29" x14ac:dyDescent="0.25">
      <c r="A172" s="4" t="s">
        <v>2560</v>
      </c>
      <c r="B172" s="60" t="s">
        <v>2555</v>
      </c>
      <c r="C172" s="5" t="s">
        <v>427</v>
      </c>
      <c r="D172" s="278" t="s">
        <v>2740</v>
      </c>
      <c r="E172" s="188" t="s">
        <v>2564</v>
      </c>
      <c r="F172" s="254" t="s">
        <v>2723</v>
      </c>
      <c r="G172" s="17">
        <f t="shared" si="27"/>
        <v>115</v>
      </c>
      <c r="H172" s="17">
        <v>100</v>
      </c>
      <c r="I172" s="17">
        <v>200</v>
      </c>
      <c r="J172" s="32"/>
      <c r="K172" s="9">
        <f t="shared" si="35"/>
        <v>0</v>
      </c>
      <c r="L172" s="9">
        <f t="shared" si="29"/>
        <v>0</v>
      </c>
      <c r="M172" s="9">
        <f t="shared" si="30"/>
        <v>0</v>
      </c>
      <c r="N172" s="29"/>
      <c r="O172" s="9">
        <f t="shared" si="33"/>
        <v>0</v>
      </c>
      <c r="P172" s="9">
        <f t="shared" si="34"/>
        <v>0</v>
      </c>
      <c r="Q172" s="9">
        <f t="shared" si="31"/>
        <v>0</v>
      </c>
      <c r="R172" s="8">
        <f t="shared" si="32"/>
        <v>0</v>
      </c>
      <c r="S172" s="89"/>
      <c r="T172" s="89" t="s">
        <v>2728</v>
      </c>
      <c r="U172" s="89">
        <v>60</v>
      </c>
      <c r="V172" s="89"/>
      <c r="W172" s="89"/>
      <c r="X172" s="89"/>
      <c r="Y172" s="89"/>
      <c r="Z172" s="89"/>
      <c r="AA172" s="89"/>
      <c r="AB172" s="89"/>
      <c r="AC172" s="89"/>
    </row>
    <row r="173" spans="1:29" x14ac:dyDescent="0.25">
      <c r="A173" s="4" t="s">
        <v>2560</v>
      </c>
      <c r="B173" s="60" t="s">
        <v>2555</v>
      </c>
      <c r="C173" s="46" t="s">
        <v>427</v>
      </c>
      <c r="D173" s="278" t="s">
        <v>2741</v>
      </c>
      <c r="E173" s="188" t="s">
        <v>2565</v>
      </c>
      <c r="F173" s="254" t="s">
        <v>2723</v>
      </c>
      <c r="G173" s="6">
        <f t="shared" si="27"/>
        <v>115</v>
      </c>
      <c r="H173" s="6">
        <v>100</v>
      </c>
      <c r="I173" s="6">
        <v>200</v>
      </c>
      <c r="J173" s="32"/>
      <c r="K173" s="9">
        <f t="shared" si="35"/>
        <v>0</v>
      </c>
      <c r="L173" s="9">
        <f t="shared" si="29"/>
        <v>0</v>
      </c>
      <c r="M173" s="9">
        <f t="shared" si="30"/>
        <v>0</v>
      </c>
      <c r="N173" s="29"/>
      <c r="O173" s="9">
        <f t="shared" si="33"/>
        <v>0</v>
      </c>
      <c r="P173" s="9">
        <f t="shared" si="34"/>
        <v>0</v>
      </c>
      <c r="Q173" s="9">
        <f t="shared" si="31"/>
        <v>0</v>
      </c>
      <c r="R173" s="8">
        <f t="shared" si="32"/>
        <v>0</v>
      </c>
      <c r="S173" s="89"/>
      <c r="T173" s="89" t="s">
        <v>2728</v>
      </c>
      <c r="U173" s="89">
        <v>60</v>
      </c>
      <c r="V173" s="89"/>
      <c r="W173" s="89"/>
      <c r="X173" s="89"/>
      <c r="Y173" s="89"/>
      <c r="Z173" s="89"/>
      <c r="AA173" s="89"/>
      <c r="AB173" s="89"/>
      <c r="AC173" s="89"/>
    </row>
    <row r="174" spans="1:29" x14ac:dyDescent="0.25">
      <c r="A174" s="4" t="s">
        <v>2560</v>
      </c>
      <c r="B174" s="60" t="s">
        <v>2555</v>
      </c>
      <c r="C174" s="46" t="s">
        <v>428</v>
      </c>
      <c r="D174" s="310" t="s">
        <v>2742</v>
      </c>
      <c r="E174" s="189" t="s">
        <v>2566</v>
      </c>
      <c r="F174" s="254" t="s">
        <v>2723</v>
      </c>
      <c r="G174" s="6">
        <f t="shared" si="27"/>
        <v>115</v>
      </c>
      <c r="H174" s="6">
        <v>100</v>
      </c>
      <c r="I174" s="6">
        <v>200</v>
      </c>
      <c r="J174" s="32"/>
      <c r="K174" s="9">
        <f t="shared" si="35"/>
        <v>0</v>
      </c>
      <c r="L174" s="9">
        <f t="shared" si="29"/>
        <v>0</v>
      </c>
      <c r="M174" s="9">
        <f t="shared" si="30"/>
        <v>0</v>
      </c>
      <c r="N174" s="29"/>
      <c r="O174" s="9">
        <f t="shared" si="33"/>
        <v>0</v>
      </c>
      <c r="P174" s="9">
        <f t="shared" si="34"/>
        <v>0</v>
      </c>
      <c r="Q174" s="9">
        <f t="shared" si="31"/>
        <v>0</v>
      </c>
      <c r="R174" s="8">
        <f t="shared" si="32"/>
        <v>0</v>
      </c>
      <c r="S174" s="89"/>
      <c r="T174" s="89" t="s">
        <v>2728</v>
      </c>
      <c r="U174" s="89">
        <v>60</v>
      </c>
      <c r="V174" s="89"/>
      <c r="W174" s="89"/>
      <c r="X174" s="89"/>
      <c r="Y174" s="89"/>
      <c r="Z174" s="89"/>
      <c r="AA174" s="89"/>
      <c r="AB174" s="89"/>
      <c r="AC174" s="89"/>
    </row>
    <row r="175" spans="1:29" x14ac:dyDescent="0.25">
      <c r="A175" s="4" t="s">
        <v>2560</v>
      </c>
      <c r="B175" s="60" t="s">
        <v>2555</v>
      </c>
      <c r="C175" s="5" t="s">
        <v>427</v>
      </c>
      <c r="D175" s="278" t="s">
        <v>2743</v>
      </c>
      <c r="E175" s="188" t="s">
        <v>2567</v>
      </c>
      <c r="F175" s="254" t="s">
        <v>2723</v>
      </c>
      <c r="G175" s="17">
        <f t="shared" si="27"/>
        <v>115</v>
      </c>
      <c r="H175" s="17">
        <v>100</v>
      </c>
      <c r="I175" s="17">
        <v>200</v>
      </c>
      <c r="J175" s="32"/>
      <c r="K175" s="9">
        <f t="shared" si="35"/>
        <v>0</v>
      </c>
      <c r="L175" s="9">
        <f t="shared" si="29"/>
        <v>0</v>
      </c>
      <c r="M175" s="9">
        <f t="shared" si="30"/>
        <v>0</v>
      </c>
      <c r="N175" s="29"/>
      <c r="O175" s="9">
        <f t="shared" si="33"/>
        <v>0</v>
      </c>
      <c r="P175" s="9">
        <f t="shared" si="34"/>
        <v>0</v>
      </c>
      <c r="Q175" s="9">
        <f t="shared" si="31"/>
        <v>0</v>
      </c>
      <c r="R175" s="8">
        <f t="shared" si="32"/>
        <v>0</v>
      </c>
      <c r="S175" s="89"/>
      <c r="T175" s="89" t="s">
        <v>2728</v>
      </c>
      <c r="U175" s="89">
        <v>75</v>
      </c>
      <c r="V175" s="89"/>
      <c r="W175" s="89"/>
      <c r="X175" s="89"/>
      <c r="Y175" s="89"/>
      <c r="Z175" s="89"/>
      <c r="AA175" s="89"/>
      <c r="AB175" s="89"/>
      <c r="AC175" s="89"/>
    </row>
    <row r="176" spans="1:29" x14ac:dyDescent="0.25">
      <c r="A176" s="4" t="s">
        <v>2560</v>
      </c>
      <c r="B176" s="60" t="s">
        <v>2555</v>
      </c>
      <c r="C176" s="46" t="s">
        <v>427</v>
      </c>
      <c r="D176" s="278" t="s">
        <v>2744</v>
      </c>
      <c r="E176" s="188" t="s">
        <v>2568</v>
      </c>
      <c r="F176" s="254" t="s">
        <v>2723</v>
      </c>
      <c r="G176" s="6">
        <f t="shared" si="27"/>
        <v>115</v>
      </c>
      <c r="H176" s="6">
        <v>100</v>
      </c>
      <c r="I176" s="6">
        <v>200</v>
      </c>
      <c r="J176" s="32"/>
      <c r="K176" s="9">
        <f t="shared" si="35"/>
        <v>0</v>
      </c>
      <c r="L176" s="9">
        <f t="shared" si="29"/>
        <v>0</v>
      </c>
      <c r="M176" s="9">
        <f t="shared" si="30"/>
        <v>0</v>
      </c>
      <c r="N176" s="29"/>
      <c r="O176" s="9">
        <f t="shared" si="33"/>
        <v>0</v>
      </c>
      <c r="P176" s="9">
        <f t="shared" si="34"/>
        <v>0</v>
      </c>
      <c r="Q176" s="9">
        <f t="shared" si="31"/>
        <v>0</v>
      </c>
      <c r="R176" s="8">
        <f t="shared" si="32"/>
        <v>0</v>
      </c>
      <c r="S176" s="89"/>
      <c r="T176" s="89" t="s">
        <v>2728</v>
      </c>
      <c r="U176" s="89">
        <v>75</v>
      </c>
      <c r="V176" s="89"/>
      <c r="W176" s="89"/>
      <c r="X176" s="89"/>
      <c r="Y176" s="89"/>
      <c r="Z176" s="89"/>
      <c r="AA176" s="89"/>
      <c r="AB176" s="89"/>
      <c r="AC176" s="89"/>
    </row>
    <row r="177" spans="1:29" x14ac:dyDescent="0.25">
      <c r="A177" s="4" t="s">
        <v>2560</v>
      </c>
      <c r="B177" s="60" t="s">
        <v>2555</v>
      </c>
      <c r="C177" s="46" t="s">
        <v>428</v>
      </c>
      <c r="D177" s="310" t="s">
        <v>2745</v>
      </c>
      <c r="E177" s="189" t="s">
        <v>2569</v>
      </c>
      <c r="F177" s="254" t="s">
        <v>2723</v>
      </c>
      <c r="G177" s="6">
        <f t="shared" si="27"/>
        <v>115</v>
      </c>
      <c r="H177" s="6">
        <v>100</v>
      </c>
      <c r="I177" s="6">
        <v>200</v>
      </c>
      <c r="J177" s="32"/>
      <c r="K177" s="9">
        <f t="shared" si="35"/>
        <v>0</v>
      </c>
      <c r="L177" s="9">
        <f t="shared" si="29"/>
        <v>0</v>
      </c>
      <c r="M177" s="9">
        <f t="shared" si="30"/>
        <v>0</v>
      </c>
      <c r="N177" s="29"/>
      <c r="O177" s="9">
        <f t="shared" si="33"/>
        <v>0</v>
      </c>
      <c r="P177" s="9">
        <f t="shared" si="34"/>
        <v>0</v>
      </c>
      <c r="Q177" s="9">
        <f t="shared" si="31"/>
        <v>0</v>
      </c>
      <c r="R177" s="8">
        <f t="shared" si="32"/>
        <v>0</v>
      </c>
      <c r="S177" s="89"/>
      <c r="T177" s="89" t="s">
        <v>2728</v>
      </c>
      <c r="U177" s="89">
        <v>75</v>
      </c>
      <c r="V177" s="89"/>
      <c r="W177" s="89"/>
      <c r="X177" s="89"/>
      <c r="Y177" s="89"/>
      <c r="Z177" s="89"/>
      <c r="AA177" s="89"/>
      <c r="AB177" s="89"/>
      <c r="AC177" s="89"/>
    </row>
    <row r="178" spans="1:29" x14ac:dyDescent="0.25">
      <c r="A178" s="4" t="s">
        <v>2560</v>
      </c>
      <c r="B178" s="60" t="s">
        <v>2555</v>
      </c>
      <c r="C178" s="5" t="s">
        <v>427</v>
      </c>
      <c r="D178" s="278" t="s">
        <v>2746</v>
      </c>
      <c r="E178" s="188" t="s">
        <v>2570</v>
      </c>
      <c r="F178" s="254" t="s">
        <v>2723</v>
      </c>
      <c r="G178" s="17">
        <f t="shared" si="27"/>
        <v>115</v>
      </c>
      <c r="H178" s="17">
        <v>100</v>
      </c>
      <c r="I178" s="17">
        <v>200</v>
      </c>
      <c r="J178" s="32"/>
      <c r="K178" s="9">
        <f t="shared" si="35"/>
        <v>0</v>
      </c>
      <c r="L178" s="9">
        <f t="shared" si="29"/>
        <v>0</v>
      </c>
      <c r="M178" s="9">
        <f t="shared" si="30"/>
        <v>0</v>
      </c>
      <c r="N178" s="29"/>
      <c r="O178" s="9">
        <f t="shared" si="33"/>
        <v>0</v>
      </c>
      <c r="P178" s="9">
        <f t="shared" si="34"/>
        <v>0</v>
      </c>
      <c r="Q178" s="9">
        <f t="shared" si="31"/>
        <v>0</v>
      </c>
      <c r="R178" s="8">
        <f t="shared" si="32"/>
        <v>0</v>
      </c>
      <c r="S178" s="89"/>
      <c r="T178" s="89" t="s">
        <v>2728</v>
      </c>
      <c r="U178" s="89">
        <v>60</v>
      </c>
      <c r="V178" s="89"/>
      <c r="W178" s="89"/>
      <c r="X178" s="89"/>
      <c r="Y178" s="89"/>
      <c r="Z178" s="89"/>
      <c r="AA178" s="89"/>
      <c r="AB178" s="89"/>
      <c r="AC178" s="89"/>
    </row>
    <row r="179" spans="1:29" x14ac:dyDescent="0.25">
      <c r="A179" s="4" t="s">
        <v>2560</v>
      </c>
      <c r="B179" s="60" t="s">
        <v>2555</v>
      </c>
      <c r="C179" s="46" t="s">
        <v>427</v>
      </c>
      <c r="D179" s="278" t="s">
        <v>2747</v>
      </c>
      <c r="E179" s="188" t="s">
        <v>2571</v>
      </c>
      <c r="F179" s="254" t="s">
        <v>2723</v>
      </c>
      <c r="G179" s="6">
        <f t="shared" si="27"/>
        <v>115</v>
      </c>
      <c r="H179" s="6">
        <v>100</v>
      </c>
      <c r="I179" s="6">
        <v>200</v>
      </c>
      <c r="J179" s="32"/>
      <c r="K179" s="9">
        <f t="shared" si="35"/>
        <v>0</v>
      </c>
      <c r="L179" s="9">
        <f t="shared" si="29"/>
        <v>0</v>
      </c>
      <c r="M179" s="9">
        <f t="shared" si="30"/>
        <v>0</v>
      </c>
      <c r="N179" s="29"/>
      <c r="O179" s="9">
        <f t="shared" si="33"/>
        <v>0</v>
      </c>
      <c r="P179" s="9">
        <f t="shared" si="34"/>
        <v>0</v>
      </c>
      <c r="Q179" s="9">
        <f t="shared" si="31"/>
        <v>0</v>
      </c>
      <c r="R179" s="8">
        <f t="shared" si="32"/>
        <v>0</v>
      </c>
      <c r="S179" s="89"/>
      <c r="T179" s="89" t="s">
        <v>2728</v>
      </c>
      <c r="U179" s="89">
        <v>60</v>
      </c>
      <c r="V179" s="89"/>
      <c r="W179" s="89"/>
      <c r="X179" s="89"/>
      <c r="Y179" s="89"/>
      <c r="Z179" s="89"/>
      <c r="AA179" s="89"/>
      <c r="AB179" s="89"/>
      <c r="AC179" s="89"/>
    </row>
    <row r="180" spans="1:29" x14ac:dyDescent="0.25">
      <c r="A180" s="4" t="s">
        <v>2560</v>
      </c>
      <c r="B180" s="60" t="s">
        <v>2555</v>
      </c>
      <c r="C180" s="46" t="s">
        <v>428</v>
      </c>
      <c r="D180" s="310" t="s">
        <v>2748</v>
      </c>
      <c r="E180" s="189" t="s">
        <v>2572</v>
      </c>
      <c r="F180" s="254" t="s">
        <v>2723</v>
      </c>
      <c r="G180" s="6">
        <f t="shared" si="27"/>
        <v>115</v>
      </c>
      <c r="H180" s="6">
        <v>100</v>
      </c>
      <c r="I180" s="6">
        <v>200</v>
      </c>
      <c r="J180" s="32"/>
      <c r="K180" s="9">
        <f t="shared" si="35"/>
        <v>0</v>
      </c>
      <c r="L180" s="9">
        <f t="shared" si="29"/>
        <v>0</v>
      </c>
      <c r="M180" s="9">
        <f t="shared" si="30"/>
        <v>0</v>
      </c>
      <c r="N180" s="29"/>
      <c r="O180" s="9">
        <f t="shared" si="33"/>
        <v>0</v>
      </c>
      <c r="P180" s="9">
        <f t="shared" si="34"/>
        <v>0</v>
      </c>
      <c r="Q180" s="9">
        <f t="shared" si="31"/>
        <v>0</v>
      </c>
      <c r="R180" s="8">
        <f t="shared" si="32"/>
        <v>0</v>
      </c>
      <c r="S180" s="89"/>
      <c r="T180" s="89" t="s">
        <v>2728</v>
      </c>
      <c r="U180" s="89">
        <v>60</v>
      </c>
      <c r="V180" s="89"/>
      <c r="W180" s="89"/>
      <c r="X180" s="89"/>
      <c r="Y180" s="89"/>
      <c r="Z180" s="89"/>
      <c r="AA180" s="89"/>
      <c r="AB180" s="89"/>
      <c r="AC180" s="89"/>
    </row>
    <row r="181" spans="1:29" x14ac:dyDescent="0.25">
      <c r="A181" s="4" t="s">
        <v>2560</v>
      </c>
      <c r="B181" s="60" t="s">
        <v>2555</v>
      </c>
      <c r="C181" s="5" t="s">
        <v>427</v>
      </c>
      <c r="D181" s="278" t="s">
        <v>2749</v>
      </c>
      <c r="E181" s="188" t="s">
        <v>2573</v>
      </c>
      <c r="F181" s="254" t="s">
        <v>2723</v>
      </c>
      <c r="G181" s="17">
        <f t="shared" si="27"/>
        <v>115</v>
      </c>
      <c r="H181" s="17">
        <v>100</v>
      </c>
      <c r="I181" s="17">
        <v>200</v>
      </c>
      <c r="J181" s="32"/>
      <c r="K181" s="9">
        <f t="shared" si="35"/>
        <v>0</v>
      </c>
      <c r="L181" s="9">
        <f t="shared" si="29"/>
        <v>0</v>
      </c>
      <c r="M181" s="9">
        <f t="shared" si="30"/>
        <v>0</v>
      </c>
      <c r="N181" s="29"/>
      <c r="O181" s="9">
        <f t="shared" si="33"/>
        <v>0</v>
      </c>
      <c r="P181" s="9">
        <f t="shared" si="34"/>
        <v>0</v>
      </c>
      <c r="Q181" s="9">
        <f t="shared" si="31"/>
        <v>0</v>
      </c>
      <c r="R181" s="8">
        <f t="shared" si="32"/>
        <v>0</v>
      </c>
      <c r="S181" s="89"/>
      <c r="T181" s="89" t="s">
        <v>2728</v>
      </c>
      <c r="U181" s="89">
        <v>70</v>
      </c>
      <c r="V181" s="89"/>
      <c r="W181" s="89"/>
      <c r="X181" s="89"/>
      <c r="Y181" s="89"/>
      <c r="Z181" s="89"/>
      <c r="AA181" s="89"/>
      <c r="AB181" s="89"/>
      <c r="AC181" s="89"/>
    </row>
    <row r="182" spans="1:29" x14ac:dyDescent="0.25">
      <c r="A182" s="4" t="s">
        <v>2560</v>
      </c>
      <c r="B182" s="60" t="s">
        <v>2555</v>
      </c>
      <c r="C182" s="46" t="s">
        <v>427</v>
      </c>
      <c r="D182" s="278" t="s">
        <v>2750</v>
      </c>
      <c r="E182" s="188" t="s">
        <v>2574</v>
      </c>
      <c r="F182" s="254" t="s">
        <v>2723</v>
      </c>
      <c r="G182" s="6">
        <f t="shared" si="27"/>
        <v>115</v>
      </c>
      <c r="H182" s="6">
        <v>100</v>
      </c>
      <c r="I182" s="6">
        <v>200</v>
      </c>
      <c r="J182" s="32"/>
      <c r="K182" s="9">
        <f t="shared" si="35"/>
        <v>0</v>
      </c>
      <c r="L182" s="9">
        <f t="shared" si="29"/>
        <v>0</v>
      </c>
      <c r="M182" s="9">
        <f t="shared" si="30"/>
        <v>0</v>
      </c>
      <c r="N182" s="29"/>
      <c r="O182" s="9">
        <f t="shared" si="33"/>
        <v>0</v>
      </c>
      <c r="P182" s="9">
        <f t="shared" si="34"/>
        <v>0</v>
      </c>
      <c r="Q182" s="9">
        <f t="shared" si="31"/>
        <v>0</v>
      </c>
      <c r="R182" s="8">
        <f t="shared" si="32"/>
        <v>0</v>
      </c>
      <c r="S182" s="89"/>
      <c r="T182" s="89" t="s">
        <v>2728</v>
      </c>
      <c r="U182" s="89">
        <v>70</v>
      </c>
      <c r="V182" s="89"/>
      <c r="W182" s="89"/>
      <c r="X182" s="89"/>
      <c r="Y182" s="89"/>
      <c r="Z182" s="89"/>
      <c r="AA182" s="89"/>
      <c r="AB182" s="89"/>
      <c r="AC182" s="89"/>
    </row>
    <row r="183" spans="1:29" x14ac:dyDescent="0.25">
      <c r="A183" s="4" t="s">
        <v>2560</v>
      </c>
      <c r="B183" s="60" t="s">
        <v>2555</v>
      </c>
      <c r="C183" s="46" t="s">
        <v>428</v>
      </c>
      <c r="D183" s="310" t="s">
        <v>2751</v>
      </c>
      <c r="E183" s="189" t="s">
        <v>2575</v>
      </c>
      <c r="F183" s="254" t="s">
        <v>2723</v>
      </c>
      <c r="G183" s="6">
        <f t="shared" si="27"/>
        <v>115</v>
      </c>
      <c r="H183" s="6">
        <v>100</v>
      </c>
      <c r="I183" s="6">
        <v>200</v>
      </c>
      <c r="J183" s="32"/>
      <c r="K183" s="9">
        <f t="shared" si="35"/>
        <v>0</v>
      </c>
      <c r="L183" s="9">
        <f t="shared" si="29"/>
        <v>0</v>
      </c>
      <c r="M183" s="9">
        <f t="shared" si="30"/>
        <v>0</v>
      </c>
      <c r="N183" s="29"/>
      <c r="O183" s="9">
        <f t="shared" si="33"/>
        <v>0</v>
      </c>
      <c r="P183" s="9">
        <f t="shared" si="34"/>
        <v>0</v>
      </c>
      <c r="Q183" s="9">
        <f t="shared" si="31"/>
        <v>0</v>
      </c>
      <c r="R183" s="8">
        <f t="shared" si="32"/>
        <v>0</v>
      </c>
      <c r="S183" s="89"/>
      <c r="T183" s="89" t="s">
        <v>2728</v>
      </c>
      <c r="U183" s="89">
        <v>70</v>
      </c>
      <c r="V183" s="89"/>
      <c r="W183" s="89"/>
      <c r="X183" s="89"/>
      <c r="Y183" s="89"/>
      <c r="Z183" s="89"/>
      <c r="AA183" s="89"/>
      <c r="AB183" s="89"/>
      <c r="AC183" s="89"/>
    </row>
    <row r="184" spans="1:29" x14ac:dyDescent="0.25">
      <c r="A184" s="4" t="s">
        <v>2560</v>
      </c>
      <c r="B184" s="60" t="s">
        <v>2555</v>
      </c>
      <c r="C184" s="5" t="s">
        <v>427</v>
      </c>
      <c r="D184" s="278" t="s">
        <v>2752</v>
      </c>
      <c r="E184" s="188" t="s">
        <v>2576</v>
      </c>
      <c r="F184" s="254" t="s">
        <v>2723</v>
      </c>
      <c r="G184" s="17">
        <f t="shared" si="27"/>
        <v>115</v>
      </c>
      <c r="H184" s="17">
        <v>100</v>
      </c>
      <c r="I184" s="17">
        <v>200</v>
      </c>
      <c r="J184" s="32"/>
      <c r="K184" s="9">
        <f t="shared" si="35"/>
        <v>0</v>
      </c>
      <c r="L184" s="9">
        <f t="shared" si="29"/>
        <v>0</v>
      </c>
      <c r="M184" s="9">
        <f t="shared" si="30"/>
        <v>0</v>
      </c>
      <c r="N184" s="29"/>
      <c r="O184" s="9">
        <f t="shared" si="33"/>
        <v>0</v>
      </c>
      <c r="P184" s="9">
        <f t="shared" si="34"/>
        <v>0</v>
      </c>
      <c r="Q184" s="9">
        <f t="shared" si="31"/>
        <v>0</v>
      </c>
      <c r="R184" s="8">
        <f t="shared" si="32"/>
        <v>0</v>
      </c>
      <c r="S184" s="89"/>
      <c r="T184" s="89" t="s">
        <v>2728</v>
      </c>
      <c r="U184" s="89">
        <v>65</v>
      </c>
      <c r="V184" s="89"/>
      <c r="W184" s="89"/>
      <c r="X184" s="89"/>
      <c r="Y184" s="89"/>
      <c r="Z184" s="89"/>
      <c r="AA184" s="89"/>
      <c r="AB184" s="89"/>
      <c r="AC184" s="89"/>
    </row>
    <row r="185" spans="1:29" x14ac:dyDescent="0.25">
      <c r="A185" s="4" t="s">
        <v>2560</v>
      </c>
      <c r="B185" s="60" t="s">
        <v>2555</v>
      </c>
      <c r="C185" s="46" t="s">
        <v>427</v>
      </c>
      <c r="D185" s="278" t="s">
        <v>2753</v>
      </c>
      <c r="E185" s="188" t="s">
        <v>2577</v>
      </c>
      <c r="F185" s="254" t="s">
        <v>2723</v>
      </c>
      <c r="G185" s="6">
        <f t="shared" si="27"/>
        <v>115</v>
      </c>
      <c r="H185" s="6">
        <v>100</v>
      </c>
      <c r="I185" s="6">
        <v>200</v>
      </c>
      <c r="J185" s="32"/>
      <c r="K185" s="9">
        <f t="shared" si="35"/>
        <v>0</v>
      </c>
      <c r="L185" s="9">
        <f t="shared" si="29"/>
        <v>0</v>
      </c>
      <c r="M185" s="9">
        <f t="shared" si="30"/>
        <v>0</v>
      </c>
      <c r="N185" s="29"/>
      <c r="O185" s="9">
        <f t="shared" si="33"/>
        <v>0</v>
      </c>
      <c r="P185" s="9">
        <f t="shared" si="34"/>
        <v>0</v>
      </c>
      <c r="Q185" s="9">
        <f t="shared" si="31"/>
        <v>0</v>
      </c>
      <c r="R185" s="8">
        <f t="shared" si="32"/>
        <v>0</v>
      </c>
      <c r="S185" s="89"/>
      <c r="T185" s="89" t="s">
        <v>2728</v>
      </c>
      <c r="U185" s="89">
        <v>65</v>
      </c>
      <c r="V185" s="89"/>
      <c r="W185" s="89"/>
      <c r="X185" s="89"/>
      <c r="Y185" s="89"/>
      <c r="Z185" s="89"/>
      <c r="AA185" s="89"/>
      <c r="AB185" s="89"/>
      <c r="AC185" s="89"/>
    </row>
    <row r="186" spans="1:29" x14ac:dyDescent="0.25">
      <c r="A186" s="4" t="s">
        <v>2560</v>
      </c>
      <c r="B186" s="60" t="s">
        <v>2555</v>
      </c>
      <c r="C186" s="46" t="s">
        <v>428</v>
      </c>
      <c r="D186" s="310" t="s">
        <v>2754</v>
      </c>
      <c r="E186" s="189" t="s">
        <v>2578</v>
      </c>
      <c r="F186" s="254" t="s">
        <v>2723</v>
      </c>
      <c r="G186" s="6">
        <f t="shared" si="27"/>
        <v>115</v>
      </c>
      <c r="H186" s="6">
        <v>100</v>
      </c>
      <c r="I186" s="6">
        <v>200</v>
      </c>
      <c r="J186" s="32"/>
      <c r="K186" s="9">
        <f t="shared" si="35"/>
        <v>0</v>
      </c>
      <c r="L186" s="9">
        <f t="shared" si="29"/>
        <v>0</v>
      </c>
      <c r="M186" s="9">
        <f t="shared" si="30"/>
        <v>0</v>
      </c>
      <c r="N186" s="29"/>
      <c r="O186" s="9">
        <f t="shared" si="33"/>
        <v>0</v>
      </c>
      <c r="P186" s="9">
        <f t="shared" si="34"/>
        <v>0</v>
      </c>
      <c r="Q186" s="9">
        <f t="shared" si="31"/>
        <v>0</v>
      </c>
      <c r="R186" s="8">
        <f t="shared" si="32"/>
        <v>0</v>
      </c>
      <c r="S186" s="89"/>
      <c r="T186" s="89" t="s">
        <v>2728</v>
      </c>
      <c r="U186" s="89">
        <v>65</v>
      </c>
      <c r="V186" s="89"/>
      <c r="W186" s="89"/>
      <c r="X186" s="89"/>
      <c r="Y186" s="89"/>
      <c r="Z186" s="89"/>
      <c r="AA186" s="89"/>
      <c r="AB186" s="89"/>
      <c r="AC186" s="89"/>
    </row>
    <row r="187" spans="1:29" x14ac:dyDescent="0.25">
      <c r="A187" s="4" t="s">
        <v>2560</v>
      </c>
      <c r="B187" s="60" t="s">
        <v>2555</v>
      </c>
      <c r="C187" s="46" t="s">
        <v>427</v>
      </c>
      <c r="D187" s="303" t="s">
        <v>3190</v>
      </c>
      <c r="E187" s="304" t="s">
        <v>3139</v>
      </c>
      <c r="F187" s="314" t="s">
        <v>660</v>
      </c>
      <c r="G187" s="17">
        <f t="shared" si="27"/>
        <v>230</v>
      </c>
      <c r="H187" s="17">
        <v>200</v>
      </c>
      <c r="I187" s="17">
        <v>400</v>
      </c>
      <c r="J187" s="32"/>
      <c r="K187" s="9"/>
      <c r="L187" s="9">
        <f t="shared" si="29"/>
        <v>0</v>
      </c>
      <c r="M187" s="9">
        <f t="shared" si="30"/>
        <v>0</v>
      </c>
      <c r="N187" s="29"/>
      <c r="O187" s="9">
        <f t="shared" si="33"/>
        <v>0</v>
      </c>
      <c r="P187" s="9">
        <f t="shared" si="34"/>
        <v>0</v>
      </c>
      <c r="Q187" s="9">
        <f t="shared" si="31"/>
        <v>0</v>
      </c>
      <c r="R187" s="8">
        <f t="shared" si="32"/>
        <v>0</v>
      </c>
      <c r="S187" s="89" t="s">
        <v>3171</v>
      </c>
      <c r="T187" s="89" t="s">
        <v>2727</v>
      </c>
      <c r="U187" s="89">
        <v>80</v>
      </c>
      <c r="V187" s="89"/>
      <c r="W187" s="89"/>
      <c r="X187" s="89"/>
      <c r="Y187" s="89"/>
      <c r="Z187" s="89"/>
      <c r="AA187" s="89"/>
      <c r="AB187" s="89"/>
      <c r="AC187" s="89"/>
    </row>
    <row r="188" spans="1:29" x14ac:dyDescent="0.25">
      <c r="A188" s="4" t="s">
        <v>2560</v>
      </c>
      <c r="B188" s="60" t="s">
        <v>2555</v>
      </c>
      <c r="C188" s="46" t="s">
        <v>427</v>
      </c>
      <c r="D188" s="303" t="s">
        <v>3191</v>
      </c>
      <c r="E188" s="304" t="s">
        <v>3149</v>
      </c>
      <c r="F188" s="314" t="s">
        <v>660</v>
      </c>
      <c r="G188" s="6">
        <f t="shared" si="27"/>
        <v>230</v>
      </c>
      <c r="H188" s="6">
        <v>200</v>
      </c>
      <c r="I188" s="6">
        <v>400</v>
      </c>
      <c r="J188" s="32"/>
      <c r="K188" s="9"/>
      <c r="L188" s="9">
        <f t="shared" si="29"/>
        <v>0</v>
      </c>
      <c r="M188" s="9">
        <f t="shared" si="30"/>
        <v>0</v>
      </c>
      <c r="N188" s="29"/>
      <c r="O188" s="9">
        <f t="shared" si="33"/>
        <v>0</v>
      </c>
      <c r="P188" s="9">
        <f t="shared" si="34"/>
        <v>0</v>
      </c>
      <c r="Q188" s="9">
        <f t="shared" si="31"/>
        <v>0</v>
      </c>
      <c r="R188" s="8">
        <f t="shared" si="32"/>
        <v>0</v>
      </c>
      <c r="S188" s="89" t="s">
        <v>3171</v>
      </c>
      <c r="T188" s="89" t="s">
        <v>2727</v>
      </c>
      <c r="U188" s="89">
        <v>80</v>
      </c>
      <c r="V188" s="89"/>
      <c r="W188" s="89"/>
      <c r="X188" s="89"/>
      <c r="Y188" s="89"/>
      <c r="Z188" s="89"/>
      <c r="AA188" s="89"/>
      <c r="AB188" s="89"/>
      <c r="AC188" s="89"/>
    </row>
    <row r="189" spans="1:29" x14ac:dyDescent="0.25">
      <c r="A189" s="4" t="s">
        <v>2560</v>
      </c>
      <c r="B189" s="60" t="s">
        <v>2555</v>
      </c>
      <c r="C189" s="46" t="s">
        <v>427</v>
      </c>
      <c r="D189" s="312" t="s">
        <v>3192</v>
      </c>
      <c r="E189" s="304" t="s">
        <v>3159</v>
      </c>
      <c r="F189" s="314" t="s">
        <v>660</v>
      </c>
      <c r="G189" s="6">
        <f t="shared" si="27"/>
        <v>230</v>
      </c>
      <c r="H189" s="6">
        <v>200</v>
      </c>
      <c r="I189" s="6">
        <v>400</v>
      </c>
      <c r="J189" s="32"/>
      <c r="K189" s="9"/>
      <c r="L189" s="9">
        <f t="shared" si="29"/>
        <v>0</v>
      </c>
      <c r="M189" s="9">
        <f t="shared" si="30"/>
        <v>0</v>
      </c>
      <c r="N189" s="29"/>
      <c r="O189" s="9">
        <f t="shared" si="33"/>
        <v>0</v>
      </c>
      <c r="P189" s="9">
        <f t="shared" si="34"/>
        <v>0</v>
      </c>
      <c r="Q189" s="9">
        <f t="shared" si="31"/>
        <v>0</v>
      </c>
      <c r="R189" s="8">
        <f t="shared" si="32"/>
        <v>0</v>
      </c>
      <c r="S189" s="89" t="s">
        <v>3171</v>
      </c>
      <c r="T189" s="89" t="s">
        <v>2727</v>
      </c>
      <c r="U189" s="89">
        <v>80</v>
      </c>
      <c r="V189" s="89"/>
      <c r="W189" s="89"/>
      <c r="X189" s="89"/>
      <c r="Y189" s="89"/>
      <c r="Z189" s="89"/>
      <c r="AA189" s="89"/>
      <c r="AB189" s="89"/>
      <c r="AC189" s="89"/>
    </row>
    <row r="190" spans="1:29" x14ac:dyDescent="0.25">
      <c r="A190" s="4" t="s">
        <v>2560</v>
      </c>
      <c r="B190" s="5" t="s">
        <v>2554</v>
      </c>
      <c r="C190" s="5" t="s">
        <v>427</v>
      </c>
      <c r="D190" s="278" t="s">
        <v>399</v>
      </c>
      <c r="E190" s="185" t="s">
        <v>1057</v>
      </c>
      <c r="F190" s="280" t="s">
        <v>7</v>
      </c>
      <c r="G190" s="84">
        <f t="shared" si="27"/>
        <v>115</v>
      </c>
      <c r="H190" s="15">
        <v>100</v>
      </c>
      <c r="I190" s="15">
        <v>200</v>
      </c>
      <c r="J190" s="29"/>
      <c r="K190" s="9">
        <f t="shared" ref="K190:K221" si="36">J190*G190</f>
        <v>0</v>
      </c>
      <c r="L190" s="9">
        <f t="shared" si="29"/>
        <v>0</v>
      </c>
      <c r="M190" s="9">
        <f t="shared" si="30"/>
        <v>0</v>
      </c>
      <c r="N190" s="29"/>
      <c r="O190" s="9">
        <f t="shared" si="33"/>
        <v>0</v>
      </c>
      <c r="P190" s="9">
        <f t="shared" si="34"/>
        <v>0</v>
      </c>
      <c r="Q190" s="9">
        <f t="shared" si="31"/>
        <v>0</v>
      </c>
      <c r="R190" s="8">
        <f t="shared" si="32"/>
        <v>0</v>
      </c>
      <c r="S190" s="89" t="s">
        <v>2326</v>
      </c>
      <c r="T190" s="89" t="s">
        <v>2203</v>
      </c>
      <c r="U190" s="89"/>
      <c r="V190" s="89"/>
      <c r="W190" s="89"/>
      <c r="X190" s="89"/>
      <c r="Y190" s="89"/>
      <c r="Z190" s="89"/>
      <c r="AA190" s="89"/>
      <c r="AB190" s="89" t="e">
        <v>#N/A</v>
      </c>
      <c r="AC190" s="89" t="e">
        <v>#N/A</v>
      </c>
    </row>
    <row r="191" spans="1:29" x14ac:dyDescent="0.25">
      <c r="A191" s="4" t="s">
        <v>2560</v>
      </c>
      <c r="B191" s="5" t="s">
        <v>2554</v>
      </c>
      <c r="C191" s="46" t="s">
        <v>427</v>
      </c>
      <c r="D191" s="295" t="s">
        <v>400</v>
      </c>
      <c r="E191" s="304" t="s">
        <v>1058</v>
      </c>
      <c r="F191" s="280" t="s">
        <v>7</v>
      </c>
      <c r="G191" s="58">
        <f t="shared" si="27"/>
        <v>115</v>
      </c>
      <c r="H191" s="10">
        <v>100</v>
      </c>
      <c r="I191" s="10">
        <v>200</v>
      </c>
      <c r="J191" s="29"/>
      <c r="K191" s="9">
        <f t="shared" si="36"/>
        <v>0</v>
      </c>
      <c r="L191" s="9">
        <f t="shared" si="29"/>
        <v>0</v>
      </c>
      <c r="M191" s="9">
        <f t="shared" si="30"/>
        <v>0</v>
      </c>
      <c r="N191" s="29"/>
      <c r="O191" s="9">
        <f t="shared" si="33"/>
        <v>0</v>
      </c>
      <c r="P191" s="9">
        <f t="shared" si="34"/>
        <v>0</v>
      </c>
      <c r="Q191" s="9">
        <f t="shared" si="31"/>
        <v>0</v>
      </c>
      <c r="R191" s="8">
        <f t="shared" si="32"/>
        <v>0</v>
      </c>
      <c r="S191" s="89" t="s">
        <v>2326</v>
      </c>
      <c r="T191" s="89" t="s">
        <v>2203</v>
      </c>
      <c r="U191" s="89"/>
      <c r="V191" s="89"/>
      <c r="W191" s="89"/>
      <c r="X191" s="89"/>
      <c r="Y191" s="89"/>
      <c r="Z191" s="89"/>
      <c r="AA191" s="89"/>
      <c r="AB191" s="89" t="e">
        <v>#N/A</v>
      </c>
      <c r="AC191" s="89" t="e">
        <v>#N/A</v>
      </c>
    </row>
    <row r="192" spans="1:29" x14ac:dyDescent="0.25">
      <c r="A192" s="4" t="s">
        <v>2560</v>
      </c>
      <c r="B192" s="5" t="s">
        <v>2554</v>
      </c>
      <c r="C192" s="5" t="s">
        <v>427</v>
      </c>
      <c r="D192" s="278" t="s">
        <v>401</v>
      </c>
      <c r="E192" s="185" t="s">
        <v>1059</v>
      </c>
      <c r="F192" s="280" t="s">
        <v>7</v>
      </c>
      <c r="G192" s="84">
        <f t="shared" si="27"/>
        <v>115</v>
      </c>
      <c r="H192" s="15">
        <v>100</v>
      </c>
      <c r="I192" s="15">
        <v>200</v>
      </c>
      <c r="J192" s="29"/>
      <c r="K192" s="9">
        <f t="shared" si="36"/>
        <v>0</v>
      </c>
      <c r="L192" s="9">
        <f t="shared" si="29"/>
        <v>0</v>
      </c>
      <c r="M192" s="9">
        <f t="shared" si="30"/>
        <v>0</v>
      </c>
      <c r="N192" s="29"/>
      <c r="O192" s="9">
        <f t="shared" si="33"/>
        <v>0</v>
      </c>
      <c r="P192" s="9">
        <f t="shared" si="34"/>
        <v>0</v>
      </c>
      <c r="Q192" s="9">
        <f t="shared" si="31"/>
        <v>0</v>
      </c>
      <c r="R192" s="8">
        <f t="shared" si="32"/>
        <v>0</v>
      </c>
      <c r="S192" s="89" t="s">
        <v>2327</v>
      </c>
      <c r="T192" s="89" t="s">
        <v>2203</v>
      </c>
      <c r="U192" s="89"/>
      <c r="V192" s="89"/>
      <c r="W192" s="89"/>
      <c r="X192" s="89"/>
      <c r="Y192" s="89"/>
      <c r="Z192" s="89"/>
      <c r="AA192" s="89"/>
      <c r="AB192" s="89" t="e">
        <v>#N/A</v>
      </c>
      <c r="AC192" s="89" t="e">
        <v>#N/A</v>
      </c>
    </row>
    <row r="193" spans="1:29" x14ac:dyDescent="0.25">
      <c r="A193" s="4" t="s">
        <v>2560</v>
      </c>
      <c r="B193" s="5" t="s">
        <v>2554</v>
      </c>
      <c r="C193" s="46" t="s">
        <v>427</v>
      </c>
      <c r="D193" s="295" t="s">
        <v>402</v>
      </c>
      <c r="E193" s="304" t="s">
        <v>1060</v>
      </c>
      <c r="F193" s="280" t="s">
        <v>7</v>
      </c>
      <c r="G193" s="58">
        <f t="shared" si="27"/>
        <v>115</v>
      </c>
      <c r="H193" s="10">
        <v>100</v>
      </c>
      <c r="I193" s="10">
        <v>200</v>
      </c>
      <c r="J193" s="29"/>
      <c r="K193" s="9">
        <f t="shared" si="36"/>
        <v>0</v>
      </c>
      <c r="L193" s="9">
        <f t="shared" si="29"/>
        <v>0</v>
      </c>
      <c r="M193" s="9">
        <f t="shared" si="30"/>
        <v>0</v>
      </c>
      <c r="N193" s="29"/>
      <c r="O193" s="9">
        <f t="shared" si="33"/>
        <v>0</v>
      </c>
      <c r="P193" s="9">
        <f t="shared" si="34"/>
        <v>0</v>
      </c>
      <c r="Q193" s="9">
        <f t="shared" si="31"/>
        <v>0</v>
      </c>
      <c r="R193" s="8">
        <f t="shared" si="32"/>
        <v>0</v>
      </c>
      <c r="S193" s="89" t="s">
        <v>2327</v>
      </c>
      <c r="T193" s="89" t="s">
        <v>2203</v>
      </c>
      <c r="U193" s="89"/>
      <c r="V193" s="89"/>
      <c r="W193" s="89"/>
      <c r="X193" s="89"/>
      <c r="Y193" s="89"/>
      <c r="Z193" s="89"/>
      <c r="AA193" s="89"/>
      <c r="AB193" s="89" t="e">
        <v>#N/A</v>
      </c>
      <c r="AC193" s="89" t="e">
        <v>#N/A</v>
      </c>
    </row>
    <row r="194" spans="1:29" x14ac:dyDescent="0.25">
      <c r="A194" s="4" t="s">
        <v>2560</v>
      </c>
      <c r="B194" s="5" t="s">
        <v>2554</v>
      </c>
      <c r="C194" s="5" t="s">
        <v>427</v>
      </c>
      <c r="D194" s="278" t="s">
        <v>403</v>
      </c>
      <c r="E194" s="185" t="s">
        <v>1061</v>
      </c>
      <c r="F194" s="280" t="s">
        <v>7</v>
      </c>
      <c r="G194" s="84">
        <f t="shared" si="27"/>
        <v>58</v>
      </c>
      <c r="H194" s="15">
        <v>50</v>
      </c>
      <c r="I194" s="15">
        <v>100</v>
      </c>
      <c r="J194" s="29"/>
      <c r="K194" s="9">
        <f t="shared" si="36"/>
        <v>0</v>
      </c>
      <c r="L194" s="9">
        <f t="shared" si="29"/>
        <v>0</v>
      </c>
      <c r="M194" s="9">
        <f t="shared" si="30"/>
        <v>0</v>
      </c>
      <c r="N194" s="29"/>
      <c r="O194" s="9">
        <f t="shared" si="33"/>
        <v>0</v>
      </c>
      <c r="P194" s="9">
        <f t="shared" si="34"/>
        <v>0</v>
      </c>
      <c r="Q194" s="9">
        <f t="shared" si="31"/>
        <v>0</v>
      </c>
      <c r="R194" s="8">
        <f t="shared" si="32"/>
        <v>0</v>
      </c>
      <c r="S194" s="89" t="s">
        <v>2328</v>
      </c>
      <c r="T194" s="89" t="s">
        <v>2203</v>
      </c>
      <c r="U194" s="89"/>
      <c r="V194" s="89"/>
      <c r="W194" s="89"/>
      <c r="X194" s="89"/>
      <c r="Y194" s="89"/>
      <c r="Z194" s="89"/>
      <c r="AA194" s="89"/>
      <c r="AB194" s="89" t="e">
        <v>#N/A</v>
      </c>
      <c r="AC194" s="89" t="e">
        <v>#N/A</v>
      </c>
    </row>
    <row r="195" spans="1:29" x14ac:dyDescent="0.25">
      <c r="A195" s="4" t="s">
        <v>2560</v>
      </c>
      <c r="B195" s="5" t="s">
        <v>2554</v>
      </c>
      <c r="C195" s="46" t="s">
        <v>427</v>
      </c>
      <c r="D195" s="295" t="s">
        <v>404</v>
      </c>
      <c r="E195" s="304" t="s">
        <v>1062</v>
      </c>
      <c r="F195" s="280" t="s">
        <v>7</v>
      </c>
      <c r="G195" s="58">
        <f t="shared" si="27"/>
        <v>58</v>
      </c>
      <c r="H195" s="10">
        <v>50</v>
      </c>
      <c r="I195" s="10">
        <v>100</v>
      </c>
      <c r="J195" s="29"/>
      <c r="K195" s="9">
        <f t="shared" si="36"/>
        <v>0</v>
      </c>
      <c r="L195" s="9">
        <f t="shared" si="29"/>
        <v>0</v>
      </c>
      <c r="M195" s="9">
        <f t="shared" si="30"/>
        <v>0</v>
      </c>
      <c r="N195" s="29"/>
      <c r="O195" s="9">
        <f t="shared" si="33"/>
        <v>0</v>
      </c>
      <c r="P195" s="9">
        <f t="shared" si="34"/>
        <v>0</v>
      </c>
      <c r="Q195" s="9">
        <f t="shared" si="31"/>
        <v>0</v>
      </c>
      <c r="R195" s="8">
        <f t="shared" si="32"/>
        <v>0</v>
      </c>
      <c r="S195" s="89" t="s">
        <v>2328</v>
      </c>
      <c r="T195" s="89" t="s">
        <v>2203</v>
      </c>
      <c r="U195" s="89"/>
      <c r="V195" s="89"/>
      <c r="W195" s="89"/>
      <c r="X195" s="89"/>
      <c r="Y195" s="89"/>
      <c r="Z195" s="89"/>
      <c r="AA195" s="89"/>
      <c r="AB195" s="89" t="e">
        <v>#N/A</v>
      </c>
      <c r="AC195" s="89" t="e">
        <v>#N/A</v>
      </c>
    </row>
    <row r="196" spans="1:29" x14ac:dyDescent="0.25">
      <c r="A196" s="4" t="s">
        <v>2560</v>
      </c>
      <c r="B196" s="5" t="s">
        <v>2553</v>
      </c>
      <c r="C196" s="5" t="s">
        <v>427</v>
      </c>
      <c r="D196" s="278" t="s">
        <v>397</v>
      </c>
      <c r="E196" s="304" t="s">
        <v>1063</v>
      </c>
      <c r="F196" s="315" t="s">
        <v>6</v>
      </c>
      <c r="G196" s="17">
        <f t="shared" si="27"/>
        <v>2415</v>
      </c>
      <c r="H196" s="15">
        <v>2100</v>
      </c>
      <c r="I196" s="15">
        <v>4200</v>
      </c>
      <c r="J196" s="29"/>
      <c r="K196" s="9">
        <f t="shared" si="36"/>
        <v>0</v>
      </c>
      <c r="L196" s="9">
        <f t="shared" si="29"/>
        <v>0</v>
      </c>
      <c r="M196" s="9">
        <f t="shared" si="30"/>
        <v>0</v>
      </c>
      <c r="N196" s="29"/>
      <c r="O196" s="9">
        <f t="shared" si="33"/>
        <v>0</v>
      </c>
      <c r="P196" s="9">
        <f t="shared" si="34"/>
        <v>0</v>
      </c>
      <c r="Q196" s="9">
        <f t="shared" si="31"/>
        <v>0</v>
      </c>
      <c r="R196" s="8">
        <f t="shared" si="32"/>
        <v>0</v>
      </c>
      <c r="S196" s="89" t="s">
        <v>2060</v>
      </c>
      <c r="T196" s="89" t="s">
        <v>2203</v>
      </c>
      <c r="U196" s="89"/>
      <c r="V196" s="89"/>
      <c r="W196" s="89"/>
      <c r="X196" s="89"/>
      <c r="Y196" s="89"/>
      <c r="Z196" s="89"/>
      <c r="AA196" s="89"/>
      <c r="AB196" s="89">
        <v>2</v>
      </c>
      <c r="AC196" s="89" t="s">
        <v>2296</v>
      </c>
    </row>
    <row r="197" spans="1:29" x14ac:dyDescent="0.25">
      <c r="A197" s="4" t="s">
        <v>2560</v>
      </c>
      <c r="B197" s="5" t="s">
        <v>2553</v>
      </c>
      <c r="C197" s="46" t="s">
        <v>427</v>
      </c>
      <c r="D197" s="295" t="s">
        <v>398</v>
      </c>
      <c r="E197" s="304" t="s">
        <v>1064</v>
      </c>
      <c r="F197" s="315" t="s">
        <v>6</v>
      </c>
      <c r="G197" s="6">
        <f t="shared" si="27"/>
        <v>2415</v>
      </c>
      <c r="H197" s="10">
        <v>2100</v>
      </c>
      <c r="I197" s="10">
        <v>4200</v>
      </c>
      <c r="J197" s="29"/>
      <c r="K197" s="9">
        <f t="shared" si="36"/>
        <v>0</v>
      </c>
      <c r="L197" s="9">
        <f t="shared" si="29"/>
        <v>0</v>
      </c>
      <c r="M197" s="9">
        <f t="shared" si="30"/>
        <v>0</v>
      </c>
      <c r="N197" s="29"/>
      <c r="O197" s="9">
        <f t="shared" si="33"/>
        <v>0</v>
      </c>
      <c r="P197" s="9">
        <f t="shared" si="34"/>
        <v>0</v>
      </c>
      <c r="Q197" s="9">
        <f t="shared" si="31"/>
        <v>0</v>
      </c>
      <c r="R197" s="8">
        <f t="shared" si="32"/>
        <v>0</v>
      </c>
      <c r="S197" s="89" t="s">
        <v>2060</v>
      </c>
      <c r="T197" s="89" t="s">
        <v>2203</v>
      </c>
      <c r="U197" s="89"/>
      <c r="V197" s="89"/>
      <c r="W197" s="89"/>
      <c r="X197" s="89"/>
      <c r="Y197" s="89"/>
      <c r="Z197" s="89"/>
      <c r="AA197" s="89"/>
      <c r="AB197" s="89">
        <v>2</v>
      </c>
      <c r="AC197" s="89" t="s">
        <v>2296</v>
      </c>
    </row>
    <row r="198" spans="1:29" x14ac:dyDescent="0.25">
      <c r="A198" s="4" t="s">
        <v>2560</v>
      </c>
      <c r="B198" s="5" t="s">
        <v>2553</v>
      </c>
      <c r="C198" s="5" t="s">
        <v>427</v>
      </c>
      <c r="D198" s="278" t="s">
        <v>699</v>
      </c>
      <c r="E198" s="304" t="s">
        <v>1065</v>
      </c>
      <c r="F198" s="280" t="s">
        <v>7</v>
      </c>
      <c r="G198" s="84">
        <f t="shared" si="27"/>
        <v>1898</v>
      </c>
      <c r="H198" s="213">
        <v>1650</v>
      </c>
      <c r="I198" s="17">
        <v>3300</v>
      </c>
      <c r="J198" s="29"/>
      <c r="K198" s="9">
        <f t="shared" si="36"/>
        <v>0</v>
      </c>
      <c r="L198" s="9">
        <f t="shared" si="29"/>
        <v>0</v>
      </c>
      <c r="M198" s="9">
        <f t="shared" si="30"/>
        <v>0</v>
      </c>
      <c r="N198" s="29"/>
      <c r="O198" s="9">
        <f t="shared" si="33"/>
        <v>0</v>
      </c>
      <c r="P198" s="9">
        <f t="shared" si="34"/>
        <v>0</v>
      </c>
      <c r="Q198" s="9">
        <f t="shared" si="31"/>
        <v>0</v>
      </c>
      <c r="R198" s="8">
        <f t="shared" si="32"/>
        <v>0</v>
      </c>
      <c r="S198" s="89" t="s">
        <v>2060</v>
      </c>
      <c r="T198" s="89" t="s">
        <v>2203</v>
      </c>
      <c r="U198" s="89"/>
      <c r="V198" s="89"/>
      <c r="W198" s="89"/>
      <c r="X198" s="89"/>
      <c r="Y198" s="89"/>
      <c r="Z198" s="89"/>
      <c r="AA198" s="89"/>
      <c r="AB198" s="89">
        <v>2</v>
      </c>
      <c r="AC198" s="89" t="s">
        <v>2296</v>
      </c>
    </row>
    <row r="199" spans="1:29" x14ac:dyDescent="0.25">
      <c r="A199" s="4" t="s">
        <v>2560</v>
      </c>
      <c r="B199" s="5" t="s">
        <v>2553</v>
      </c>
      <c r="C199" s="46" t="s">
        <v>427</v>
      </c>
      <c r="D199" s="295" t="s">
        <v>700</v>
      </c>
      <c r="E199" s="185" t="s">
        <v>1066</v>
      </c>
      <c r="F199" s="280" t="s">
        <v>7</v>
      </c>
      <c r="G199" s="58">
        <f t="shared" ref="G199:G262" si="37">ROUNDUP(H199*1.15,0)</f>
        <v>1898</v>
      </c>
      <c r="H199" s="9">
        <v>1650</v>
      </c>
      <c r="I199" s="6">
        <v>3300</v>
      </c>
      <c r="J199" s="29"/>
      <c r="K199" s="9">
        <f t="shared" si="36"/>
        <v>0</v>
      </c>
      <c r="L199" s="9">
        <f t="shared" ref="L199:L262" si="38">J199*H199</f>
        <v>0</v>
      </c>
      <c r="M199" s="9">
        <f t="shared" ref="M199:M262" si="39">J199*I199</f>
        <v>0</v>
      </c>
      <c r="N199" s="29"/>
      <c r="O199" s="9">
        <f t="shared" si="33"/>
        <v>0</v>
      </c>
      <c r="P199" s="9">
        <f t="shared" si="34"/>
        <v>0</v>
      </c>
      <c r="Q199" s="9">
        <f t="shared" ref="Q199:Q262" si="40">N199*I199</f>
        <v>0</v>
      </c>
      <c r="R199" s="8">
        <f t="shared" ref="R199:R262" si="41">J199-N199</f>
        <v>0</v>
      </c>
      <c r="S199" s="89" t="s">
        <v>2060</v>
      </c>
      <c r="T199" s="89" t="s">
        <v>2203</v>
      </c>
      <c r="U199" s="89"/>
      <c r="V199" s="89"/>
      <c r="W199" s="89"/>
      <c r="X199" s="89"/>
      <c r="Y199" s="89"/>
      <c r="Z199" s="89"/>
      <c r="AA199" s="89"/>
      <c r="AB199" s="89">
        <v>2</v>
      </c>
      <c r="AC199" s="89" t="s">
        <v>2296</v>
      </c>
    </row>
    <row r="200" spans="1:29" x14ac:dyDescent="0.25">
      <c r="A200" s="4" t="s">
        <v>2560</v>
      </c>
      <c r="B200" s="5" t="s">
        <v>2553</v>
      </c>
      <c r="C200" s="5" t="s">
        <v>427</v>
      </c>
      <c r="D200" s="278" t="s">
        <v>1122</v>
      </c>
      <c r="E200" s="184" t="s">
        <v>1118</v>
      </c>
      <c r="F200" s="280" t="s">
        <v>7</v>
      </c>
      <c r="G200" s="84">
        <f t="shared" si="37"/>
        <v>403</v>
      </c>
      <c r="H200" s="213">
        <v>350</v>
      </c>
      <c r="I200" s="17">
        <v>700</v>
      </c>
      <c r="J200" s="29"/>
      <c r="K200" s="9">
        <f t="shared" si="36"/>
        <v>0</v>
      </c>
      <c r="L200" s="9">
        <f t="shared" si="38"/>
        <v>0</v>
      </c>
      <c r="M200" s="9">
        <f t="shared" si="39"/>
        <v>0</v>
      </c>
      <c r="N200" s="29"/>
      <c r="O200" s="9">
        <f t="shared" ref="O200:O263" si="42">$N200*G200</f>
        <v>0</v>
      </c>
      <c r="P200" s="9">
        <f t="shared" ref="P200:P263" si="43">N200*H200</f>
        <v>0</v>
      </c>
      <c r="Q200" s="9">
        <f t="shared" si="40"/>
        <v>0</v>
      </c>
      <c r="R200" s="8">
        <f t="shared" si="41"/>
        <v>0</v>
      </c>
      <c r="S200" s="89" t="s">
        <v>2307</v>
      </c>
      <c r="T200" s="89" t="s">
        <v>2203</v>
      </c>
      <c r="U200" s="89"/>
      <c r="V200" s="89"/>
      <c r="W200" s="89"/>
      <c r="X200" s="89"/>
      <c r="Y200" s="89"/>
      <c r="Z200" s="89"/>
      <c r="AA200" s="89"/>
      <c r="AB200" s="89">
        <v>4</v>
      </c>
      <c r="AC200" s="89" t="s">
        <v>2294</v>
      </c>
    </row>
    <row r="201" spans="1:29" x14ac:dyDescent="0.25">
      <c r="A201" s="4" t="s">
        <v>2560</v>
      </c>
      <c r="B201" s="5" t="s">
        <v>2553</v>
      </c>
      <c r="C201" s="46" t="s">
        <v>427</v>
      </c>
      <c r="D201" s="295" t="s">
        <v>1123</v>
      </c>
      <c r="E201" s="304" t="s">
        <v>1119</v>
      </c>
      <c r="F201" s="280" t="s">
        <v>7</v>
      </c>
      <c r="G201" s="58">
        <f t="shared" si="37"/>
        <v>403</v>
      </c>
      <c r="H201" s="9">
        <v>350</v>
      </c>
      <c r="I201" s="6">
        <v>700</v>
      </c>
      <c r="J201" s="29"/>
      <c r="K201" s="9">
        <f t="shared" si="36"/>
        <v>0</v>
      </c>
      <c r="L201" s="9">
        <f t="shared" si="38"/>
        <v>0</v>
      </c>
      <c r="M201" s="9">
        <f t="shared" si="39"/>
        <v>0</v>
      </c>
      <c r="N201" s="29"/>
      <c r="O201" s="9">
        <f t="shared" si="42"/>
        <v>0</v>
      </c>
      <c r="P201" s="9">
        <f t="shared" si="43"/>
        <v>0</v>
      </c>
      <c r="Q201" s="9">
        <f t="shared" si="40"/>
        <v>0</v>
      </c>
      <c r="R201" s="8">
        <f t="shared" si="41"/>
        <v>0</v>
      </c>
      <c r="S201" s="89" t="s">
        <v>2307</v>
      </c>
      <c r="T201" s="89" t="s">
        <v>2203</v>
      </c>
      <c r="U201" s="89"/>
      <c r="V201" s="89"/>
      <c r="W201" s="89"/>
      <c r="X201" s="89"/>
      <c r="Y201" s="89"/>
      <c r="Z201" s="89"/>
      <c r="AA201" s="89"/>
      <c r="AB201" s="89">
        <v>4</v>
      </c>
      <c r="AC201" s="89" t="s">
        <v>2294</v>
      </c>
    </row>
    <row r="202" spans="1:29" x14ac:dyDescent="0.25">
      <c r="A202" s="4" t="s">
        <v>2560</v>
      </c>
      <c r="B202" s="5" t="s">
        <v>2553</v>
      </c>
      <c r="C202" s="5" t="s">
        <v>427</v>
      </c>
      <c r="D202" s="278" t="s">
        <v>701</v>
      </c>
      <c r="E202" s="304" t="s">
        <v>713</v>
      </c>
      <c r="F202" s="280" t="s">
        <v>7</v>
      </c>
      <c r="G202" s="84">
        <f t="shared" si="37"/>
        <v>518</v>
      </c>
      <c r="H202" s="213">
        <v>450</v>
      </c>
      <c r="I202" s="17">
        <v>900</v>
      </c>
      <c r="J202" s="29"/>
      <c r="K202" s="9">
        <f t="shared" si="36"/>
        <v>0</v>
      </c>
      <c r="L202" s="9">
        <f t="shared" si="38"/>
        <v>0</v>
      </c>
      <c r="M202" s="9">
        <f t="shared" si="39"/>
        <v>0</v>
      </c>
      <c r="N202" s="29"/>
      <c r="O202" s="9">
        <f t="shared" si="42"/>
        <v>0</v>
      </c>
      <c r="P202" s="9">
        <f t="shared" si="43"/>
        <v>0</v>
      </c>
      <c r="Q202" s="9">
        <f t="shared" si="40"/>
        <v>0</v>
      </c>
      <c r="R202" s="8">
        <f t="shared" si="41"/>
        <v>0</v>
      </c>
      <c r="S202" s="89" t="s">
        <v>2308</v>
      </c>
      <c r="T202" s="89" t="s">
        <v>2203</v>
      </c>
      <c r="U202" s="89"/>
      <c r="V202" s="89"/>
      <c r="W202" s="89"/>
      <c r="X202" s="89"/>
      <c r="Y202" s="89"/>
      <c r="Z202" s="89"/>
      <c r="AA202" s="89"/>
      <c r="AB202" s="89">
        <v>3</v>
      </c>
      <c r="AC202" s="89" t="s">
        <v>2299</v>
      </c>
    </row>
    <row r="203" spans="1:29" x14ac:dyDescent="0.25">
      <c r="A203" s="4" t="s">
        <v>2560</v>
      </c>
      <c r="B203" s="5" t="s">
        <v>2553</v>
      </c>
      <c r="C203" s="46" t="s">
        <v>427</v>
      </c>
      <c r="D203" s="295" t="s">
        <v>702</v>
      </c>
      <c r="E203" s="304" t="s">
        <v>714</v>
      </c>
      <c r="F203" s="280" t="s">
        <v>7</v>
      </c>
      <c r="G203" s="58">
        <f t="shared" si="37"/>
        <v>518</v>
      </c>
      <c r="H203" s="9">
        <v>450</v>
      </c>
      <c r="I203" s="6">
        <v>900</v>
      </c>
      <c r="J203" s="29"/>
      <c r="K203" s="9">
        <f t="shared" si="36"/>
        <v>0</v>
      </c>
      <c r="L203" s="9">
        <f t="shared" si="38"/>
        <v>0</v>
      </c>
      <c r="M203" s="9">
        <f t="shared" si="39"/>
        <v>0</v>
      </c>
      <c r="N203" s="29"/>
      <c r="O203" s="9">
        <f t="shared" si="42"/>
        <v>0</v>
      </c>
      <c r="P203" s="9">
        <f t="shared" si="43"/>
        <v>0</v>
      </c>
      <c r="Q203" s="9">
        <f t="shared" si="40"/>
        <v>0</v>
      </c>
      <c r="R203" s="8">
        <f t="shared" si="41"/>
        <v>0</v>
      </c>
      <c r="S203" s="89" t="s">
        <v>2308</v>
      </c>
      <c r="T203" s="89" t="s">
        <v>2203</v>
      </c>
      <c r="U203" s="89"/>
      <c r="V203" s="89"/>
      <c r="W203" s="89"/>
      <c r="X203" s="89"/>
      <c r="Y203" s="89"/>
      <c r="Z203" s="89"/>
      <c r="AA203" s="89"/>
      <c r="AB203" s="89">
        <v>3</v>
      </c>
      <c r="AC203" s="89" t="s">
        <v>2299</v>
      </c>
    </row>
    <row r="204" spans="1:29" x14ac:dyDescent="0.25">
      <c r="A204" s="4" t="s">
        <v>2560</v>
      </c>
      <c r="B204" s="5" t="s">
        <v>2553</v>
      </c>
      <c r="C204" s="5" t="s">
        <v>427</v>
      </c>
      <c r="D204" s="278" t="s">
        <v>1133</v>
      </c>
      <c r="E204" s="304" t="s">
        <v>1848</v>
      </c>
      <c r="F204" s="280" t="s">
        <v>7</v>
      </c>
      <c r="G204" s="84">
        <f t="shared" si="37"/>
        <v>460</v>
      </c>
      <c r="H204" s="213">
        <v>400</v>
      </c>
      <c r="I204" s="17">
        <v>800</v>
      </c>
      <c r="J204" s="29"/>
      <c r="K204" s="9">
        <f t="shared" si="36"/>
        <v>0</v>
      </c>
      <c r="L204" s="9">
        <f t="shared" si="38"/>
        <v>0</v>
      </c>
      <c r="M204" s="9">
        <f t="shared" si="39"/>
        <v>0</v>
      </c>
      <c r="N204" s="29"/>
      <c r="O204" s="9">
        <f t="shared" si="42"/>
        <v>0</v>
      </c>
      <c r="P204" s="9">
        <f t="shared" si="43"/>
        <v>0</v>
      </c>
      <c r="Q204" s="9">
        <f t="shared" si="40"/>
        <v>0</v>
      </c>
      <c r="R204" s="8">
        <f t="shared" si="41"/>
        <v>0</v>
      </c>
      <c r="S204" s="89" t="s">
        <v>2309</v>
      </c>
      <c r="T204" s="89" t="s">
        <v>2203</v>
      </c>
      <c r="U204" s="89"/>
      <c r="V204" s="89"/>
      <c r="W204" s="89"/>
      <c r="X204" s="89"/>
      <c r="Y204" s="89"/>
      <c r="Z204" s="89"/>
      <c r="AA204" s="89"/>
      <c r="AB204" s="89">
        <v>3</v>
      </c>
      <c r="AC204" s="89" t="s">
        <v>2299</v>
      </c>
    </row>
    <row r="205" spans="1:29" x14ac:dyDescent="0.25">
      <c r="A205" s="4" t="s">
        <v>2560</v>
      </c>
      <c r="B205" s="5" t="s">
        <v>2553</v>
      </c>
      <c r="C205" s="46" t="s">
        <v>427</v>
      </c>
      <c r="D205" s="295" t="s">
        <v>1134</v>
      </c>
      <c r="E205" s="304" t="s">
        <v>1849</v>
      </c>
      <c r="F205" s="280" t="s">
        <v>7</v>
      </c>
      <c r="G205" s="58">
        <f t="shared" si="37"/>
        <v>460</v>
      </c>
      <c r="H205" s="9">
        <v>400</v>
      </c>
      <c r="I205" s="6">
        <v>800</v>
      </c>
      <c r="J205" s="29"/>
      <c r="K205" s="9">
        <f t="shared" si="36"/>
        <v>0</v>
      </c>
      <c r="L205" s="9">
        <f t="shared" si="38"/>
        <v>0</v>
      </c>
      <c r="M205" s="9">
        <f t="shared" si="39"/>
        <v>0</v>
      </c>
      <c r="N205" s="29"/>
      <c r="O205" s="9">
        <f t="shared" si="42"/>
        <v>0</v>
      </c>
      <c r="P205" s="9">
        <f t="shared" si="43"/>
        <v>0</v>
      </c>
      <c r="Q205" s="9">
        <f t="shared" si="40"/>
        <v>0</v>
      </c>
      <c r="R205" s="8">
        <f t="shared" si="41"/>
        <v>0</v>
      </c>
      <c r="S205" s="89" t="s">
        <v>2309</v>
      </c>
      <c r="T205" s="89" t="s">
        <v>2203</v>
      </c>
      <c r="U205" s="89"/>
      <c r="V205" s="89"/>
      <c r="W205" s="89"/>
      <c r="X205" s="89"/>
      <c r="Y205" s="89"/>
      <c r="Z205" s="89"/>
      <c r="AA205" s="89"/>
      <c r="AB205" s="89">
        <v>3</v>
      </c>
      <c r="AC205" s="89" t="s">
        <v>2299</v>
      </c>
    </row>
    <row r="206" spans="1:29" x14ac:dyDescent="0.25">
      <c r="A206" s="4" t="s">
        <v>2560</v>
      </c>
      <c r="B206" s="5" t="s">
        <v>2553</v>
      </c>
      <c r="C206" s="5" t="s">
        <v>427</v>
      </c>
      <c r="D206" s="278" t="s">
        <v>703</v>
      </c>
      <c r="E206" s="304" t="s">
        <v>715</v>
      </c>
      <c r="F206" s="315" t="s">
        <v>6</v>
      </c>
      <c r="G206" s="17">
        <f t="shared" si="37"/>
        <v>2415</v>
      </c>
      <c r="H206" s="15">
        <v>2100</v>
      </c>
      <c r="I206" s="15">
        <v>4200</v>
      </c>
      <c r="J206" s="29"/>
      <c r="K206" s="9">
        <f t="shared" si="36"/>
        <v>0</v>
      </c>
      <c r="L206" s="9">
        <f t="shared" si="38"/>
        <v>0</v>
      </c>
      <c r="M206" s="9">
        <f t="shared" si="39"/>
        <v>0</v>
      </c>
      <c r="N206" s="29"/>
      <c r="O206" s="9">
        <f t="shared" si="42"/>
        <v>0</v>
      </c>
      <c r="P206" s="9">
        <f t="shared" si="43"/>
        <v>0</v>
      </c>
      <c r="Q206" s="9">
        <f t="shared" si="40"/>
        <v>0</v>
      </c>
      <c r="R206" s="8">
        <f t="shared" si="41"/>
        <v>0</v>
      </c>
      <c r="S206" s="89" t="s">
        <v>2310</v>
      </c>
      <c r="T206" s="89" t="s">
        <v>2203</v>
      </c>
      <c r="U206" s="89"/>
      <c r="V206" s="89"/>
      <c r="W206" s="89"/>
      <c r="X206" s="89"/>
      <c r="Y206" s="89"/>
      <c r="Z206" s="89"/>
      <c r="AA206" s="89"/>
      <c r="AB206" s="89">
        <v>2</v>
      </c>
      <c r="AC206" s="89" t="s">
        <v>2296</v>
      </c>
    </row>
    <row r="207" spans="1:29" x14ac:dyDescent="0.25">
      <c r="A207" s="4" t="s">
        <v>2560</v>
      </c>
      <c r="B207" s="5" t="s">
        <v>2553</v>
      </c>
      <c r="C207" s="46" t="s">
        <v>427</v>
      </c>
      <c r="D207" s="295" t="s">
        <v>704</v>
      </c>
      <c r="E207" s="304" t="s">
        <v>716</v>
      </c>
      <c r="F207" s="315" t="s">
        <v>6</v>
      </c>
      <c r="G207" s="6">
        <f t="shared" si="37"/>
        <v>2415</v>
      </c>
      <c r="H207" s="10">
        <v>2100</v>
      </c>
      <c r="I207" s="10">
        <v>4200</v>
      </c>
      <c r="J207" s="29"/>
      <c r="K207" s="9">
        <f t="shared" si="36"/>
        <v>0</v>
      </c>
      <c r="L207" s="9">
        <f t="shared" si="38"/>
        <v>0</v>
      </c>
      <c r="M207" s="9">
        <f t="shared" si="39"/>
        <v>0</v>
      </c>
      <c r="N207" s="29"/>
      <c r="O207" s="9">
        <f t="shared" si="42"/>
        <v>0</v>
      </c>
      <c r="P207" s="9">
        <f t="shared" si="43"/>
        <v>0</v>
      </c>
      <c r="Q207" s="9">
        <f t="shared" si="40"/>
        <v>0</v>
      </c>
      <c r="R207" s="8">
        <f t="shared" si="41"/>
        <v>0</v>
      </c>
      <c r="S207" s="89" t="s">
        <v>2310</v>
      </c>
      <c r="T207" s="89" t="s">
        <v>2203</v>
      </c>
      <c r="U207" s="89"/>
      <c r="V207" s="89"/>
      <c r="W207" s="89"/>
      <c r="X207" s="89"/>
      <c r="Y207" s="89"/>
      <c r="Z207" s="89"/>
      <c r="AA207" s="89"/>
      <c r="AB207" s="89">
        <v>2</v>
      </c>
      <c r="AC207" s="89" t="s">
        <v>2296</v>
      </c>
    </row>
    <row r="208" spans="1:29" x14ac:dyDescent="0.25">
      <c r="A208" s="4" t="s">
        <v>2560</v>
      </c>
      <c r="B208" s="5" t="s">
        <v>2553</v>
      </c>
      <c r="C208" s="5" t="s">
        <v>427</v>
      </c>
      <c r="D208" s="278" t="s">
        <v>705</v>
      </c>
      <c r="E208" s="304" t="s">
        <v>717</v>
      </c>
      <c r="F208" s="280" t="s">
        <v>7</v>
      </c>
      <c r="G208" s="84">
        <f t="shared" si="37"/>
        <v>1840</v>
      </c>
      <c r="H208" s="213">
        <v>1600</v>
      </c>
      <c r="I208" s="17">
        <v>3200</v>
      </c>
      <c r="J208" s="29"/>
      <c r="K208" s="9">
        <f t="shared" si="36"/>
        <v>0</v>
      </c>
      <c r="L208" s="9">
        <f t="shared" si="38"/>
        <v>0</v>
      </c>
      <c r="M208" s="9">
        <f t="shared" si="39"/>
        <v>0</v>
      </c>
      <c r="N208" s="29"/>
      <c r="O208" s="9">
        <f t="shared" si="42"/>
        <v>0</v>
      </c>
      <c r="P208" s="9">
        <f t="shared" si="43"/>
        <v>0</v>
      </c>
      <c r="Q208" s="9">
        <f t="shared" si="40"/>
        <v>0</v>
      </c>
      <c r="R208" s="8">
        <f t="shared" si="41"/>
        <v>0</v>
      </c>
      <c r="S208" s="89" t="s">
        <v>2310</v>
      </c>
      <c r="T208" s="89" t="s">
        <v>2203</v>
      </c>
      <c r="U208" s="89"/>
      <c r="V208" s="89"/>
      <c r="W208" s="89"/>
      <c r="X208" s="89"/>
      <c r="Y208" s="89"/>
      <c r="Z208" s="89"/>
      <c r="AA208" s="89"/>
      <c r="AB208" s="89">
        <v>2</v>
      </c>
      <c r="AC208" s="89" t="s">
        <v>2296</v>
      </c>
    </row>
    <row r="209" spans="1:29" x14ac:dyDescent="0.25">
      <c r="A209" s="4" t="s">
        <v>2560</v>
      </c>
      <c r="B209" s="5" t="s">
        <v>2553</v>
      </c>
      <c r="C209" s="46" t="s">
        <v>427</v>
      </c>
      <c r="D209" s="295" t="s">
        <v>706</v>
      </c>
      <c r="E209" s="304" t="s">
        <v>718</v>
      </c>
      <c r="F209" s="280" t="s">
        <v>7</v>
      </c>
      <c r="G209" s="58">
        <f t="shared" si="37"/>
        <v>1840</v>
      </c>
      <c r="H209" s="9">
        <v>1600</v>
      </c>
      <c r="I209" s="6">
        <v>3200</v>
      </c>
      <c r="J209" s="29"/>
      <c r="K209" s="9">
        <f t="shared" si="36"/>
        <v>0</v>
      </c>
      <c r="L209" s="9">
        <f t="shared" si="38"/>
        <v>0</v>
      </c>
      <c r="M209" s="9">
        <f t="shared" si="39"/>
        <v>0</v>
      </c>
      <c r="N209" s="29"/>
      <c r="O209" s="9">
        <f t="shared" si="42"/>
        <v>0</v>
      </c>
      <c r="P209" s="9">
        <f t="shared" si="43"/>
        <v>0</v>
      </c>
      <c r="Q209" s="9">
        <f t="shared" si="40"/>
        <v>0</v>
      </c>
      <c r="R209" s="8">
        <f t="shared" si="41"/>
        <v>0</v>
      </c>
      <c r="S209" s="89" t="s">
        <v>2310</v>
      </c>
      <c r="T209" s="89" t="s">
        <v>2203</v>
      </c>
      <c r="U209" s="89"/>
      <c r="V209" s="89"/>
      <c r="W209" s="89"/>
      <c r="X209" s="89"/>
      <c r="Y209" s="89"/>
      <c r="Z209" s="89"/>
      <c r="AA209" s="89"/>
      <c r="AB209" s="89">
        <v>2</v>
      </c>
      <c r="AC209" s="89" t="s">
        <v>2296</v>
      </c>
    </row>
    <row r="210" spans="1:29" x14ac:dyDescent="0.25">
      <c r="A210" s="4" t="s">
        <v>2560</v>
      </c>
      <c r="B210" s="5" t="s">
        <v>2553</v>
      </c>
      <c r="C210" s="5" t="s">
        <v>427</v>
      </c>
      <c r="D210" s="278" t="s">
        <v>1124</v>
      </c>
      <c r="E210" s="184" t="s">
        <v>1120</v>
      </c>
      <c r="F210" s="280" t="s">
        <v>7</v>
      </c>
      <c r="G210" s="84">
        <f t="shared" si="37"/>
        <v>230</v>
      </c>
      <c r="H210" s="213">
        <v>200</v>
      </c>
      <c r="I210" s="17">
        <v>400</v>
      </c>
      <c r="J210" s="29"/>
      <c r="K210" s="9">
        <f t="shared" si="36"/>
        <v>0</v>
      </c>
      <c r="L210" s="9">
        <f t="shared" si="38"/>
        <v>0</v>
      </c>
      <c r="M210" s="9">
        <f t="shared" si="39"/>
        <v>0</v>
      </c>
      <c r="N210" s="29"/>
      <c r="O210" s="9">
        <f t="shared" si="42"/>
        <v>0</v>
      </c>
      <c r="P210" s="9">
        <f t="shared" si="43"/>
        <v>0</v>
      </c>
      <c r="Q210" s="9">
        <f t="shared" si="40"/>
        <v>0</v>
      </c>
      <c r="R210" s="8">
        <f t="shared" si="41"/>
        <v>0</v>
      </c>
      <c r="S210" s="89" t="s">
        <v>2311</v>
      </c>
      <c r="T210" s="89" t="s">
        <v>2203</v>
      </c>
      <c r="U210" s="89"/>
      <c r="V210" s="89"/>
      <c r="W210" s="89"/>
      <c r="X210" s="89"/>
      <c r="Y210" s="89"/>
      <c r="Z210" s="89"/>
      <c r="AA210" s="89"/>
      <c r="AB210" s="89">
        <v>5</v>
      </c>
      <c r="AC210" s="89" t="s">
        <v>2301</v>
      </c>
    </row>
    <row r="211" spans="1:29" x14ac:dyDescent="0.25">
      <c r="A211" s="4" t="s">
        <v>2560</v>
      </c>
      <c r="B211" s="5" t="s">
        <v>2553</v>
      </c>
      <c r="C211" s="46" t="s">
        <v>427</v>
      </c>
      <c r="D211" s="295" t="s">
        <v>1125</v>
      </c>
      <c r="E211" s="304" t="s">
        <v>1121</v>
      </c>
      <c r="F211" s="280" t="s">
        <v>7</v>
      </c>
      <c r="G211" s="58">
        <f t="shared" si="37"/>
        <v>230</v>
      </c>
      <c r="H211" s="9">
        <v>200</v>
      </c>
      <c r="I211" s="6">
        <v>400</v>
      </c>
      <c r="J211" s="29"/>
      <c r="K211" s="9">
        <f t="shared" si="36"/>
        <v>0</v>
      </c>
      <c r="L211" s="9">
        <f t="shared" si="38"/>
        <v>0</v>
      </c>
      <c r="M211" s="9">
        <f t="shared" si="39"/>
        <v>0</v>
      </c>
      <c r="N211" s="29"/>
      <c r="O211" s="9">
        <f t="shared" si="42"/>
        <v>0</v>
      </c>
      <c r="P211" s="9">
        <f t="shared" si="43"/>
        <v>0</v>
      </c>
      <c r="Q211" s="9">
        <f t="shared" si="40"/>
        <v>0</v>
      </c>
      <c r="R211" s="8">
        <f t="shared" si="41"/>
        <v>0</v>
      </c>
      <c r="S211" s="89" t="s">
        <v>2311</v>
      </c>
      <c r="T211" s="89" t="s">
        <v>2203</v>
      </c>
      <c r="U211" s="89"/>
      <c r="V211" s="89"/>
      <c r="W211" s="89"/>
      <c r="X211" s="89"/>
      <c r="Y211" s="89"/>
      <c r="Z211" s="89"/>
      <c r="AA211" s="89"/>
      <c r="AB211" s="89">
        <v>5</v>
      </c>
      <c r="AC211" s="89" t="s">
        <v>2301</v>
      </c>
    </row>
    <row r="212" spans="1:29" x14ac:dyDescent="0.25">
      <c r="A212" s="4" t="s">
        <v>2560</v>
      </c>
      <c r="B212" s="5" t="s">
        <v>2553</v>
      </c>
      <c r="C212" s="5" t="s">
        <v>427</v>
      </c>
      <c r="D212" s="278" t="s">
        <v>707</v>
      </c>
      <c r="E212" s="188" t="s">
        <v>719</v>
      </c>
      <c r="F212" s="315" t="s">
        <v>6</v>
      </c>
      <c r="G212" s="17">
        <f t="shared" si="37"/>
        <v>2415</v>
      </c>
      <c r="H212" s="15">
        <v>2100</v>
      </c>
      <c r="I212" s="15">
        <v>4200</v>
      </c>
      <c r="J212" s="29"/>
      <c r="K212" s="9">
        <f t="shared" si="36"/>
        <v>0</v>
      </c>
      <c r="L212" s="9">
        <f t="shared" si="38"/>
        <v>0</v>
      </c>
      <c r="M212" s="9">
        <f t="shared" si="39"/>
        <v>0</v>
      </c>
      <c r="N212" s="29"/>
      <c r="O212" s="9">
        <f t="shared" si="42"/>
        <v>0</v>
      </c>
      <c r="P212" s="9">
        <f t="shared" si="43"/>
        <v>0</v>
      </c>
      <c r="Q212" s="9">
        <f t="shared" si="40"/>
        <v>0</v>
      </c>
      <c r="R212" s="8">
        <f t="shared" si="41"/>
        <v>0</v>
      </c>
      <c r="S212" s="89" t="s">
        <v>2312</v>
      </c>
      <c r="T212" s="89" t="s">
        <v>2202</v>
      </c>
      <c r="U212" s="89"/>
      <c r="V212" s="89"/>
      <c r="W212" s="89"/>
      <c r="X212" s="89"/>
      <c r="Y212" s="89"/>
      <c r="Z212" s="89"/>
      <c r="AA212" s="89"/>
      <c r="AB212" s="89">
        <v>3</v>
      </c>
      <c r="AC212" s="89" t="s">
        <v>2299</v>
      </c>
    </row>
    <row r="213" spans="1:29" x14ac:dyDescent="0.25">
      <c r="A213" s="4" t="s">
        <v>2560</v>
      </c>
      <c r="B213" s="5" t="s">
        <v>2553</v>
      </c>
      <c r="C213" s="46" t="s">
        <v>427</v>
      </c>
      <c r="D213" s="295" t="s">
        <v>708</v>
      </c>
      <c r="E213" s="188" t="s">
        <v>720</v>
      </c>
      <c r="F213" s="315" t="s">
        <v>6</v>
      </c>
      <c r="G213" s="6">
        <f t="shared" si="37"/>
        <v>2415</v>
      </c>
      <c r="H213" s="10">
        <v>2100</v>
      </c>
      <c r="I213" s="10">
        <v>4200</v>
      </c>
      <c r="J213" s="29"/>
      <c r="K213" s="9">
        <f t="shared" si="36"/>
        <v>0</v>
      </c>
      <c r="L213" s="9">
        <f t="shared" si="38"/>
        <v>0</v>
      </c>
      <c r="M213" s="9">
        <f t="shared" si="39"/>
        <v>0</v>
      </c>
      <c r="N213" s="29"/>
      <c r="O213" s="9">
        <f t="shared" si="42"/>
        <v>0</v>
      </c>
      <c r="P213" s="9">
        <f t="shared" si="43"/>
        <v>0</v>
      </c>
      <c r="Q213" s="9">
        <f t="shared" si="40"/>
        <v>0</v>
      </c>
      <c r="R213" s="8">
        <f t="shared" si="41"/>
        <v>0</v>
      </c>
      <c r="S213" s="89" t="s">
        <v>2312</v>
      </c>
      <c r="T213" s="89" t="s">
        <v>2202</v>
      </c>
      <c r="U213" s="89"/>
      <c r="V213" s="89"/>
      <c r="W213" s="89"/>
      <c r="X213" s="89"/>
      <c r="Y213" s="89"/>
      <c r="Z213" s="89"/>
      <c r="AA213" s="89"/>
      <c r="AB213" s="89">
        <v>3</v>
      </c>
      <c r="AC213" s="89" t="s">
        <v>2299</v>
      </c>
    </row>
    <row r="214" spans="1:29" x14ac:dyDescent="0.25">
      <c r="A214" s="4" t="s">
        <v>2560</v>
      </c>
      <c r="B214" s="5" t="s">
        <v>2553</v>
      </c>
      <c r="C214" s="5" t="s">
        <v>427</v>
      </c>
      <c r="D214" s="278" t="s">
        <v>709</v>
      </c>
      <c r="E214" s="188" t="s">
        <v>721</v>
      </c>
      <c r="F214" s="280" t="s">
        <v>7</v>
      </c>
      <c r="G214" s="84">
        <f t="shared" si="37"/>
        <v>1150</v>
      </c>
      <c r="H214" s="213">
        <v>1000</v>
      </c>
      <c r="I214" s="17">
        <v>2000</v>
      </c>
      <c r="J214" s="29"/>
      <c r="K214" s="9">
        <f t="shared" si="36"/>
        <v>0</v>
      </c>
      <c r="L214" s="9">
        <f t="shared" si="38"/>
        <v>0</v>
      </c>
      <c r="M214" s="9">
        <f t="shared" si="39"/>
        <v>0</v>
      </c>
      <c r="N214" s="29"/>
      <c r="O214" s="9">
        <f t="shared" si="42"/>
        <v>0</v>
      </c>
      <c r="P214" s="9">
        <f t="shared" si="43"/>
        <v>0</v>
      </c>
      <c r="Q214" s="9">
        <f t="shared" si="40"/>
        <v>0</v>
      </c>
      <c r="R214" s="8">
        <f t="shared" si="41"/>
        <v>0</v>
      </c>
      <c r="S214" s="89" t="s">
        <v>2312</v>
      </c>
      <c r="T214" s="89" t="s">
        <v>2202</v>
      </c>
      <c r="U214" s="89"/>
      <c r="V214" s="89"/>
      <c r="W214" s="89"/>
      <c r="X214" s="89"/>
      <c r="Y214" s="89"/>
      <c r="Z214" s="89"/>
      <c r="AA214" s="89"/>
      <c r="AB214" s="89">
        <v>3</v>
      </c>
      <c r="AC214" s="89" t="s">
        <v>2299</v>
      </c>
    </row>
    <row r="215" spans="1:29" x14ac:dyDescent="0.25">
      <c r="A215" s="4" t="s">
        <v>2560</v>
      </c>
      <c r="B215" s="5" t="s">
        <v>2553</v>
      </c>
      <c r="C215" s="46" t="s">
        <v>427</v>
      </c>
      <c r="D215" s="295" t="s">
        <v>710</v>
      </c>
      <c r="E215" s="188" t="s">
        <v>722</v>
      </c>
      <c r="F215" s="280" t="s">
        <v>7</v>
      </c>
      <c r="G215" s="58">
        <f t="shared" si="37"/>
        <v>1150</v>
      </c>
      <c r="H215" s="9">
        <v>1000</v>
      </c>
      <c r="I215" s="6">
        <v>2000</v>
      </c>
      <c r="J215" s="29"/>
      <c r="K215" s="9">
        <f t="shared" si="36"/>
        <v>0</v>
      </c>
      <c r="L215" s="9">
        <f t="shared" si="38"/>
        <v>0</v>
      </c>
      <c r="M215" s="9">
        <f t="shared" si="39"/>
        <v>0</v>
      </c>
      <c r="N215" s="29"/>
      <c r="O215" s="9">
        <f t="shared" si="42"/>
        <v>0</v>
      </c>
      <c r="P215" s="9">
        <f t="shared" si="43"/>
        <v>0</v>
      </c>
      <c r="Q215" s="9">
        <f t="shared" si="40"/>
        <v>0</v>
      </c>
      <c r="R215" s="8">
        <f t="shared" si="41"/>
        <v>0</v>
      </c>
      <c r="S215" s="89" t="s">
        <v>2312</v>
      </c>
      <c r="T215" s="89" t="s">
        <v>2202</v>
      </c>
      <c r="U215" s="89"/>
      <c r="V215" s="89"/>
      <c r="W215" s="89"/>
      <c r="X215" s="89"/>
      <c r="Y215" s="89"/>
      <c r="Z215" s="89"/>
      <c r="AA215" s="89"/>
      <c r="AB215" s="89">
        <v>3</v>
      </c>
      <c r="AC215" s="89" t="s">
        <v>2299</v>
      </c>
    </row>
    <row r="216" spans="1:29" x14ac:dyDescent="0.25">
      <c r="A216" s="4" t="s">
        <v>2560</v>
      </c>
      <c r="B216" s="5" t="s">
        <v>2553</v>
      </c>
      <c r="C216" s="5" t="s">
        <v>427</v>
      </c>
      <c r="D216" s="278" t="s">
        <v>711</v>
      </c>
      <c r="E216" s="304" t="s">
        <v>723</v>
      </c>
      <c r="F216" s="280" t="s">
        <v>7</v>
      </c>
      <c r="G216" s="84">
        <f t="shared" si="37"/>
        <v>288</v>
      </c>
      <c r="H216" s="213">
        <v>250</v>
      </c>
      <c r="I216" s="17">
        <v>500</v>
      </c>
      <c r="J216" s="29"/>
      <c r="K216" s="9">
        <f t="shared" si="36"/>
        <v>0</v>
      </c>
      <c r="L216" s="9">
        <f t="shared" si="38"/>
        <v>0</v>
      </c>
      <c r="M216" s="9">
        <f t="shared" si="39"/>
        <v>0</v>
      </c>
      <c r="N216" s="29"/>
      <c r="O216" s="9">
        <f t="shared" si="42"/>
        <v>0</v>
      </c>
      <c r="P216" s="9">
        <f t="shared" si="43"/>
        <v>0</v>
      </c>
      <c r="Q216" s="9">
        <f t="shared" si="40"/>
        <v>0</v>
      </c>
      <c r="R216" s="8">
        <f t="shared" si="41"/>
        <v>0</v>
      </c>
      <c r="S216" s="89" t="s">
        <v>2313</v>
      </c>
      <c r="T216" s="89" t="s">
        <v>2203</v>
      </c>
      <c r="U216" s="89"/>
      <c r="V216" s="89"/>
      <c r="W216" s="89"/>
      <c r="X216" s="89"/>
      <c r="Y216" s="89"/>
      <c r="Z216" s="89"/>
      <c r="AA216" s="89"/>
      <c r="AB216" s="89">
        <v>3</v>
      </c>
      <c r="AC216" s="89" t="s">
        <v>2299</v>
      </c>
    </row>
    <row r="217" spans="1:29" x14ac:dyDescent="0.25">
      <c r="A217" s="4" t="s">
        <v>2560</v>
      </c>
      <c r="B217" s="5" t="s">
        <v>2553</v>
      </c>
      <c r="C217" s="46" t="s">
        <v>427</v>
      </c>
      <c r="D217" s="295" t="s">
        <v>712</v>
      </c>
      <c r="E217" s="304" t="s">
        <v>724</v>
      </c>
      <c r="F217" s="280" t="s">
        <v>7</v>
      </c>
      <c r="G217" s="58">
        <f t="shared" si="37"/>
        <v>288</v>
      </c>
      <c r="H217" s="9">
        <v>250</v>
      </c>
      <c r="I217" s="6">
        <v>500</v>
      </c>
      <c r="J217" s="29"/>
      <c r="K217" s="9">
        <f t="shared" si="36"/>
        <v>0</v>
      </c>
      <c r="L217" s="9">
        <f t="shared" si="38"/>
        <v>0</v>
      </c>
      <c r="M217" s="9">
        <f t="shared" si="39"/>
        <v>0</v>
      </c>
      <c r="N217" s="29"/>
      <c r="O217" s="9">
        <f t="shared" si="42"/>
        <v>0</v>
      </c>
      <c r="P217" s="9">
        <f t="shared" si="43"/>
        <v>0</v>
      </c>
      <c r="Q217" s="9">
        <f t="shared" si="40"/>
        <v>0</v>
      </c>
      <c r="R217" s="8">
        <f t="shared" si="41"/>
        <v>0</v>
      </c>
      <c r="S217" s="89" t="s">
        <v>2313</v>
      </c>
      <c r="T217" s="89" t="s">
        <v>2203</v>
      </c>
      <c r="U217" s="89"/>
      <c r="V217" s="89"/>
      <c r="W217" s="89"/>
      <c r="X217" s="89"/>
      <c r="Y217" s="89"/>
      <c r="Z217" s="89"/>
      <c r="AA217" s="89"/>
      <c r="AB217" s="89">
        <v>3</v>
      </c>
      <c r="AC217" s="89" t="s">
        <v>2299</v>
      </c>
    </row>
    <row r="218" spans="1:29" x14ac:dyDescent="0.25">
      <c r="A218" s="4" t="s">
        <v>2560</v>
      </c>
      <c r="B218" s="5" t="s">
        <v>2553</v>
      </c>
      <c r="C218" s="5" t="s">
        <v>427</v>
      </c>
      <c r="D218" s="278" t="s">
        <v>1852</v>
      </c>
      <c r="E218" s="184" t="s">
        <v>1850</v>
      </c>
      <c r="F218" s="280" t="s">
        <v>7</v>
      </c>
      <c r="G218" s="84">
        <f t="shared" si="37"/>
        <v>1812</v>
      </c>
      <c r="H218" s="213">
        <v>1575</v>
      </c>
      <c r="I218" s="17">
        <v>3150</v>
      </c>
      <c r="J218" s="29"/>
      <c r="K218" s="9">
        <f t="shared" si="36"/>
        <v>0</v>
      </c>
      <c r="L218" s="9">
        <f t="shared" si="38"/>
        <v>0</v>
      </c>
      <c r="M218" s="9">
        <f t="shared" si="39"/>
        <v>0</v>
      </c>
      <c r="N218" s="29"/>
      <c r="O218" s="9">
        <f t="shared" si="42"/>
        <v>0</v>
      </c>
      <c r="P218" s="9">
        <f t="shared" si="43"/>
        <v>0</v>
      </c>
      <c r="Q218" s="9">
        <f t="shared" si="40"/>
        <v>0</v>
      </c>
      <c r="R218" s="8">
        <f t="shared" si="41"/>
        <v>0</v>
      </c>
      <c r="S218" s="89" t="s">
        <v>1994</v>
      </c>
      <c r="T218" s="89" t="s">
        <v>2203</v>
      </c>
      <c r="U218" s="89"/>
      <c r="V218" s="89"/>
      <c r="W218" s="89"/>
      <c r="X218" s="89"/>
      <c r="Y218" s="89"/>
      <c r="Z218" s="89"/>
      <c r="AA218" s="89"/>
      <c r="AB218" s="89"/>
      <c r="AC218" s="89"/>
    </row>
    <row r="219" spans="1:29" x14ac:dyDescent="0.25">
      <c r="A219" s="4" t="s">
        <v>2560</v>
      </c>
      <c r="B219" s="5" t="s">
        <v>2553</v>
      </c>
      <c r="C219" s="46" t="s">
        <v>427</v>
      </c>
      <c r="D219" s="295" t="s">
        <v>1853</v>
      </c>
      <c r="E219" s="304" t="s">
        <v>1851</v>
      </c>
      <c r="F219" s="280" t="s">
        <v>7</v>
      </c>
      <c r="G219" s="58">
        <f t="shared" si="37"/>
        <v>1812</v>
      </c>
      <c r="H219" s="9">
        <v>1575</v>
      </c>
      <c r="I219" s="6">
        <v>3150</v>
      </c>
      <c r="J219" s="29"/>
      <c r="K219" s="9">
        <f t="shared" si="36"/>
        <v>0</v>
      </c>
      <c r="L219" s="9">
        <f t="shared" si="38"/>
        <v>0</v>
      </c>
      <c r="M219" s="9">
        <f t="shared" si="39"/>
        <v>0</v>
      </c>
      <c r="N219" s="29"/>
      <c r="O219" s="9">
        <f t="shared" si="42"/>
        <v>0</v>
      </c>
      <c r="P219" s="9">
        <f t="shared" si="43"/>
        <v>0</v>
      </c>
      <c r="Q219" s="9">
        <f t="shared" si="40"/>
        <v>0</v>
      </c>
      <c r="R219" s="8">
        <f t="shared" si="41"/>
        <v>0</v>
      </c>
      <c r="S219" s="89" t="s">
        <v>1994</v>
      </c>
      <c r="T219" s="89" t="s">
        <v>2203</v>
      </c>
      <c r="U219" s="89"/>
      <c r="V219" s="89"/>
      <c r="W219" s="89"/>
      <c r="X219" s="89"/>
      <c r="Y219" s="89"/>
      <c r="Z219" s="89"/>
      <c r="AA219" s="89"/>
      <c r="AB219" s="89"/>
      <c r="AC219" s="89"/>
    </row>
    <row r="220" spans="1:29" x14ac:dyDescent="0.25">
      <c r="A220" s="4" t="s">
        <v>2560</v>
      </c>
      <c r="B220" s="5" t="s">
        <v>2553</v>
      </c>
      <c r="C220" s="5" t="s">
        <v>427</v>
      </c>
      <c r="D220" s="278" t="s">
        <v>1854</v>
      </c>
      <c r="E220" s="184" t="s">
        <v>2082</v>
      </c>
      <c r="F220" s="280" t="s">
        <v>7</v>
      </c>
      <c r="G220" s="84">
        <f t="shared" si="37"/>
        <v>1898</v>
      </c>
      <c r="H220" s="213">
        <v>1650</v>
      </c>
      <c r="I220" s="17">
        <v>3300</v>
      </c>
      <c r="J220" s="29"/>
      <c r="K220" s="9">
        <f t="shared" si="36"/>
        <v>0</v>
      </c>
      <c r="L220" s="9">
        <f t="shared" si="38"/>
        <v>0</v>
      </c>
      <c r="M220" s="9">
        <f t="shared" si="39"/>
        <v>0</v>
      </c>
      <c r="N220" s="29"/>
      <c r="O220" s="9">
        <f t="shared" si="42"/>
        <v>0</v>
      </c>
      <c r="P220" s="9">
        <f t="shared" si="43"/>
        <v>0</v>
      </c>
      <c r="Q220" s="9">
        <f t="shared" si="40"/>
        <v>0</v>
      </c>
      <c r="R220" s="8">
        <f t="shared" si="41"/>
        <v>0</v>
      </c>
      <c r="S220" s="89" t="s">
        <v>2314</v>
      </c>
      <c r="T220" s="89" t="s">
        <v>2203</v>
      </c>
      <c r="U220" s="89"/>
      <c r="V220" s="89"/>
      <c r="W220" s="89"/>
      <c r="X220" s="89"/>
      <c r="Y220" s="89"/>
      <c r="Z220" s="89"/>
      <c r="AA220" s="89"/>
      <c r="AB220" s="89">
        <v>1</v>
      </c>
      <c r="AC220" s="89" t="s">
        <v>2297</v>
      </c>
    </row>
    <row r="221" spans="1:29" x14ac:dyDescent="0.25">
      <c r="A221" s="4" t="s">
        <v>2560</v>
      </c>
      <c r="B221" s="5" t="s">
        <v>2553</v>
      </c>
      <c r="C221" s="46" t="s">
        <v>427</v>
      </c>
      <c r="D221" s="295" t="s">
        <v>1855</v>
      </c>
      <c r="E221" s="304" t="s">
        <v>2083</v>
      </c>
      <c r="F221" s="280" t="s">
        <v>7</v>
      </c>
      <c r="G221" s="58">
        <f t="shared" si="37"/>
        <v>1898</v>
      </c>
      <c r="H221" s="9">
        <v>1650</v>
      </c>
      <c r="I221" s="6">
        <v>3300</v>
      </c>
      <c r="J221" s="29"/>
      <c r="K221" s="9">
        <f t="shared" si="36"/>
        <v>0</v>
      </c>
      <c r="L221" s="9">
        <f t="shared" si="38"/>
        <v>0</v>
      </c>
      <c r="M221" s="9">
        <f t="shared" si="39"/>
        <v>0</v>
      </c>
      <c r="N221" s="29"/>
      <c r="O221" s="9">
        <f t="shared" si="42"/>
        <v>0</v>
      </c>
      <c r="P221" s="9">
        <f t="shared" si="43"/>
        <v>0</v>
      </c>
      <c r="Q221" s="9">
        <f t="shared" si="40"/>
        <v>0</v>
      </c>
      <c r="R221" s="8">
        <f t="shared" si="41"/>
        <v>0</v>
      </c>
      <c r="S221" s="89" t="s">
        <v>2314</v>
      </c>
      <c r="T221" s="89" t="s">
        <v>2203</v>
      </c>
      <c r="U221" s="89"/>
      <c r="V221" s="89"/>
      <c r="W221" s="89"/>
      <c r="X221" s="89"/>
      <c r="Y221" s="89"/>
      <c r="Z221" s="89"/>
      <c r="AA221" s="89"/>
      <c r="AB221" s="89">
        <v>1</v>
      </c>
      <c r="AC221" s="89" t="s">
        <v>2297</v>
      </c>
    </row>
    <row r="222" spans="1:29" x14ac:dyDescent="0.25">
      <c r="A222" s="4" t="s">
        <v>2560</v>
      </c>
      <c r="B222" s="5" t="s">
        <v>2553</v>
      </c>
      <c r="C222" s="5" t="s">
        <v>427</v>
      </c>
      <c r="D222" s="278" t="s">
        <v>727</v>
      </c>
      <c r="E222" s="304" t="s">
        <v>729</v>
      </c>
      <c r="F222" s="280" t="s">
        <v>7</v>
      </c>
      <c r="G222" s="84">
        <f t="shared" si="37"/>
        <v>863</v>
      </c>
      <c r="H222" s="213">
        <v>750</v>
      </c>
      <c r="I222" s="17">
        <v>1500</v>
      </c>
      <c r="J222" s="29"/>
      <c r="K222" s="9">
        <f t="shared" ref="K222:K253" si="44">J222*G222</f>
        <v>0</v>
      </c>
      <c r="L222" s="9">
        <f t="shared" si="38"/>
        <v>0</v>
      </c>
      <c r="M222" s="9">
        <f t="shared" si="39"/>
        <v>0</v>
      </c>
      <c r="N222" s="29"/>
      <c r="O222" s="9">
        <f t="shared" si="42"/>
        <v>0</v>
      </c>
      <c r="P222" s="9">
        <f t="shared" si="43"/>
        <v>0</v>
      </c>
      <c r="Q222" s="9">
        <f t="shared" si="40"/>
        <v>0</v>
      </c>
      <c r="R222" s="8">
        <f t="shared" si="41"/>
        <v>0</v>
      </c>
      <c r="S222" s="89" t="s">
        <v>1996</v>
      </c>
      <c r="T222" s="89" t="s">
        <v>2203</v>
      </c>
      <c r="U222" s="89"/>
      <c r="V222" s="89"/>
      <c r="W222" s="89"/>
      <c r="X222" s="89"/>
      <c r="Y222" s="89"/>
      <c r="Z222" s="89"/>
      <c r="AA222" s="89"/>
      <c r="AB222" s="89"/>
      <c r="AC222" s="89"/>
    </row>
    <row r="223" spans="1:29" x14ac:dyDescent="0.25">
      <c r="A223" s="4" t="s">
        <v>2560</v>
      </c>
      <c r="B223" s="5" t="s">
        <v>2553</v>
      </c>
      <c r="C223" s="46" t="s">
        <v>427</v>
      </c>
      <c r="D223" s="295" t="s">
        <v>728</v>
      </c>
      <c r="E223" s="304" t="s">
        <v>730</v>
      </c>
      <c r="F223" s="280" t="s">
        <v>7</v>
      </c>
      <c r="G223" s="58">
        <f t="shared" si="37"/>
        <v>863</v>
      </c>
      <c r="H223" s="9">
        <v>750</v>
      </c>
      <c r="I223" s="6">
        <v>1500</v>
      </c>
      <c r="J223" s="29"/>
      <c r="K223" s="9">
        <f t="shared" si="44"/>
        <v>0</v>
      </c>
      <c r="L223" s="9">
        <f t="shared" si="38"/>
        <v>0</v>
      </c>
      <c r="M223" s="9">
        <f t="shared" si="39"/>
        <v>0</v>
      </c>
      <c r="N223" s="29"/>
      <c r="O223" s="9">
        <f t="shared" si="42"/>
        <v>0</v>
      </c>
      <c r="P223" s="9">
        <f t="shared" si="43"/>
        <v>0</v>
      </c>
      <c r="Q223" s="9">
        <f t="shared" si="40"/>
        <v>0</v>
      </c>
      <c r="R223" s="8">
        <f t="shared" si="41"/>
        <v>0</v>
      </c>
      <c r="S223" s="89" t="s">
        <v>1996</v>
      </c>
      <c r="T223" s="89" t="s">
        <v>2203</v>
      </c>
      <c r="U223" s="89"/>
      <c r="V223" s="89"/>
      <c r="W223" s="89"/>
      <c r="X223" s="89"/>
      <c r="Y223" s="89"/>
      <c r="Z223" s="89"/>
      <c r="AA223" s="89"/>
      <c r="AB223" s="89"/>
      <c r="AC223" s="89"/>
    </row>
    <row r="224" spans="1:29" x14ac:dyDescent="0.25">
      <c r="A224" s="4" t="s">
        <v>2560</v>
      </c>
      <c r="B224" s="5" t="s">
        <v>2553</v>
      </c>
      <c r="C224" s="5" t="s">
        <v>427</v>
      </c>
      <c r="D224" s="278" t="s">
        <v>1126</v>
      </c>
      <c r="E224" s="188" t="s">
        <v>1128</v>
      </c>
      <c r="F224" s="280" t="s">
        <v>7</v>
      </c>
      <c r="G224" s="84">
        <f t="shared" si="37"/>
        <v>978</v>
      </c>
      <c r="H224" s="213">
        <v>850</v>
      </c>
      <c r="I224" s="17">
        <v>1700</v>
      </c>
      <c r="J224" s="29"/>
      <c r="K224" s="9">
        <f t="shared" si="44"/>
        <v>0</v>
      </c>
      <c r="L224" s="9">
        <f t="shared" si="38"/>
        <v>0</v>
      </c>
      <c r="M224" s="9">
        <f t="shared" si="39"/>
        <v>0</v>
      </c>
      <c r="N224" s="29"/>
      <c r="O224" s="9">
        <f t="shared" si="42"/>
        <v>0</v>
      </c>
      <c r="P224" s="9">
        <f t="shared" si="43"/>
        <v>0</v>
      </c>
      <c r="Q224" s="9">
        <f t="shared" si="40"/>
        <v>0</v>
      </c>
      <c r="R224" s="8">
        <f t="shared" si="41"/>
        <v>0</v>
      </c>
      <c r="S224" s="89" t="s">
        <v>2315</v>
      </c>
      <c r="T224" s="89" t="s">
        <v>2202</v>
      </c>
      <c r="U224" s="89"/>
      <c r="V224" s="89"/>
      <c r="W224" s="89"/>
      <c r="X224" s="89"/>
      <c r="Y224" s="89"/>
      <c r="Z224" s="89"/>
      <c r="AA224" s="89"/>
      <c r="AB224" s="89">
        <v>16</v>
      </c>
      <c r="AC224" s="89" t="s">
        <v>2322</v>
      </c>
    </row>
    <row r="225" spans="1:29" x14ac:dyDescent="0.25">
      <c r="A225" s="4" t="s">
        <v>2560</v>
      </c>
      <c r="B225" s="5" t="s">
        <v>2553</v>
      </c>
      <c r="C225" s="46" t="s">
        <v>427</v>
      </c>
      <c r="D225" s="295" t="s">
        <v>1127</v>
      </c>
      <c r="E225" s="188" t="s">
        <v>1129</v>
      </c>
      <c r="F225" s="280" t="s">
        <v>7</v>
      </c>
      <c r="G225" s="58">
        <f t="shared" si="37"/>
        <v>978</v>
      </c>
      <c r="H225" s="9">
        <v>850</v>
      </c>
      <c r="I225" s="6">
        <v>1700</v>
      </c>
      <c r="J225" s="29"/>
      <c r="K225" s="9">
        <f t="shared" si="44"/>
        <v>0</v>
      </c>
      <c r="L225" s="9">
        <f t="shared" si="38"/>
        <v>0</v>
      </c>
      <c r="M225" s="9">
        <f t="shared" si="39"/>
        <v>0</v>
      </c>
      <c r="N225" s="29"/>
      <c r="O225" s="9">
        <f t="shared" si="42"/>
        <v>0</v>
      </c>
      <c r="P225" s="9">
        <f t="shared" si="43"/>
        <v>0</v>
      </c>
      <c r="Q225" s="9">
        <f t="shared" si="40"/>
        <v>0</v>
      </c>
      <c r="R225" s="8">
        <f t="shared" si="41"/>
        <v>0</v>
      </c>
      <c r="S225" s="89" t="s">
        <v>2315</v>
      </c>
      <c r="T225" s="89" t="s">
        <v>2202</v>
      </c>
      <c r="U225" s="89"/>
      <c r="V225" s="89"/>
      <c r="W225" s="89"/>
      <c r="X225" s="89"/>
      <c r="Y225" s="89"/>
      <c r="Z225" s="89"/>
      <c r="AA225" s="89"/>
      <c r="AB225" s="89">
        <v>16</v>
      </c>
      <c r="AC225" s="89" t="s">
        <v>2322</v>
      </c>
    </row>
    <row r="226" spans="1:29" x14ac:dyDescent="0.25">
      <c r="A226" s="4" t="s">
        <v>2560</v>
      </c>
      <c r="B226" s="5" t="s">
        <v>2552</v>
      </c>
      <c r="C226" s="5" t="s">
        <v>427</v>
      </c>
      <c r="D226" s="278" t="s">
        <v>411</v>
      </c>
      <c r="E226" s="304" t="s">
        <v>1067</v>
      </c>
      <c r="F226" s="280" t="s">
        <v>7</v>
      </c>
      <c r="G226" s="84">
        <f t="shared" si="37"/>
        <v>173</v>
      </c>
      <c r="H226" s="15">
        <v>150</v>
      </c>
      <c r="I226" s="15">
        <v>300</v>
      </c>
      <c r="J226" s="29"/>
      <c r="K226" s="9">
        <f t="shared" si="44"/>
        <v>0</v>
      </c>
      <c r="L226" s="9">
        <f t="shared" si="38"/>
        <v>0</v>
      </c>
      <c r="M226" s="9">
        <f t="shared" si="39"/>
        <v>0</v>
      </c>
      <c r="N226" s="29"/>
      <c r="O226" s="9">
        <f t="shared" si="42"/>
        <v>0</v>
      </c>
      <c r="P226" s="9">
        <f t="shared" si="43"/>
        <v>0</v>
      </c>
      <c r="Q226" s="9">
        <f t="shared" si="40"/>
        <v>0</v>
      </c>
      <c r="R226" s="8">
        <f t="shared" si="41"/>
        <v>0</v>
      </c>
      <c r="S226" s="89" t="s">
        <v>2061</v>
      </c>
      <c r="T226" s="89" t="s">
        <v>2203</v>
      </c>
      <c r="U226" s="89"/>
      <c r="V226" s="89"/>
      <c r="W226" s="89"/>
      <c r="X226" s="89"/>
      <c r="Y226" s="89"/>
      <c r="Z226" s="89"/>
      <c r="AA226" s="89"/>
      <c r="AB226" s="89"/>
      <c r="AC226" s="89"/>
    </row>
    <row r="227" spans="1:29" x14ac:dyDescent="0.25">
      <c r="A227" s="4" t="s">
        <v>2560</v>
      </c>
      <c r="B227" s="5" t="s">
        <v>2552</v>
      </c>
      <c r="C227" s="46" t="s">
        <v>427</v>
      </c>
      <c r="D227" s="295" t="s">
        <v>412</v>
      </c>
      <c r="E227" s="304" t="s">
        <v>1068</v>
      </c>
      <c r="F227" s="280" t="s">
        <v>7</v>
      </c>
      <c r="G227" s="58">
        <f t="shared" si="37"/>
        <v>173</v>
      </c>
      <c r="H227" s="10">
        <v>150</v>
      </c>
      <c r="I227" s="10">
        <v>300</v>
      </c>
      <c r="J227" s="29"/>
      <c r="K227" s="9">
        <f t="shared" si="44"/>
        <v>0</v>
      </c>
      <c r="L227" s="9">
        <f t="shared" si="38"/>
        <v>0</v>
      </c>
      <c r="M227" s="9">
        <f t="shared" si="39"/>
        <v>0</v>
      </c>
      <c r="N227" s="29"/>
      <c r="O227" s="9">
        <f t="shared" si="42"/>
        <v>0</v>
      </c>
      <c r="P227" s="9">
        <f t="shared" si="43"/>
        <v>0</v>
      </c>
      <c r="Q227" s="9">
        <f t="shared" si="40"/>
        <v>0</v>
      </c>
      <c r="R227" s="8">
        <f t="shared" si="41"/>
        <v>0</v>
      </c>
      <c r="S227" s="89" t="s">
        <v>2061</v>
      </c>
      <c r="T227" s="89" t="s">
        <v>2203</v>
      </c>
      <c r="U227" s="89"/>
      <c r="V227" s="89"/>
      <c r="W227" s="89"/>
      <c r="X227" s="89"/>
      <c r="Y227" s="89"/>
      <c r="Z227" s="89"/>
      <c r="AA227" s="89"/>
      <c r="AB227" s="89"/>
      <c r="AC227" s="89"/>
    </row>
    <row r="228" spans="1:29" x14ac:dyDescent="0.25">
      <c r="A228" s="4" t="s">
        <v>2560</v>
      </c>
      <c r="B228" s="5" t="s">
        <v>2552</v>
      </c>
      <c r="C228" s="5" t="s">
        <v>427</v>
      </c>
      <c r="D228" s="278" t="s">
        <v>379</v>
      </c>
      <c r="E228" s="188" t="s">
        <v>1069</v>
      </c>
      <c r="F228" s="280" t="s">
        <v>7</v>
      </c>
      <c r="G228" s="84">
        <f t="shared" si="37"/>
        <v>575</v>
      </c>
      <c r="H228" s="15">
        <v>500</v>
      </c>
      <c r="I228" s="15">
        <v>1000</v>
      </c>
      <c r="J228" s="29"/>
      <c r="K228" s="9">
        <f t="shared" si="44"/>
        <v>0</v>
      </c>
      <c r="L228" s="9">
        <f t="shared" si="38"/>
        <v>0</v>
      </c>
      <c r="M228" s="9">
        <f t="shared" si="39"/>
        <v>0</v>
      </c>
      <c r="N228" s="29"/>
      <c r="O228" s="9">
        <f t="shared" si="42"/>
        <v>0</v>
      </c>
      <c r="P228" s="9">
        <f t="shared" si="43"/>
        <v>0</v>
      </c>
      <c r="Q228" s="9">
        <f t="shared" si="40"/>
        <v>0</v>
      </c>
      <c r="R228" s="8">
        <f t="shared" si="41"/>
        <v>0</v>
      </c>
      <c r="S228" s="89" t="s">
        <v>2316</v>
      </c>
      <c r="T228" s="89" t="s">
        <v>2202</v>
      </c>
      <c r="U228" s="89"/>
      <c r="V228" s="89"/>
      <c r="W228" s="89"/>
      <c r="X228" s="89"/>
      <c r="Y228" s="89"/>
      <c r="Z228" s="89"/>
      <c r="AA228" s="89"/>
      <c r="AB228" s="89">
        <v>14</v>
      </c>
      <c r="AC228" s="89" t="s">
        <v>2323</v>
      </c>
    </row>
    <row r="229" spans="1:29" x14ac:dyDescent="0.25">
      <c r="A229" s="4" t="s">
        <v>2560</v>
      </c>
      <c r="B229" s="5" t="s">
        <v>2552</v>
      </c>
      <c r="C229" s="46" t="s">
        <v>427</v>
      </c>
      <c r="D229" s="295" t="s">
        <v>380</v>
      </c>
      <c r="E229" s="183" t="s">
        <v>1070</v>
      </c>
      <c r="F229" s="280" t="s">
        <v>7</v>
      </c>
      <c r="G229" s="58">
        <f t="shared" si="37"/>
        <v>575</v>
      </c>
      <c r="H229" s="10">
        <v>500</v>
      </c>
      <c r="I229" s="10">
        <v>1000</v>
      </c>
      <c r="J229" s="29"/>
      <c r="K229" s="9">
        <f t="shared" si="44"/>
        <v>0</v>
      </c>
      <c r="L229" s="9">
        <f t="shared" si="38"/>
        <v>0</v>
      </c>
      <c r="M229" s="9">
        <f t="shared" si="39"/>
        <v>0</v>
      </c>
      <c r="N229" s="29"/>
      <c r="O229" s="9">
        <f t="shared" si="42"/>
        <v>0</v>
      </c>
      <c r="P229" s="9">
        <f t="shared" si="43"/>
        <v>0</v>
      </c>
      <c r="Q229" s="9">
        <f t="shared" si="40"/>
        <v>0</v>
      </c>
      <c r="R229" s="8">
        <f t="shared" si="41"/>
        <v>0</v>
      </c>
      <c r="S229" s="89" t="s">
        <v>2316</v>
      </c>
      <c r="T229" s="89" t="s">
        <v>2202</v>
      </c>
      <c r="U229" s="89"/>
      <c r="V229" s="89"/>
      <c r="W229" s="89"/>
      <c r="X229" s="89"/>
      <c r="Y229" s="89"/>
      <c r="Z229" s="89"/>
      <c r="AA229" s="89"/>
      <c r="AB229" s="89">
        <v>14</v>
      </c>
      <c r="AC229" s="89" t="s">
        <v>2323</v>
      </c>
    </row>
    <row r="230" spans="1:29" x14ac:dyDescent="0.25">
      <c r="A230" s="4" t="s">
        <v>2560</v>
      </c>
      <c r="B230" s="5" t="s">
        <v>2552</v>
      </c>
      <c r="C230" s="5" t="s">
        <v>427</v>
      </c>
      <c r="D230" s="278" t="s">
        <v>1534</v>
      </c>
      <c r="E230" s="185" t="s">
        <v>1532</v>
      </c>
      <c r="F230" s="280" t="s">
        <v>7</v>
      </c>
      <c r="G230" s="84">
        <f t="shared" si="37"/>
        <v>144</v>
      </c>
      <c r="H230" s="15">
        <v>125</v>
      </c>
      <c r="I230" s="15">
        <v>250</v>
      </c>
      <c r="J230" s="29"/>
      <c r="K230" s="9">
        <f t="shared" si="44"/>
        <v>0</v>
      </c>
      <c r="L230" s="9">
        <f t="shared" si="38"/>
        <v>0</v>
      </c>
      <c r="M230" s="9">
        <f t="shared" si="39"/>
        <v>0</v>
      </c>
      <c r="N230" s="29"/>
      <c r="O230" s="9">
        <f t="shared" si="42"/>
        <v>0</v>
      </c>
      <c r="P230" s="9">
        <f t="shared" si="43"/>
        <v>0</v>
      </c>
      <c r="Q230" s="9">
        <f t="shared" si="40"/>
        <v>0</v>
      </c>
      <c r="R230" s="8">
        <f t="shared" si="41"/>
        <v>0</v>
      </c>
      <c r="S230" s="89" t="s">
        <v>2062</v>
      </c>
      <c r="T230" s="89" t="s">
        <v>2203</v>
      </c>
      <c r="U230" s="89"/>
      <c r="V230" s="89"/>
      <c r="W230" s="89"/>
      <c r="X230" s="89"/>
      <c r="Y230" s="89"/>
      <c r="Z230" s="89"/>
      <c r="AA230" s="89"/>
      <c r="AB230" s="89"/>
      <c r="AC230" s="89"/>
    </row>
    <row r="231" spans="1:29" x14ac:dyDescent="0.25">
      <c r="A231" s="4" t="s">
        <v>2560</v>
      </c>
      <c r="B231" s="5" t="s">
        <v>2552</v>
      </c>
      <c r="C231" s="46" t="s">
        <v>427</v>
      </c>
      <c r="D231" s="295" t="s">
        <v>1535</v>
      </c>
      <c r="E231" s="304" t="s">
        <v>1533</v>
      </c>
      <c r="F231" s="280" t="s">
        <v>7</v>
      </c>
      <c r="G231" s="58">
        <f t="shared" si="37"/>
        <v>144</v>
      </c>
      <c r="H231" s="10">
        <v>125</v>
      </c>
      <c r="I231" s="10">
        <v>250</v>
      </c>
      <c r="J231" s="29"/>
      <c r="K231" s="9">
        <f t="shared" si="44"/>
        <v>0</v>
      </c>
      <c r="L231" s="9">
        <f t="shared" si="38"/>
        <v>0</v>
      </c>
      <c r="M231" s="9">
        <f t="shared" si="39"/>
        <v>0</v>
      </c>
      <c r="N231" s="29"/>
      <c r="O231" s="9">
        <f t="shared" si="42"/>
        <v>0</v>
      </c>
      <c r="P231" s="9">
        <f t="shared" si="43"/>
        <v>0</v>
      </c>
      <c r="Q231" s="9">
        <f t="shared" si="40"/>
        <v>0</v>
      </c>
      <c r="R231" s="8">
        <f t="shared" si="41"/>
        <v>0</v>
      </c>
      <c r="S231" s="89" t="s">
        <v>2062</v>
      </c>
      <c r="T231" s="89" t="s">
        <v>2203</v>
      </c>
      <c r="U231" s="89"/>
      <c r="V231" s="89"/>
      <c r="W231" s="89"/>
      <c r="X231" s="89"/>
      <c r="Y231" s="89"/>
      <c r="Z231" s="89"/>
      <c r="AA231" s="89"/>
      <c r="AB231" s="89"/>
      <c r="AC231" s="89"/>
    </row>
    <row r="232" spans="1:29" x14ac:dyDescent="0.25">
      <c r="A232" s="4" t="s">
        <v>2560</v>
      </c>
      <c r="B232" s="5" t="s">
        <v>2549</v>
      </c>
      <c r="C232" s="5" t="s">
        <v>427</v>
      </c>
      <c r="D232" s="278" t="s">
        <v>118</v>
      </c>
      <c r="E232" s="304" t="s">
        <v>576</v>
      </c>
      <c r="F232" s="280" t="s">
        <v>7</v>
      </c>
      <c r="G232" s="84">
        <f t="shared" si="37"/>
        <v>127</v>
      </c>
      <c r="H232" s="15">
        <v>110</v>
      </c>
      <c r="I232" s="15">
        <v>220</v>
      </c>
      <c r="J232" s="29"/>
      <c r="K232" s="9">
        <f t="shared" si="44"/>
        <v>0</v>
      </c>
      <c r="L232" s="9">
        <f t="shared" si="38"/>
        <v>0</v>
      </c>
      <c r="M232" s="9">
        <f t="shared" si="39"/>
        <v>0</v>
      </c>
      <c r="N232" s="29"/>
      <c r="O232" s="9">
        <f t="shared" si="42"/>
        <v>0</v>
      </c>
      <c r="P232" s="9">
        <f t="shared" si="43"/>
        <v>0</v>
      </c>
      <c r="Q232" s="9">
        <f t="shared" si="40"/>
        <v>0</v>
      </c>
      <c r="R232" s="8">
        <f t="shared" si="41"/>
        <v>0</v>
      </c>
      <c r="S232" s="89" t="s">
        <v>2317</v>
      </c>
      <c r="T232" s="89"/>
      <c r="U232" s="89"/>
      <c r="V232" s="89"/>
      <c r="W232" s="89"/>
      <c r="X232" s="89"/>
      <c r="Y232" s="89"/>
      <c r="Z232" s="89"/>
      <c r="AA232" s="89"/>
      <c r="AB232" s="89">
        <v>4</v>
      </c>
      <c r="AC232" s="89" t="s">
        <v>2294</v>
      </c>
    </row>
    <row r="233" spans="1:29" x14ac:dyDescent="0.25">
      <c r="A233" s="4" t="s">
        <v>2560</v>
      </c>
      <c r="B233" s="5" t="s">
        <v>2549</v>
      </c>
      <c r="C233" s="46" t="s">
        <v>427</v>
      </c>
      <c r="D233" s="295" t="s">
        <v>119</v>
      </c>
      <c r="E233" s="5" t="s">
        <v>479</v>
      </c>
      <c r="F233" s="280" t="s">
        <v>7</v>
      </c>
      <c r="G233" s="58">
        <f t="shared" si="37"/>
        <v>127</v>
      </c>
      <c r="H233" s="10">
        <v>110</v>
      </c>
      <c r="I233" s="10">
        <v>220</v>
      </c>
      <c r="J233" s="29"/>
      <c r="K233" s="9">
        <f t="shared" si="44"/>
        <v>0</v>
      </c>
      <c r="L233" s="9">
        <f t="shared" si="38"/>
        <v>0</v>
      </c>
      <c r="M233" s="9">
        <f t="shared" si="39"/>
        <v>0</v>
      </c>
      <c r="N233" s="29"/>
      <c r="O233" s="9">
        <f t="shared" si="42"/>
        <v>0</v>
      </c>
      <c r="P233" s="9">
        <f t="shared" si="43"/>
        <v>0</v>
      </c>
      <c r="Q233" s="9">
        <f t="shared" si="40"/>
        <v>0</v>
      </c>
      <c r="R233" s="8">
        <f t="shared" si="41"/>
        <v>0</v>
      </c>
      <c r="S233" s="89" t="s">
        <v>2317</v>
      </c>
      <c r="T233" s="89"/>
      <c r="U233" s="89"/>
      <c r="V233" s="89"/>
      <c r="W233" s="89"/>
      <c r="X233" s="89"/>
      <c r="Y233" s="89"/>
      <c r="Z233" s="89"/>
      <c r="AA233" s="89"/>
      <c r="AB233" s="89">
        <v>4</v>
      </c>
      <c r="AC233" s="89" t="s">
        <v>2294</v>
      </c>
    </row>
    <row r="234" spans="1:29" x14ac:dyDescent="0.25">
      <c r="A234" s="4" t="s">
        <v>2560</v>
      </c>
      <c r="B234" s="5" t="s">
        <v>2549</v>
      </c>
      <c r="C234" s="5" t="s">
        <v>427</v>
      </c>
      <c r="D234" s="278" t="s">
        <v>120</v>
      </c>
      <c r="E234" s="304" t="s">
        <v>577</v>
      </c>
      <c r="F234" s="280" t="s">
        <v>7</v>
      </c>
      <c r="G234" s="84">
        <f t="shared" si="37"/>
        <v>426</v>
      </c>
      <c r="H234" s="15">
        <v>370</v>
      </c>
      <c r="I234" s="15">
        <v>740</v>
      </c>
      <c r="J234" s="29"/>
      <c r="K234" s="9">
        <f t="shared" si="44"/>
        <v>0</v>
      </c>
      <c r="L234" s="9">
        <f t="shared" si="38"/>
        <v>0</v>
      </c>
      <c r="M234" s="9">
        <f t="shared" si="39"/>
        <v>0</v>
      </c>
      <c r="N234" s="29"/>
      <c r="O234" s="9">
        <f t="shared" si="42"/>
        <v>0</v>
      </c>
      <c r="P234" s="9">
        <f t="shared" si="43"/>
        <v>0</v>
      </c>
      <c r="Q234" s="9">
        <f t="shared" si="40"/>
        <v>0</v>
      </c>
      <c r="R234" s="8">
        <f t="shared" si="41"/>
        <v>0</v>
      </c>
      <c r="S234" s="89" t="s">
        <v>2318</v>
      </c>
      <c r="T234" s="89"/>
      <c r="U234" s="89"/>
      <c r="V234" s="89"/>
      <c r="W234" s="89"/>
      <c r="X234" s="89"/>
      <c r="Y234" s="89"/>
      <c r="Z234" s="89"/>
      <c r="AA234" s="89"/>
      <c r="AB234" s="89">
        <v>9</v>
      </c>
      <c r="AC234" s="89" t="s">
        <v>2324</v>
      </c>
    </row>
    <row r="235" spans="1:29" x14ac:dyDescent="0.25">
      <c r="A235" s="4" t="s">
        <v>2560</v>
      </c>
      <c r="B235" s="5" t="s">
        <v>2549</v>
      </c>
      <c r="C235" s="46" t="s">
        <v>427</v>
      </c>
      <c r="D235" s="295" t="s">
        <v>121</v>
      </c>
      <c r="E235" s="5" t="s">
        <v>480</v>
      </c>
      <c r="F235" s="280" t="s">
        <v>7</v>
      </c>
      <c r="G235" s="58">
        <f t="shared" si="37"/>
        <v>426</v>
      </c>
      <c r="H235" s="10">
        <v>370</v>
      </c>
      <c r="I235" s="10">
        <v>740</v>
      </c>
      <c r="J235" s="29"/>
      <c r="K235" s="9">
        <f t="shared" si="44"/>
        <v>0</v>
      </c>
      <c r="L235" s="9">
        <f t="shared" si="38"/>
        <v>0</v>
      </c>
      <c r="M235" s="9">
        <f t="shared" si="39"/>
        <v>0</v>
      </c>
      <c r="N235" s="29"/>
      <c r="O235" s="9">
        <f t="shared" si="42"/>
        <v>0</v>
      </c>
      <c r="P235" s="9">
        <f t="shared" si="43"/>
        <v>0</v>
      </c>
      <c r="Q235" s="9">
        <f t="shared" si="40"/>
        <v>0</v>
      </c>
      <c r="R235" s="8">
        <f t="shared" si="41"/>
        <v>0</v>
      </c>
      <c r="S235" s="89" t="s">
        <v>2318</v>
      </c>
      <c r="T235" s="89"/>
      <c r="U235" s="89"/>
      <c r="V235" s="89"/>
      <c r="W235" s="89"/>
      <c r="X235" s="89"/>
      <c r="Y235" s="89"/>
      <c r="Z235" s="89"/>
      <c r="AA235" s="89"/>
      <c r="AB235" s="89">
        <v>9</v>
      </c>
      <c r="AC235" s="89" t="s">
        <v>2324</v>
      </c>
    </row>
    <row r="236" spans="1:29" x14ac:dyDescent="0.25">
      <c r="A236" s="4" t="s">
        <v>2560</v>
      </c>
      <c r="B236" s="5" t="s">
        <v>2549</v>
      </c>
      <c r="C236" s="5" t="s">
        <v>427</v>
      </c>
      <c r="D236" s="278" t="s">
        <v>413</v>
      </c>
      <c r="E236" s="245" t="s">
        <v>1071</v>
      </c>
      <c r="F236" s="280" t="s">
        <v>7</v>
      </c>
      <c r="G236" s="84">
        <f t="shared" si="37"/>
        <v>345</v>
      </c>
      <c r="H236" s="15">
        <v>300</v>
      </c>
      <c r="I236" s="15">
        <v>600</v>
      </c>
      <c r="J236" s="29"/>
      <c r="K236" s="9">
        <f t="shared" si="44"/>
        <v>0</v>
      </c>
      <c r="L236" s="9">
        <f t="shared" si="38"/>
        <v>0</v>
      </c>
      <c r="M236" s="9">
        <f t="shared" si="39"/>
        <v>0</v>
      </c>
      <c r="N236" s="29"/>
      <c r="O236" s="9">
        <f t="shared" si="42"/>
        <v>0</v>
      </c>
      <c r="P236" s="9">
        <f t="shared" si="43"/>
        <v>0</v>
      </c>
      <c r="Q236" s="9">
        <f t="shared" si="40"/>
        <v>0</v>
      </c>
      <c r="R236" s="8">
        <f t="shared" si="41"/>
        <v>0</v>
      </c>
      <c r="S236" s="89" t="s">
        <v>2064</v>
      </c>
      <c r="T236" s="89" t="s">
        <v>2203</v>
      </c>
      <c r="U236" s="89"/>
      <c r="V236" s="89"/>
      <c r="W236" s="89"/>
      <c r="X236" s="89"/>
      <c r="Y236" s="89"/>
      <c r="Z236" s="89"/>
      <c r="AA236" s="89"/>
      <c r="AB236" s="89"/>
      <c r="AC236" s="89"/>
    </row>
    <row r="237" spans="1:29" x14ac:dyDescent="0.25">
      <c r="A237" s="4" t="s">
        <v>2560</v>
      </c>
      <c r="B237" s="5" t="s">
        <v>2549</v>
      </c>
      <c r="C237" s="46" t="s">
        <v>427</v>
      </c>
      <c r="D237" s="295" t="s">
        <v>414</v>
      </c>
      <c r="E237" s="245" t="s">
        <v>1072</v>
      </c>
      <c r="F237" s="280" t="s">
        <v>7</v>
      </c>
      <c r="G237" s="58">
        <f t="shared" si="37"/>
        <v>345</v>
      </c>
      <c r="H237" s="10">
        <v>300</v>
      </c>
      <c r="I237" s="10">
        <v>600</v>
      </c>
      <c r="J237" s="29"/>
      <c r="K237" s="9">
        <f t="shared" si="44"/>
        <v>0</v>
      </c>
      <c r="L237" s="9">
        <f t="shared" si="38"/>
        <v>0</v>
      </c>
      <c r="M237" s="9">
        <f t="shared" si="39"/>
        <v>0</v>
      </c>
      <c r="N237" s="29"/>
      <c r="O237" s="9">
        <f t="shared" si="42"/>
        <v>0</v>
      </c>
      <c r="P237" s="9">
        <f t="shared" si="43"/>
        <v>0</v>
      </c>
      <c r="Q237" s="9">
        <f t="shared" si="40"/>
        <v>0</v>
      </c>
      <c r="R237" s="8">
        <f t="shared" si="41"/>
        <v>0</v>
      </c>
      <c r="S237" s="89" t="s">
        <v>2064</v>
      </c>
      <c r="T237" s="89" t="s">
        <v>2203</v>
      </c>
      <c r="U237" s="89"/>
      <c r="V237" s="89"/>
      <c r="W237" s="89"/>
      <c r="X237" s="89"/>
      <c r="Y237" s="89"/>
      <c r="Z237" s="89"/>
      <c r="AA237" s="89"/>
      <c r="AB237" s="89"/>
      <c r="AC237" s="89"/>
    </row>
    <row r="238" spans="1:29" x14ac:dyDescent="0.25">
      <c r="A238" s="4" t="s">
        <v>2560</v>
      </c>
      <c r="B238" s="5" t="s">
        <v>2549</v>
      </c>
      <c r="C238" s="5" t="s">
        <v>427</v>
      </c>
      <c r="D238" s="278" t="s">
        <v>381</v>
      </c>
      <c r="E238" s="185" t="s">
        <v>1073</v>
      </c>
      <c r="F238" s="280" t="s">
        <v>7</v>
      </c>
      <c r="G238" s="84">
        <f t="shared" si="37"/>
        <v>64</v>
      </c>
      <c r="H238" s="15">
        <v>55</v>
      </c>
      <c r="I238" s="15">
        <v>120</v>
      </c>
      <c r="J238" s="29"/>
      <c r="K238" s="9">
        <f t="shared" si="44"/>
        <v>0</v>
      </c>
      <c r="L238" s="9">
        <f t="shared" si="38"/>
        <v>0</v>
      </c>
      <c r="M238" s="9">
        <f t="shared" si="39"/>
        <v>0</v>
      </c>
      <c r="N238" s="29"/>
      <c r="O238" s="9">
        <f t="shared" si="42"/>
        <v>0</v>
      </c>
      <c r="P238" s="9">
        <f t="shared" si="43"/>
        <v>0</v>
      </c>
      <c r="Q238" s="9">
        <f t="shared" si="40"/>
        <v>0</v>
      </c>
      <c r="R238" s="8">
        <f t="shared" si="41"/>
        <v>0</v>
      </c>
      <c r="S238" s="89" t="s">
        <v>2319</v>
      </c>
      <c r="T238" s="89" t="s">
        <v>2203</v>
      </c>
      <c r="U238" s="89"/>
      <c r="V238" s="89"/>
      <c r="W238" s="89"/>
      <c r="X238" s="89"/>
      <c r="Y238" s="89"/>
      <c r="Z238" s="89"/>
      <c r="AA238" s="89"/>
      <c r="AB238" s="89">
        <v>7</v>
      </c>
      <c r="AC238" s="89" t="s">
        <v>2303</v>
      </c>
    </row>
    <row r="239" spans="1:29" x14ac:dyDescent="0.25">
      <c r="A239" s="4" t="s">
        <v>2560</v>
      </c>
      <c r="B239" s="5" t="s">
        <v>2549</v>
      </c>
      <c r="C239" s="46" t="s">
        <v>427</v>
      </c>
      <c r="D239" s="295" t="s">
        <v>382</v>
      </c>
      <c r="E239" s="245" t="s">
        <v>1074</v>
      </c>
      <c r="F239" s="280" t="s">
        <v>7</v>
      </c>
      <c r="G239" s="58">
        <f t="shared" si="37"/>
        <v>64</v>
      </c>
      <c r="H239" s="10">
        <v>55</v>
      </c>
      <c r="I239" s="10">
        <v>120</v>
      </c>
      <c r="J239" s="29"/>
      <c r="K239" s="9">
        <f t="shared" si="44"/>
        <v>0</v>
      </c>
      <c r="L239" s="9">
        <f t="shared" si="38"/>
        <v>0</v>
      </c>
      <c r="M239" s="9">
        <f t="shared" si="39"/>
        <v>0</v>
      </c>
      <c r="N239" s="29"/>
      <c r="O239" s="9">
        <f t="shared" si="42"/>
        <v>0</v>
      </c>
      <c r="P239" s="9">
        <f t="shared" si="43"/>
        <v>0</v>
      </c>
      <c r="Q239" s="9">
        <f t="shared" si="40"/>
        <v>0</v>
      </c>
      <c r="R239" s="8">
        <f t="shared" si="41"/>
        <v>0</v>
      </c>
      <c r="S239" s="89" t="s">
        <v>2319</v>
      </c>
      <c r="T239" s="89" t="s">
        <v>2203</v>
      </c>
      <c r="U239" s="89"/>
      <c r="V239" s="89"/>
      <c r="W239" s="89"/>
      <c r="X239" s="89"/>
      <c r="Y239" s="89"/>
      <c r="Z239" s="89"/>
      <c r="AA239" s="89"/>
      <c r="AB239" s="89">
        <v>7</v>
      </c>
      <c r="AC239" s="89" t="s">
        <v>2303</v>
      </c>
    </row>
    <row r="240" spans="1:29" x14ac:dyDescent="0.25">
      <c r="A240" s="4" t="s">
        <v>2560</v>
      </c>
      <c r="B240" s="5" t="s">
        <v>2549</v>
      </c>
      <c r="C240" s="5" t="s">
        <v>427</v>
      </c>
      <c r="D240" s="278" t="s">
        <v>385</v>
      </c>
      <c r="E240" s="245" t="s">
        <v>1108</v>
      </c>
      <c r="F240" s="280" t="s">
        <v>6</v>
      </c>
      <c r="G240" s="84">
        <f t="shared" si="37"/>
        <v>1898</v>
      </c>
      <c r="H240" s="15">
        <v>1650</v>
      </c>
      <c r="I240" s="15">
        <v>3300</v>
      </c>
      <c r="J240" s="29"/>
      <c r="K240" s="9">
        <f t="shared" si="44"/>
        <v>0</v>
      </c>
      <c r="L240" s="9">
        <f t="shared" si="38"/>
        <v>0</v>
      </c>
      <c r="M240" s="9">
        <f t="shared" si="39"/>
        <v>0</v>
      </c>
      <c r="N240" s="29"/>
      <c r="O240" s="9">
        <f t="shared" si="42"/>
        <v>0</v>
      </c>
      <c r="P240" s="9">
        <f t="shared" si="43"/>
        <v>0</v>
      </c>
      <c r="Q240" s="9">
        <f t="shared" si="40"/>
        <v>0</v>
      </c>
      <c r="R240" s="8">
        <f t="shared" si="41"/>
        <v>0</v>
      </c>
      <c r="S240" s="89" t="s">
        <v>2320</v>
      </c>
      <c r="T240" s="89" t="s">
        <v>2203</v>
      </c>
      <c r="U240" s="89"/>
      <c r="V240" s="89"/>
      <c r="W240" s="89"/>
      <c r="X240" s="89"/>
      <c r="Y240" s="89"/>
      <c r="Z240" s="89"/>
      <c r="AA240" s="89"/>
      <c r="AB240" s="89">
        <v>6</v>
      </c>
      <c r="AC240" s="89" t="s">
        <v>2295</v>
      </c>
    </row>
    <row r="241" spans="1:29" x14ac:dyDescent="0.25">
      <c r="A241" s="4" t="s">
        <v>2560</v>
      </c>
      <c r="B241" s="5" t="s">
        <v>2549</v>
      </c>
      <c r="C241" s="46" t="s">
        <v>427</v>
      </c>
      <c r="D241" s="295" t="s">
        <v>386</v>
      </c>
      <c r="E241" s="245" t="s">
        <v>1109</v>
      </c>
      <c r="F241" s="280" t="s">
        <v>6</v>
      </c>
      <c r="G241" s="58">
        <f t="shared" si="37"/>
        <v>1898</v>
      </c>
      <c r="H241" s="10">
        <v>1650</v>
      </c>
      <c r="I241" s="10">
        <v>3300</v>
      </c>
      <c r="J241" s="29"/>
      <c r="K241" s="9">
        <f t="shared" si="44"/>
        <v>0</v>
      </c>
      <c r="L241" s="9">
        <f t="shared" si="38"/>
        <v>0</v>
      </c>
      <c r="M241" s="9">
        <f t="shared" si="39"/>
        <v>0</v>
      </c>
      <c r="N241" s="29"/>
      <c r="O241" s="9">
        <f t="shared" si="42"/>
        <v>0</v>
      </c>
      <c r="P241" s="9">
        <f t="shared" si="43"/>
        <v>0</v>
      </c>
      <c r="Q241" s="9">
        <f t="shared" si="40"/>
        <v>0</v>
      </c>
      <c r="R241" s="8">
        <f t="shared" si="41"/>
        <v>0</v>
      </c>
      <c r="S241" s="89" t="s">
        <v>2320</v>
      </c>
      <c r="T241" s="89" t="s">
        <v>2203</v>
      </c>
      <c r="U241" s="89"/>
      <c r="V241" s="89"/>
      <c r="W241" s="89"/>
      <c r="X241" s="89"/>
      <c r="Y241" s="89"/>
      <c r="Z241" s="89"/>
      <c r="AA241" s="89"/>
      <c r="AB241" s="89">
        <v>6</v>
      </c>
      <c r="AC241" s="89" t="s">
        <v>2295</v>
      </c>
    </row>
    <row r="242" spans="1:29" x14ac:dyDescent="0.25">
      <c r="A242" s="4" t="s">
        <v>2560</v>
      </c>
      <c r="B242" s="5" t="s">
        <v>2549</v>
      </c>
      <c r="C242" s="5" t="s">
        <v>427</v>
      </c>
      <c r="D242" s="278" t="s">
        <v>395</v>
      </c>
      <c r="E242" s="188" t="s">
        <v>1075</v>
      </c>
      <c r="F242" s="280" t="s">
        <v>7</v>
      </c>
      <c r="G242" s="84">
        <f t="shared" si="37"/>
        <v>363</v>
      </c>
      <c r="H242" s="15">
        <v>315</v>
      </c>
      <c r="I242" s="15">
        <v>650</v>
      </c>
      <c r="J242" s="29"/>
      <c r="K242" s="9">
        <f t="shared" si="44"/>
        <v>0</v>
      </c>
      <c r="L242" s="9">
        <f t="shared" si="38"/>
        <v>0</v>
      </c>
      <c r="M242" s="9">
        <f t="shared" si="39"/>
        <v>0</v>
      </c>
      <c r="N242" s="29"/>
      <c r="O242" s="9">
        <f t="shared" si="42"/>
        <v>0</v>
      </c>
      <c r="P242" s="9">
        <f t="shared" si="43"/>
        <v>0</v>
      </c>
      <c r="Q242" s="9">
        <f t="shared" si="40"/>
        <v>0</v>
      </c>
      <c r="R242" s="8">
        <f t="shared" si="41"/>
        <v>0</v>
      </c>
      <c r="S242" s="89" t="s">
        <v>2321</v>
      </c>
      <c r="T242" s="89" t="s">
        <v>2202</v>
      </c>
      <c r="U242" s="89"/>
      <c r="V242" s="89"/>
      <c r="W242" s="89"/>
      <c r="X242" s="89"/>
      <c r="Y242" s="89"/>
      <c r="Z242" s="89"/>
      <c r="AA242" s="89"/>
      <c r="AB242" s="89">
        <v>4</v>
      </c>
      <c r="AC242" s="89" t="s">
        <v>2294</v>
      </c>
    </row>
    <row r="243" spans="1:29" x14ac:dyDescent="0.25">
      <c r="A243" s="4" t="s">
        <v>2560</v>
      </c>
      <c r="B243" s="5" t="s">
        <v>2549</v>
      </c>
      <c r="C243" s="46" t="s">
        <v>427</v>
      </c>
      <c r="D243" s="295" t="s">
        <v>396</v>
      </c>
      <c r="E243" s="188" t="s">
        <v>1076</v>
      </c>
      <c r="F243" s="280" t="s">
        <v>7</v>
      </c>
      <c r="G243" s="58">
        <f t="shared" si="37"/>
        <v>363</v>
      </c>
      <c r="H243" s="10">
        <v>315</v>
      </c>
      <c r="I243" s="10">
        <v>650</v>
      </c>
      <c r="J243" s="29"/>
      <c r="K243" s="9">
        <f t="shared" si="44"/>
        <v>0</v>
      </c>
      <c r="L243" s="9">
        <f t="shared" si="38"/>
        <v>0</v>
      </c>
      <c r="M243" s="9">
        <f t="shared" si="39"/>
        <v>0</v>
      </c>
      <c r="N243" s="29"/>
      <c r="O243" s="9">
        <f t="shared" si="42"/>
        <v>0</v>
      </c>
      <c r="P243" s="9">
        <f t="shared" si="43"/>
        <v>0</v>
      </c>
      <c r="Q243" s="9">
        <f t="shared" si="40"/>
        <v>0</v>
      </c>
      <c r="R243" s="8">
        <f t="shared" si="41"/>
        <v>0</v>
      </c>
      <c r="S243" s="89" t="s">
        <v>2321</v>
      </c>
      <c r="T243" s="89" t="s">
        <v>2202</v>
      </c>
      <c r="U243" s="89"/>
      <c r="V243" s="89"/>
      <c r="W243" s="89"/>
      <c r="X243" s="89"/>
      <c r="Y243" s="89"/>
      <c r="Z243" s="89"/>
      <c r="AA243" s="89"/>
      <c r="AB243" s="89">
        <v>4</v>
      </c>
      <c r="AC243" s="89" t="s">
        <v>2294</v>
      </c>
    </row>
    <row r="244" spans="1:29" x14ac:dyDescent="0.25">
      <c r="A244" s="4" t="s">
        <v>2560</v>
      </c>
      <c r="B244" s="5" t="s">
        <v>2549</v>
      </c>
      <c r="C244" s="5" t="s">
        <v>427</v>
      </c>
      <c r="D244" s="278" t="s">
        <v>1434</v>
      </c>
      <c r="E244" s="304" t="s">
        <v>1267</v>
      </c>
      <c r="F244" s="280" t="s">
        <v>9</v>
      </c>
      <c r="G244" s="84">
        <f t="shared" si="37"/>
        <v>621</v>
      </c>
      <c r="H244" s="213">
        <v>540</v>
      </c>
      <c r="I244" s="17">
        <v>1140</v>
      </c>
      <c r="J244" s="32"/>
      <c r="K244" s="9">
        <f t="shared" si="44"/>
        <v>0</v>
      </c>
      <c r="L244" s="9">
        <f t="shared" si="38"/>
        <v>0</v>
      </c>
      <c r="M244" s="9">
        <f t="shared" si="39"/>
        <v>0</v>
      </c>
      <c r="N244" s="29"/>
      <c r="O244" s="9">
        <f t="shared" si="42"/>
        <v>0</v>
      </c>
      <c r="P244" s="9">
        <f t="shared" si="43"/>
        <v>0</v>
      </c>
      <c r="Q244" s="9">
        <f t="shared" si="40"/>
        <v>0</v>
      </c>
      <c r="R244" s="8">
        <f t="shared" si="41"/>
        <v>0</v>
      </c>
      <c r="S244" s="89" t="s">
        <v>1997</v>
      </c>
      <c r="T244" s="89"/>
      <c r="U244" s="89"/>
      <c r="V244" s="89"/>
      <c r="W244" s="89"/>
      <c r="X244" s="89"/>
      <c r="Y244" s="89"/>
      <c r="Z244" s="89"/>
      <c r="AA244" s="89"/>
      <c r="AB244" s="89"/>
      <c r="AC244" s="89"/>
    </row>
    <row r="245" spans="1:29" x14ac:dyDescent="0.25">
      <c r="A245" s="4" t="s">
        <v>2560</v>
      </c>
      <c r="B245" s="5" t="s">
        <v>2549</v>
      </c>
      <c r="C245" s="46" t="s">
        <v>427</v>
      </c>
      <c r="D245" s="295" t="s">
        <v>1435</v>
      </c>
      <c r="E245" s="304" t="s">
        <v>1268</v>
      </c>
      <c r="F245" s="280" t="s">
        <v>9</v>
      </c>
      <c r="G245" s="58">
        <f t="shared" si="37"/>
        <v>621</v>
      </c>
      <c r="H245" s="9">
        <v>540</v>
      </c>
      <c r="I245" s="6">
        <v>1140</v>
      </c>
      <c r="J245" s="29"/>
      <c r="K245" s="9">
        <f t="shared" si="44"/>
        <v>0</v>
      </c>
      <c r="L245" s="9">
        <f t="shared" si="38"/>
        <v>0</v>
      </c>
      <c r="M245" s="9">
        <f t="shared" si="39"/>
        <v>0</v>
      </c>
      <c r="N245" s="29"/>
      <c r="O245" s="9">
        <f t="shared" si="42"/>
        <v>0</v>
      </c>
      <c r="P245" s="9">
        <f t="shared" si="43"/>
        <v>0</v>
      </c>
      <c r="Q245" s="9">
        <f t="shared" si="40"/>
        <v>0</v>
      </c>
      <c r="R245" s="8">
        <f t="shared" si="41"/>
        <v>0</v>
      </c>
      <c r="S245" s="89" t="s">
        <v>1997</v>
      </c>
      <c r="T245" s="89"/>
      <c r="U245" s="89"/>
      <c r="V245" s="89"/>
      <c r="W245" s="89"/>
      <c r="X245" s="89"/>
      <c r="Y245" s="89"/>
      <c r="Z245" s="89"/>
      <c r="AA245" s="89"/>
      <c r="AB245" s="89"/>
      <c r="AC245" s="89"/>
    </row>
    <row r="246" spans="1:29" x14ac:dyDescent="0.25">
      <c r="A246" s="4" t="s">
        <v>2560</v>
      </c>
      <c r="B246" s="5" t="s">
        <v>2549</v>
      </c>
      <c r="C246" s="46" t="s">
        <v>428</v>
      </c>
      <c r="D246" s="310" t="s">
        <v>1436</v>
      </c>
      <c r="E246" s="5" t="s">
        <v>1269</v>
      </c>
      <c r="F246" s="280" t="s">
        <v>9</v>
      </c>
      <c r="G246" s="58">
        <f t="shared" si="37"/>
        <v>621</v>
      </c>
      <c r="H246" s="9">
        <v>540</v>
      </c>
      <c r="I246" s="6">
        <v>1140</v>
      </c>
      <c r="J246" s="32"/>
      <c r="K246" s="9">
        <f t="shared" si="44"/>
        <v>0</v>
      </c>
      <c r="L246" s="9">
        <f t="shared" si="38"/>
        <v>0</v>
      </c>
      <c r="M246" s="9">
        <f t="shared" si="39"/>
        <v>0</v>
      </c>
      <c r="N246" s="29"/>
      <c r="O246" s="9">
        <f t="shared" si="42"/>
        <v>0</v>
      </c>
      <c r="P246" s="9">
        <f t="shared" si="43"/>
        <v>0</v>
      </c>
      <c r="Q246" s="9">
        <f t="shared" si="40"/>
        <v>0</v>
      </c>
      <c r="R246" s="8">
        <f t="shared" si="41"/>
        <v>0</v>
      </c>
      <c r="S246" s="89" t="s">
        <v>1997</v>
      </c>
      <c r="T246" s="89"/>
      <c r="U246" s="89"/>
      <c r="V246" s="89"/>
      <c r="W246" s="89"/>
      <c r="X246" s="89"/>
      <c r="Y246" s="89"/>
      <c r="Z246" s="89"/>
      <c r="AA246" s="89"/>
      <c r="AB246" s="89"/>
      <c r="AC246" s="89"/>
    </row>
    <row r="247" spans="1:29" x14ac:dyDescent="0.25">
      <c r="A247" s="4" t="s">
        <v>2560</v>
      </c>
      <c r="B247" s="5" t="s">
        <v>2549</v>
      </c>
      <c r="C247" s="5" t="s">
        <v>427</v>
      </c>
      <c r="D247" s="278" t="s">
        <v>1952</v>
      </c>
      <c r="E247" s="5" t="s">
        <v>1892</v>
      </c>
      <c r="F247" s="280" t="s">
        <v>12</v>
      </c>
      <c r="G247" s="84">
        <f t="shared" si="37"/>
        <v>460</v>
      </c>
      <c r="H247" s="84">
        <v>400</v>
      </c>
      <c r="I247" s="84">
        <v>800</v>
      </c>
      <c r="J247" s="32"/>
      <c r="K247" s="9">
        <f t="shared" si="44"/>
        <v>0</v>
      </c>
      <c r="L247" s="9">
        <f t="shared" si="38"/>
        <v>0</v>
      </c>
      <c r="M247" s="9">
        <f t="shared" si="39"/>
        <v>0</v>
      </c>
      <c r="N247" s="29"/>
      <c r="O247" s="9">
        <f t="shared" si="42"/>
        <v>0</v>
      </c>
      <c r="P247" s="9">
        <f t="shared" si="43"/>
        <v>0</v>
      </c>
      <c r="Q247" s="9">
        <f t="shared" si="40"/>
        <v>0</v>
      </c>
      <c r="R247" s="8">
        <f t="shared" si="41"/>
        <v>0</v>
      </c>
      <c r="S247" s="89" t="s">
        <v>2054</v>
      </c>
      <c r="T247" s="89"/>
      <c r="U247" s="89"/>
      <c r="V247" s="89"/>
      <c r="W247" s="89"/>
      <c r="X247" s="89"/>
      <c r="Y247" s="89"/>
      <c r="Z247" s="89"/>
      <c r="AA247" s="89"/>
      <c r="AB247" s="89"/>
      <c r="AC247" s="89"/>
    </row>
    <row r="248" spans="1:29" x14ac:dyDescent="0.25">
      <c r="A248" s="4" t="s">
        <v>2560</v>
      </c>
      <c r="B248" s="5" t="s">
        <v>2549</v>
      </c>
      <c r="C248" s="46" t="s">
        <v>427</v>
      </c>
      <c r="D248" s="295" t="s">
        <v>1953</v>
      </c>
      <c r="E248" s="304" t="s">
        <v>1893</v>
      </c>
      <c r="F248" s="299" t="s">
        <v>12</v>
      </c>
      <c r="G248" s="6">
        <f t="shared" si="37"/>
        <v>460</v>
      </c>
      <c r="H248" s="6">
        <v>400</v>
      </c>
      <c r="I248" s="6">
        <v>800</v>
      </c>
      <c r="J248" s="32"/>
      <c r="K248" s="9">
        <f t="shared" si="44"/>
        <v>0</v>
      </c>
      <c r="L248" s="9">
        <f t="shared" si="38"/>
        <v>0</v>
      </c>
      <c r="M248" s="9">
        <f t="shared" si="39"/>
        <v>0</v>
      </c>
      <c r="N248" s="29"/>
      <c r="O248" s="9">
        <f t="shared" si="42"/>
        <v>0</v>
      </c>
      <c r="P248" s="9">
        <f t="shared" si="43"/>
        <v>0</v>
      </c>
      <c r="Q248" s="9">
        <f t="shared" si="40"/>
        <v>0</v>
      </c>
      <c r="R248" s="8">
        <f t="shared" si="41"/>
        <v>0</v>
      </c>
      <c r="S248" s="89" t="s">
        <v>2054</v>
      </c>
      <c r="T248" s="89"/>
      <c r="U248" s="89"/>
      <c r="V248" s="89"/>
      <c r="W248" s="89"/>
      <c r="X248" s="89"/>
      <c r="Y248" s="89"/>
      <c r="Z248" s="89"/>
      <c r="AA248" s="89"/>
      <c r="AB248" s="89"/>
      <c r="AC248" s="89"/>
    </row>
    <row r="249" spans="1:29" x14ac:dyDescent="0.25">
      <c r="A249" s="4" t="s">
        <v>2560</v>
      </c>
      <c r="B249" s="5" t="s">
        <v>2549</v>
      </c>
      <c r="C249" s="46" t="s">
        <v>428</v>
      </c>
      <c r="D249" s="310" t="s">
        <v>1954</v>
      </c>
      <c r="E249" s="46" t="s">
        <v>1894</v>
      </c>
      <c r="F249" s="299" t="s">
        <v>12</v>
      </c>
      <c r="G249" s="6">
        <f t="shared" si="37"/>
        <v>460</v>
      </c>
      <c r="H249" s="6">
        <v>400</v>
      </c>
      <c r="I249" s="6">
        <v>800</v>
      </c>
      <c r="J249" s="32"/>
      <c r="K249" s="9">
        <f t="shared" si="44"/>
        <v>0</v>
      </c>
      <c r="L249" s="9">
        <f t="shared" si="38"/>
        <v>0</v>
      </c>
      <c r="M249" s="9">
        <f t="shared" si="39"/>
        <v>0</v>
      </c>
      <c r="N249" s="29"/>
      <c r="O249" s="9">
        <f t="shared" si="42"/>
        <v>0</v>
      </c>
      <c r="P249" s="9">
        <f t="shared" si="43"/>
        <v>0</v>
      </c>
      <c r="Q249" s="9">
        <f t="shared" si="40"/>
        <v>0</v>
      </c>
      <c r="R249" s="8">
        <f t="shared" si="41"/>
        <v>0</v>
      </c>
      <c r="S249" s="89" t="s">
        <v>2054</v>
      </c>
      <c r="T249" s="89"/>
      <c r="U249" s="89"/>
      <c r="V249" s="89"/>
      <c r="W249" s="89"/>
      <c r="X249" s="89"/>
      <c r="Y249" s="89"/>
      <c r="Z249" s="89"/>
      <c r="AA249" s="89"/>
      <c r="AB249" s="89"/>
      <c r="AC249" s="89"/>
    </row>
    <row r="250" spans="1:29" x14ac:dyDescent="0.25">
      <c r="A250" s="4" t="s">
        <v>2560</v>
      </c>
      <c r="B250" s="5" t="s">
        <v>2549</v>
      </c>
      <c r="C250" s="5" t="s">
        <v>427</v>
      </c>
      <c r="D250" s="278" t="s">
        <v>1955</v>
      </c>
      <c r="E250" s="5" t="s">
        <v>1895</v>
      </c>
      <c r="F250" s="280" t="s">
        <v>12</v>
      </c>
      <c r="G250" s="84">
        <f t="shared" si="37"/>
        <v>460</v>
      </c>
      <c r="H250" s="84">
        <v>400</v>
      </c>
      <c r="I250" s="84">
        <v>800</v>
      </c>
      <c r="J250" s="32"/>
      <c r="K250" s="9">
        <f t="shared" si="44"/>
        <v>0</v>
      </c>
      <c r="L250" s="9">
        <f t="shared" si="38"/>
        <v>0</v>
      </c>
      <c r="M250" s="9">
        <f t="shared" si="39"/>
        <v>0</v>
      </c>
      <c r="N250" s="29"/>
      <c r="O250" s="9">
        <f t="shared" si="42"/>
        <v>0</v>
      </c>
      <c r="P250" s="9">
        <f t="shared" si="43"/>
        <v>0</v>
      </c>
      <c r="Q250" s="9">
        <f t="shared" si="40"/>
        <v>0</v>
      </c>
      <c r="R250" s="8">
        <f t="shared" si="41"/>
        <v>0</v>
      </c>
      <c r="S250" s="89" t="s">
        <v>2054</v>
      </c>
      <c r="T250" s="89"/>
      <c r="U250" s="89"/>
      <c r="V250" s="89"/>
      <c r="W250" s="89"/>
      <c r="X250" s="89"/>
      <c r="Y250" s="89"/>
      <c r="Z250" s="89"/>
      <c r="AA250" s="89"/>
      <c r="AB250" s="89"/>
      <c r="AC250" s="89"/>
    </row>
    <row r="251" spans="1:29" x14ac:dyDescent="0.25">
      <c r="A251" s="4" t="s">
        <v>2560</v>
      </c>
      <c r="B251" s="5" t="s">
        <v>2549</v>
      </c>
      <c r="C251" s="46" t="s">
        <v>427</v>
      </c>
      <c r="D251" s="295" t="s">
        <v>1956</v>
      </c>
      <c r="E251" s="304" t="s">
        <v>1896</v>
      </c>
      <c r="F251" s="299" t="s">
        <v>12</v>
      </c>
      <c r="G251" s="6">
        <f t="shared" si="37"/>
        <v>460</v>
      </c>
      <c r="H251" s="6">
        <v>400</v>
      </c>
      <c r="I251" s="6">
        <v>800</v>
      </c>
      <c r="J251" s="32"/>
      <c r="K251" s="9">
        <f t="shared" si="44"/>
        <v>0</v>
      </c>
      <c r="L251" s="9">
        <f t="shared" si="38"/>
        <v>0</v>
      </c>
      <c r="M251" s="9">
        <f t="shared" si="39"/>
        <v>0</v>
      </c>
      <c r="N251" s="29"/>
      <c r="O251" s="9">
        <f t="shared" si="42"/>
        <v>0</v>
      </c>
      <c r="P251" s="9">
        <f t="shared" si="43"/>
        <v>0</v>
      </c>
      <c r="Q251" s="9">
        <f t="shared" si="40"/>
        <v>0</v>
      </c>
      <c r="R251" s="8">
        <f t="shared" si="41"/>
        <v>0</v>
      </c>
      <c r="S251" s="89" t="s">
        <v>2054</v>
      </c>
      <c r="T251" s="89"/>
      <c r="U251" s="89"/>
      <c r="V251" s="89"/>
      <c r="W251" s="89"/>
      <c r="X251" s="89"/>
      <c r="Y251" s="89"/>
      <c r="Z251" s="89"/>
      <c r="AA251" s="89"/>
      <c r="AB251" s="89"/>
      <c r="AC251" s="89"/>
    </row>
    <row r="252" spans="1:29" x14ac:dyDescent="0.25">
      <c r="A252" s="4" t="s">
        <v>2560</v>
      </c>
      <c r="B252" s="5" t="s">
        <v>2549</v>
      </c>
      <c r="C252" s="46" t="s">
        <v>428</v>
      </c>
      <c r="D252" s="310" t="s">
        <v>1957</v>
      </c>
      <c r="E252" s="46" t="s">
        <v>1897</v>
      </c>
      <c r="F252" s="299" t="s">
        <v>12</v>
      </c>
      <c r="G252" s="6">
        <f t="shared" si="37"/>
        <v>460</v>
      </c>
      <c r="H252" s="6">
        <v>400</v>
      </c>
      <c r="I252" s="6">
        <v>800</v>
      </c>
      <c r="J252" s="32"/>
      <c r="K252" s="9">
        <f t="shared" si="44"/>
        <v>0</v>
      </c>
      <c r="L252" s="9">
        <f t="shared" si="38"/>
        <v>0</v>
      </c>
      <c r="M252" s="9">
        <f t="shared" si="39"/>
        <v>0</v>
      </c>
      <c r="N252" s="29"/>
      <c r="O252" s="9">
        <f t="shared" si="42"/>
        <v>0</v>
      </c>
      <c r="P252" s="9">
        <f t="shared" si="43"/>
        <v>0</v>
      </c>
      <c r="Q252" s="9">
        <f t="shared" si="40"/>
        <v>0</v>
      </c>
      <c r="R252" s="8">
        <f t="shared" si="41"/>
        <v>0</v>
      </c>
      <c r="S252" s="89" t="s">
        <v>2054</v>
      </c>
      <c r="T252" s="89"/>
      <c r="U252" s="89"/>
      <c r="V252" s="89"/>
      <c r="W252" s="89"/>
      <c r="X252" s="89"/>
      <c r="Y252" s="89"/>
      <c r="Z252" s="89"/>
      <c r="AA252" s="89"/>
      <c r="AB252" s="89"/>
      <c r="AC252" s="89"/>
    </row>
    <row r="253" spans="1:29" x14ac:dyDescent="0.25">
      <c r="A253" s="4" t="s">
        <v>2560</v>
      </c>
      <c r="B253" s="5" t="s">
        <v>2549</v>
      </c>
      <c r="C253" s="5" t="s">
        <v>427</v>
      </c>
      <c r="D253" s="278" t="s">
        <v>1958</v>
      </c>
      <c r="E253" s="5" t="s">
        <v>1898</v>
      </c>
      <c r="F253" s="280" t="s">
        <v>12</v>
      </c>
      <c r="G253" s="84">
        <f t="shared" si="37"/>
        <v>460</v>
      </c>
      <c r="H253" s="84">
        <v>400</v>
      </c>
      <c r="I253" s="84">
        <v>800</v>
      </c>
      <c r="J253" s="32"/>
      <c r="K253" s="9">
        <f t="shared" si="44"/>
        <v>0</v>
      </c>
      <c r="L253" s="9">
        <f t="shared" si="38"/>
        <v>0</v>
      </c>
      <c r="M253" s="9">
        <f t="shared" si="39"/>
        <v>0</v>
      </c>
      <c r="N253" s="29"/>
      <c r="O253" s="9">
        <f t="shared" si="42"/>
        <v>0</v>
      </c>
      <c r="P253" s="9">
        <f t="shared" si="43"/>
        <v>0</v>
      </c>
      <c r="Q253" s="9">
        <f t="shared" si="40"/>
        <v>0</v>
      </c>
      <c r="R253" s="8">
        <f t="shared" si="41"/>
        <v>0</v>
      </c>
      <c r="S253" s="89" t="s">
        <v>2054</v>
      </c>
      <c r="T253" s="89"/>
      <c r="U253" s="89"/>
      <c r="V253" s="89"/>
      <c r="W253" s="89"/>
      <c r="X253" s="89"/>
      <c r="Y253" s="89"/>
      <c r="Z253" s="89"/>
      <c r="AA253" s="89"/>
      <c r="AB253" s="89"/>
      <c r="AC253" s="89"/>
    </row>
    <row r="254" spans="1:29" x14ac:dyDescent="0.25">
      <c r="A254" s="4" t="s">
        <v>2560</v>
      </c>
      <c r="B254" s="5" t="s">
        <v>2549</v>
      </c>
      <c r="C254" s="46" t="s">
        <v>427</v>
      </c>
      <c r="D254" s="295" t="s">
        <v>1959</v>
      </c>
      <c r="E254" s="304" t="s">
        <v>1899</v>
      </c>
      <c r="F254" s="299" t="s">
        <v>12</v>
      </c>
      <c r="G254" s="6">
        <f t="shared" si="37"/>
        <v>460</v>
      </c>
      <c r="H254" s="6">
        <v>400</v>
      </c>
      <c r="I254" s="6">
        <v>800</v>
      </c>
      <c r="J254" s="32"/>
      <c r="K254" s="9">
        <f t="shared" ref="K254:K285" si="45">J254*G254</f>
        <v>0</v>
      </c>
      <c r="L254" s="9">
        <f t="shared" si="38"/>
        <v>0</v>
      </c>
      <c r="M254" s="9">
        <f t="shared" si="39"/>
        <v>0</v>
      </c>
      <c r="N254" s="29"/>
      <c r="O254" s="9">
        <f t="shared" si="42"/>
        <v>0</v>
      </c>
      <c r="P254" s="9">
        <f t="shared" si="43"/>
        <v>0</v>
      </c>
      <c r="Q254" s="9">
        <f t="shared" si="40"/>
        <v>0</v>
      </c>
      <c r="R254" s="8">
        <f t="shared" si="41"/>
        <v>0</v>
      </c>
      <c r="S254" s="89" t="s">
        <v>2054</v>
      </c>
      <c r="T254" s="89"/>
      <c r="U254" s="89"/>
      <c r="V254" s="89"/>
      <c r="W254" s="89"/>
      <c r="X254" s="89"/>
      <c r="Y254" s="89"/>
      <c r="Z254" s="89"/>
      <c r="AA254" s="89"/>
      <c r="AB254" s="89"/>
      <c r="AC254" s="89"/>
    </row>
    <row r="255" spans="1:29" x14ac:dyDescent="0.25">
      <c r="A255" s="4" t="s">
        <v>2560</v>
      </c>
      <c r="B255" s="5" t="s">
        <v>2549</v>
      </c>
      <c r="C255" s="46" t="s">
        <v>428</v>
      </c>
      <c r="D255" s="310" t="s">
        <v>1960</v>
      </c>
      <c r="E255" s="46" t="s">
        <v>1900</v>
      </c>
      <c r="F255" s="299" t="s">
        <v>12</v>
      </c>
      <c r="G255" s="6">
        <f t="shared" si="37"/>
        <v>460</v>
      </c>
      <c r="H255" s="6">
        <v>400</v>
      </c>
      <c r="I255" s="6">
        <v>800</v>
      </c>
      <c r="J255" s="32"/>
      <c r="K255" s="9">
        <f t="shared" si="45"/>
        <v>0</v>
      </c>
      <c r="L255" s="9">
        <f t="shared" si="38"/>
        <v>0</v>
      </c>
      <c r="M255" s="9">
        <f t="shared" si="39"/>
        <v>0</v>
      </c>
      <c r="N255" s="29"/>
      <c r="O255" s="9">
        <f t="shared" si="42"/>
        <v>0</v>
      </c>
      <c r="P255" s="9">
        <f t="shared" si="43"/>
        <v>0</v>
      </c>
      <c r="Q255" s="9">
        <f t="shared" si="40"/>
        <v>0</v>
      </c>
      <c r="R255" s="8">
        <f t="shared" si="41"/>
        <v>0</v>
      </c>
      <c r="S255" s="89" t="s">
        <v>2054</v>
      </c>
      <c r="T255" s="89"/>
      <c r="U255" s="89"/>
      <c r="V255" s="89"/>
      <c r="W255" s="89"/>
      <c r="X255" s="89"/>
      <c r="Y255" s="89"/>
      <c r="Z255" s="89"/>
      <c r="AA255" s="89"/>
      <c r="AB255" s="89"/>
      <c r="AC255" s="89"/>
    </row>
    <row r="256" spans="1:29" x14ac:dyDescent="0.25">
      <c r="A256" s="4" t="s">
        <v>2560</v>
      </c>
      <c r="B256" s="60" t="s">
        <v>2549</v>
      </c>
      <c r="C256" s="46" t="s">
        <v>427</v>
      </c>
      <c r="D256" s="303" t="s">
        <v>3208</v>
      </c>
      <c r="E256" s="304" t="s">
        <v>3135</v>
      </c>
      <c r="F256" s="254" t="s">
        <v>8</v>
      </c>
      <c r="G256" s="17">
        <f t="shared" si="37"/>
        <v>575</v>
      </c>
      <c r="H256" s="17">
        <v>500</v>
      </c>
      <c r="I256" s="17">
        <v>1000</v>
      </c>
      <c r="J256" s="32"/>
      <c r="K256" s="9"/>
      <c r="L256" s="9">
        <f t="shared" si="38"/>
        <v>0</v>
      </c>
      <c r="M256" s="9">
        <f t="shared" si="39"/>
        <v>0</v>
      </c>
      <c r="N256" s="29"/>
      <c r="O256" s="9">
        <f t="shared" si="42"/>
        <v>0</v>
      </c>
      <c r="P256" s="9">
        <f t="shared" si="43"/>
        <v>0</v>
      </c>
      <c r="Q256" s="9">
        <f t="shared" si="40"/>
        <v>0</v>
      </c>
      <c r="R256" s="8">
        <f t="shared" si="41"/>
        <v>0</v>
      </c>
      <c r="S256" s="89" t="s">
        <v>3165</v>
      </c>
      <c r="T256" s="89" t="s">
        <v>2727</v>
      </c>
      <c r="U256" s="89">
        <v>105</v>
      </c>
      <c r="V256" s="89"/>
      <c r="W256" s="89"/>
      <c r="X256" s="89"/>
      <c r="Y256" s="89"/>
      <c r="Z256" s="89"/>
      <c r="AA256" s="89"/>
      <c r="AB256" s="89"/>
      <c r="AC256" s="89"/>
    </row>
    <row r="257" spans="1:29" x14ac:dyDescent="0.25">
      <c r="A257" s="4" t="s">
        <v>2560</v>
      </c>
      <c r="B257" s="60" t="s">
        <v>2549</v>
      </c>
      <c r="C257" s="46" t="s">
        <v>427</v>
      </c>
      <c r="D257" s="303" t="s">
        <v>3209</v>
      </c>
      <c r="E257" s="304" t="s">
        <v>3145</v>
      </c>
      <c r="F257" s="254" t="s">
        <v>8</v>
      </c>
      <c r="G257" s="6">
        <f t="shared" si="37"/>
        <v>575</v>
      </c>
      <c r="H257" s="6">
        <v>500</v>
      </c>
      <c r="I257" s="6">
        <v>1000</v>
      </c>
      <c r="J257" s="32"/>
      <c r="K257" s="9"/>
      <c r="L257" s="9">
        <f t="shared" si="38"/>
        <v>0</v>
      </c>
      <c r="M257" s="9">
        <f t="shared" si="39"/>
        <v>0</v>
      </c>
      <c r="N257" s="29"/>
      <c r="O257" s="9">
        <f t="shared" si="42"/>
        <v>0</v>
      </c>
      <c r="P257" s="9">
        <f t="shared" si="43"/>
        <v>0</v>
      </c>
      <c r="Q257" s="9">
        <f t="shared" si="40"/>
        <v>0</v>
      </c>
      <c r="R257" s="8">
        <f t="shared" si="41"/>
        <v>0</v>
      </c>
      <c r="S257" s="89" t="s">
        <v>3165</v>
      </c>
      <c r="T257" s="89" t="s">
        <v>2727</v>
      </c>
      <c r="U257" s="89">
        <v>105</v>
      </c>
      <c r="V257" s="89"/>
      <c r="W257" s="89"/>
      <c r="X257" s="89"/>
      <c r="Y257" s="89"/>
      <c r="Z257" s="89"/>
      <c r="AA257" s="89"/>
      <c r="AB257" s="89"/>
      <c r="AC257" s="89"/>
    </row>
    <row r="258" spans="1:29" x14ac:dyDescent="0.25">
      <c r="A258" s="4" t="s">
        <v>2560</v>
      </c>
      <c r="B258" s="60" t="s">
        <v>2549</v>
      </c>
      <c r="C258" s="46" t="s">
        <v>427</v>
      </c>
      <c r="D258" s="312" t="s">
        <v>3210</v>
      </c>
      <c r="E258" s="304" t="s">
        <v>3155</v>
      </c>
      <c r="F258" s="254" t="s">
        <v>8</v>
      </c>
      <c r="G258" s="6">
        <f t="shared" si="37"/>
        <v>575</v>
      </c>
      <c r="H258" s="6">
        <v>500</v>
      </c>
      <c r="I258" s="6">
        <v>1000</v>
      </c>
      <c r="J258" s="32"/>
      <c r="K258" s="9"/>
      <c r="L258" s="9">
        <f t="shared" si="38"/>
        <v>0</v>
      </c>
      <c r="M258" s="9">
        <f t="shared" si="39"/>
        <v>0</v>
      </c>
      <c r="N258" s="29"/>
      <c r="O258" s="9">
        <f t="shared" si="42"/>
        <v>0</v>
      </c>
      <c r="P258" s="9">
        <f t="shared" si="43"/>
        <v>0</v>
      </c>
      <c r="Q258" s="9">
        <f t="shared" si="40"/>
        <v>0</v>
      </c>
      <c r="R258" s="8">
        <f t="shared" si="41"/>
        <v>0</v>
      </c>
      <c r="S258" s="89" t="s">
        <v>3165</v>
      </c>
      <c r="T258" s="89" t="s">
        <v>2727</v>
      </c>
      <c r="U258" s="89">
        <v>105</v>
      </c>
      <c r="V258" s="89"/>
      <c r="W258" s="89"/>
      <c r="X258" s="89"/>
      <c r="Y258" s="89"/>
      <c r="Z258" s="89"/>
      <c r="AA258" s="89"/>
      <c r="AB258" s="89"/>
      <c r="AC258" s="89"/>
    </row>
    <row r="259" spans="1:29" x14ac:dyDescent="0.25">
      <c r="A259" s="4" t="s">
        <v>2560</v>
      </c>
      <c r="B259" s="60" t="s">
        <v>2549</v>
      </c>
      <c r="C259" s="46" t="s">
        <v>427</v>
      </c>
      <c r="D259" s="303" t="s">
        <v>3175</v>
      </c>
      <c r="E259" s="304" t="s">
        <v>3136</v>
      </c>
      <c r="F259" s="254" t="s">
        <v>10</v>
      </c>
      <c r="G259" s="17">
        <f t="shared" si="37"/>
        <v>719</v>
      </c>
      <c r="H259" s="17">
        <v>625</v>
      </c>
      <c r="I259" s="17">
        <v>1250</v>
      </c>
      <c r="J259" s="32"/>
      <c r="K259" s="9"/>
      <c r="L259" s="9">
        <f t="shared" si="38"/>
        <v>0</v>
      </c>
      <c r="M259" s="9">
        <f t="shared" si="39"/>
        <v>0</v>
      </c>
      <c r="N259" s="29"/>
      <c r="O259" s="9">
        <f t="shared" si="42"/>
        <v>0</v>
      </c>
      <c r="P259" s="9">
        <f t="shared" si="43"/>
        <v>0</v>
      </c>
      <c r="Q259" s="9">
        <f t="shared" si="40"/>
        <v>0</v>
      </c>
      <c r="R259" s="8">
        <f t="shared" si="41"/>
        <v>0</v>
      </c>
      <c r="S259" s="89" t="s">
        <v>3166</v>
      </c>
      <c r="T259" s="89" t="s">
        <v>2727</v>
      </c>
      <c r="U259" s="89">
        <v>95</v>
      </c>
      <c r="V259" s="89"/>
      <c r="W259" s="89"/>
      <c r="X259" s="89"/>
      <c r="Y259" s="89"/>
      <c r="Z259" s="89"/>
      <c r="AA259" s="89"/>
      <c r="AB259" s="89"/>
      <c r="AC259" s="89"/>
    </row>
    <row r="260" spans="1:29" x14ac:dyDescent="0.25">
      <c r="A260" s="4" t="s">
        <v>2560</v>
      </c>
      <c r="B260" s="60" t="s">
        <v>2549</v>
      </c>
      <c r="C260" s="46" t="s">
        <v>427</v>
      </c>
      <c r="D260" s="303" t="s">
        <v>3176</v>
      </c>
      <c r="E260" s="304" t="s">
        <v>3146</v>
      </c>
      <c r="F260" s="254" t="s">
        <v>10</v>
      </c>
      <c r="G260" s="6">
        <f t="shared" si="37"/>
        <v>719</v>
      </c>
      <c r="H260" s="6">
        <v>625</v>
      </c>
      <c r="I260" s="6">
        <v>1250</v>
      </c>
      <c r="J260" s="32"/>
      <c r="K260" s="9"/>
      <c r="L260" s="9">
        <f t="shared" si="38"/>
        <v>0</v>
      </c>
      <c r="M260" s="9">
        <f t="shared" si="39"/>
        <v>0</v>
      </c>
      <c r="N260" s="29"/>
      <c r="O260" s="9">
        <f t="shared" si="42"/>
        <v>0</v>
      </c>
      <c r="P260" s="9">
        <f t="shared" si="43"/>
        <v>0</v>
      </c>
      <c r="Q260" s="9">
        <f t="shared" si="40"/>
        <v>0</v>
      </c>
      <c r="R260" s="8">
        <f t="shared" si="41"/>
        <v>0</v>
      </c>
      <c r="S260" s="89" t="s">
        <v>3166</v>
      </c>
      <c r="T260" s="89" t="s">
        <v>2727</v>
      </c>
      <c r="U260" s="89">
        <v>95</v>
      </c>
      <c r="V260" s="89"/>
      <c r="W260" s="89"/>
      <c r="X260" s="89"/>
      <c r="Y260" s="89"/>
      <c r="Z260" s="89"/>
      <c r="AA260" s="89"/>
      <c r="AB260" s="89"/>
      <c r="AC260" s="89"/>
    </row>
    <row r="261" spans="1:29" x14ac:dyDescent="0.25">
      <c r="A261" s="4" t="s">
        <v>2560</v>
      </c>
      <c r="B261" s="60" t="s">
        <v>2549</v>
      </c>
      <c r="C261" s="46" t="s">
        <v>427</v>
      </c>
      <c r="D261" s="312" t="s">
        <v>3177</v>
      </c>
     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 s="6">
        <v>1250</v>
      </c>
      <c r="J261" s="32"/>
      <c r="K261" s="9"/>
      <c r="L261" s="9">
        <f t="shared" si="38"/>
        <v>0</v>
      </c>
      <c r="M261" s="9">
        <f t="shared" si="39"/>
        <v>0</v>
      </c>
      <c r="N261" s="29"/>
      <c r="O261" s="9">
        <f t="shared" si="42"/>
        <v>0</v>
      </c>
      <c r="P261" s="9">
        <f t="shared" si="43"/>
        <v>0</v>
      </c>
      <c r="Q261" s="9">
        <f t="shared" si="40"/>
        <v>0</v>
      </c>
      <c r="R261" s="8">
        <f t="shared" si="41"/>
        <v>0</v>
      </c>
      <c r="S261" s="89" t="s">
        <v>3166</v>
      </c>
      <c r="T261" s="89" t="s">
        <v>2727</v>
      </c>
      <c r="U261" s="89">
        <v>95</v>
      </c>
      <c r="V261" s="89"/>
      <c r="W261" s="89"/>
      <c r="X261" s="89"/>
      <c r="Y261" s="89"/>
      <c r="Z261" s="89"/>
      <c r="AA261" s="89"/>
      <c r="AB261" s="89"/>
      <c r="AC261" s="89"/>
    </row>
    <row r="262" spans="1:29" x14ac:dyDescent="0.25">
      <c r="A262" s="4" t="s">
        <v>2560</v>
      </c>
      <c r="B262" s="60" t="s">
        <v>2549</v>
      </c>
      <c r="C262" s="46" t="s">
        <v>427</v>
      </c>
      <c r="D262" s="303" t="s">
        <v>3178</v>
      </c>
      <c r="E262" s="304" t="s">
        <v>3137</v>
      </c>
      <c r="F262" s="254" t="s">
        <v>8</v>
      </c>
      <c r="G262" s="17">
        <f t="shared" si="37"/>
        <v>460</v>
      </c>
      <c r="H262" s="17">
        <v>400</v>
      </c>
      <c r="I262" s="17">
        <v>800</v>
      </c>
      <c r="J262" s="32"/>
      <c r="K262" s="9"/>
      <c r="L262" s="9">
        <f t="shared" si="38"/>
        <v>0</v>
      </c>
      <c r="M262" s="9">
        <f t="shared" si="39"/>
        <v>0</v>
      </c>
      <c r="N262" s="29"/>
      <c r="O262" s="9">
        <f t="shared" si="42"/>
        <v>0</v>
      </c>
      <c r="P262" s="9">
        <f t="shared" si="43"/>
        <v>0</v>
      </c>
      <c r="Q262" s="9">
        <f t="shared" si="40"/>
        <v>0</v>
      </c>
      <c r="R262" s="8">
        <f t="shared" si="41"/>
        <v>0</v>
      </c>
      <c r="S262" s="89" t="s">
        <v>3167</v>
      </c>
      <c r="T262" s="89" t="s">
        <v>2727</v>
      </c>
      <c r="U262" s="89">
        <v>80</v>
      </c>
      <c r="V262" s="89"/>
      <c r="W262" s="89"/>
      <c r="X262" s="89"/>
      <c r="Y262" s="89"/>
      <c r="Z262" s="89"/>
      <c r="AA262" s="89"/>
      <c r="AB262" s="89"/>
      <c r="AC262" s="89"/>
    </row>
    <row r="263" spans="1:29" x14ac:dyDescent="0.25">
      <c r="A263" s="4" t="s">
        <v>2560</v>
      </c>
      <c r="B263" s="60" t="s">
        <v>2549</v>
      </c>
      <c r="C263" s="46" t="s">
        <v>427</v>
      </c>
      <c r="D263" s="303" t="s">
        <v>3179</v>
      </c>
      <c r="E263" s="304" t="s">
        <v>3147</v>
      </c>
      <c r="F263" s="254" t="s">
        <v>8</v>
      </c>
      <c r="G263" s="6">
        <f t="shared" ref="G263:G326" si="46">ROUNDUP(H263*1.15,0)</f>
        <v>460</v>
      </c>
      <c r="H263" s="6">
        <v>400</v>
      </c>
      <c r="I263" s="6">
        <v>800</v>
      </c>
      <c r="J263" s="32"/>
      <c r="K263" s="9"/>
      <c r="L263" s="9">
        <f t="shared" ref="L263:L326" si="47">J263*H263</f>
        <v>0</v>
      </c>
      <c r="M263" s="9">
        <f t="shared" ref="M263:M326" si="48">J263*I263</f>
        <v>0</v>
      </c>
      <c r="N263" s="29"/>
      <c r="O263" s="9">
        <f t="shared" si="42"/>
        <v>0</v>
      </c>
      <c r="P263" s="9">
        <f t="shared" si="43"/>
        <v>0</v>
      </c>
      <c r="Q263" s="9">
        <f t="shared" ref="Q263:Q326" si="49">N263*I263</f>
        <v>0</v>
      </c>
      <c r="R263" s="8">
        <f t="shared" ref="R263:R326" si="50">J263-N263</f>
        <v>0</v>
      </c>
      <c r="S263" s="89" t="s">
        <v>3167</v>
      </c>
      <c r="T263" s="89" t="s">
        <v>2727</v>
      </c>
      <c r="U263" s="89">
        <v>80</v>
      </c>
      <c r="V263" s="89"/>
      <c r="W263" s="89"/>
      <c r="X263" s="89"/>
      <c r="Y263" s="89"/>
      <c r="Z263" s="89"/>
      <c r="AA263" s="89"/>
      <c r="AB263" s="89"/>
      <c r="AC263" s="89"/>
    </row>
    <row r="264" spans="1:29" x14ac:dyDescent="0.25">
      <c r="A264" s="4" t="s">
        <v>2560</v>
      </c>
      <c r="B264" s="60" t="s">
        <v>2549</v>
      </c>
      <c r="C264" s="46" t="s">
        <v>427</v>
      </c>
      <c r="D264" s="312" t="s">
        <v>3180</v>
      </c>
      <c r="E264" s="304" t="s">
        <v>3157</v>
      </c>
      <c r="F264" s="254" t="s">
        <v>8</v>
      </c>
      <c r="G264" s="6">
        <f t="shared" si="46"/>
        <v>460</v>
      </c>
      <c r="H264" s="6">
        <v>400</v>
      </c>
      <c r="I264" s="6">
        <v>800</v>
      </c>
      <c r="J264" s="32"/>
      <c r="K264" s="9"/>
      <c r="L264" s="9">
        <f t="shared" si="47"/>
        <v>0</v>
      </c>
      <c r="M264" s="9">
        <f t="shared" si="48"/>
        <v>0</v>
      </c>
      <c r="N264" s="29"/>
      <c r="O264" s="9">
        <f t="shared" ref="O264:O327" si="51">$N264*G264</f>
        <v>0</v>
      </c>
      <c r="P264" s="9">
        <f t="shared" ref="P264:P327" si="52">N264*H264</f>
        <v>0</v>
      </c>
      <c r="Q264" s="9">
        <f t="shared" si="49"/>
        <v>0</v>
      </c>
      <c r="R264" s="8">
        <f t="shared" si="50"/>
        <v>0</v>
      </c>
      <c r="S264" s="89" t="s">
        <v>3167</v>
      </c>
      <c r="T264" s="89" t="s">
        <v>2727</v>
      </c>
      <c r="U264" s="89">
        <v>80</v>
      </c>
      <c r="V264" s="89"/>
      <c r="W264" s="89"/>
      <c r="X264" s="89"/>
      <c r="Y264" s="89"/>
      <c r="Z264" s="89"/>
      <c r="AA264" s="89"/>
      <c r="AB264" s="89"/>
      <c r="AC264" s="89"/>
    </row>
    <row r="265" spans="1:29" x14ac:dyDescent="0.25">
      <c r="A265" s="4" t="s">
        <v>2560</v>
      </c>
      <c r="B265" s="60" t="s">
        <v>2549</v>
      </c>
      <c r="C265" s="46" t="s">
        <v>427</v>
      </c>
      <c r="D265" s="303" t="s">
        <v>3181</v>
      </c>
      <c r="E265" s="304" t="s">
        <v>3138</v>
      </c>
      <c r="F265" s="254" t="s">
        <v>8</v>
      </c>
      <c r="G265" s="17">
        <f t="shared" si="46"/>
        <v>805</v>
      </c>
      <c r="H265" s="17">
        <v>700</v>
      </c>
      <c r="I265" s="17">
        <v>1400</v>
      </c>
      <c r="J265" s="32"/>
      <c r="K265" s="9"/>
      <c r="L265" s="9">
        <f t="shared" si="47"/>
        <v>0</v>
      </c>
      <c r="M265" s="9">
        <f t="shared" si="48"/>
        <v>0</v>
      </c>
      <c r="N265" s="29"/>
      <c r="O265" s="9">
        <f t="shared" si="51"/>
        <v>0</v>
      </c>
      <c r="P265" s="9">
        <f t="shared" si="52"/>
        <v>0</v>
      </c>
      <c r="Q265" s="9">
        <f t="shared" si="49"/>
        <v>0</v>
      </c>
      <c r="R265" s="8">
        <f t="shared" si="50"/>
        <v>0</v>
      </c>
      <c r="S265" s="89" t="s">
        <v>3168</v>
      </c>
      <c r="T265" s="89" t="s">
        <v>2727</v>
      </c>
      <c r="U265" s="89">
        <v>135</v>
      </c>
      <c r="V265" s="89"/>
      <c r="W265" s="89"/>
      <c r="X265" s="89"/>
      <c r="Y265" s="89"/>
      <c r="Z265" s="89"/>
      <c r="AA265" s="89"/>
      <c r="AB265" s="89"/>
      <c r="AC265" s="89"/>
    </row>
    <row r="266" spans="1:29" x14ac:dyDescent="0.25">
      <c r="A266" s="4" t="s">
        <v>2560</v>
      </c>
      <c r="B266" s="60" t="s">
        <v>2549</v>
      </c>
      <c r="C266" s="46" t="s">
        <v>427</v>
      </c>
      <c r="D266" s="303" t="s">
        <v>3182</v>
      </c>
      <c r="E266" s="304" t="s">
        <v>3148</v>
      </c>
      <c r="F266" s="254" t="s">
        <v>8</v>
      </c>
      <c r="G266" s="6">
        <f t="shared" si="46"/>
        <v>805</v>
      </c>
      <c r="H266" s="6">
        <v>700</v>
      </c>
      <c r="I266" s="6">
        <v>1400</v>
      </c>
      <c r="J266" s="32"/>
      <c r="K266" s="9"/>
      <c r="L266" s="9">
        <f t="shared" si="47"/>
        <v>0</v>
      </c>
      <c r="M266" s="9">
        <f t="shared" si="48"/>
        <v>0</v>
      </c>
      <c r="N266" s="29"/>
      <c r="O266" s="9">
        <f t="shared" si="51"/>
        <v>0</v>
      </c>
      <c r="P266" s="9">
        <f t="shared" si="52"/>
        <v>0</v>
      </c>
      <c r="Q266" s="9">
        <f t="shared" si="49"/>
        <v>0</v>
      </c>
      <c r="R266" s="8">
        <f t="shared" si="50"/>
        <v>0</v>
      </c>
      <c r="S266" s="89" t="s">
        <v>3168</v>
      </c>
      <c r="T266" s="89" t="s">
        <v>2727</v>
      </c>
      <c r="U266" s="89">
        <v>135</v>
      </c>
      <c r="V266" s="89"/>
      <c r="W266" s="89"/>
      <c r="X266" s="89"/>
      <c r="Y266" s="89"/>
      <c r="Z266" s="89"/>
      <c r="AA266" s="89"/>
      <c r="AB266" s="89"/>
      <c r="AC266" s="89"/>
    </row>
    <row r="267" spans="1:29" x14ac:dyDescent="0.25">
      <c r="A267" s="4" t="s">
        <v>2560</v>
      </c>
      <c r="B267" s="60" t="s">
        <v>2549</v>
      </c>
      <c r="C267" s="46" t="s">
        <v>427</v>
      </c>
      <c r="D267" s="312" t="s">
        <v>3183</v>
      </c>
      <c r="E267" s="304" t="s">
        <v>3158</v>
      </c>
      <c r="F267" s="254" t="s">
        <v>8</v>
      </c>
      <c r="G267" s="6">
        <f t="shared" si="46"/>
        <v>805</v>
      </c>
      <c r="H267" s="6">
        <v>700</v>
      </c>
      <c r="I267" s="6">
        <v>1400</v>
      </c>
      <c r="J267" s="32"/>
      <c r="K267" s="9"/>
      <c r="L267" s="9">
        <f t="shared" si="47"/>
        <v>0</v>
      </c>
      <c r="M267" s="9">
        <f t="shared" si="48"/>
        <v>0</v>
      </c>
      <c r="N267" s="29"/>
      <c r="O267" s="9">
        <f t="shared" si="51"/>
        <v>0</v>
      </c>
      <c r="P267" s="9">
        <f t="shared" si="52"/>
        <v>0</v>
      </c>
      <c r="Q267" s="9">
        <f t="shared" si="49"/>
        <v>0</v>
      </c>
      <c r="R267" s="8">
        <f t="shared" si="50"/>
        <v>0</v>
      </c>
      <c r="S267" s="89" t="s">
        <v>3168</v>
      </c>
      <c r="T267" s="89" t="s">
        <v>2727</v>
      </c>
      <c r="U267" s="89">
        <v>135</v>
      </c>
      <c r="V267" s="89"/>
      <c r="W267" s="89"/>
      <c r="X267" s="89"/>
      <c r="Y267" s="89"/>
      <c r="Z267" s="89"/>
      <c r="AA267" s="89"/>
      <c r="AB267" s="89"/>
      <c r="AC267" s="89"/>
    </row>
    <row r="268" spans="1:29" x14ac:dyDescent="0.25">
      <c r="A268" s="4" t="s">
        <v>2560</v>
      </c>
      <c r="B268" s="60" t="s">
        <v>2549</v>
      </c>
      <c r="C268" s="46" t="s">
        <v>427</v>
      </c>
      <c r="D268" s="303" t="s">
        <v>3184</v>
      </c>
      <c r="E268" s="304" t="s">
        <v>3214</v>
      </c>
      <c r="F268" s="254" t="s">
        <v>3217</v>
      </c>
      <c r="G268" s="17">
        <f t="shared" si="46"/>
        <v>414</v>
      </c>
      <c r="H268" s="17">
        <v>360</v>
      </c>
      <c r="I268" s="17">
        <v>720</v>
      </c>
      <c r="J268" s="32"/>
      <c r="K268" s="9"/>
      <c r="L268" s="9">
        <f t="shared" si="47"/>
        <v>0</v>
      </c>
      <c r="M268" s="9">
        <f t="shared" si="48"/>
        <v>0</v>
      </c>
      <c r="N268" s="29"/>
      <c r="O268" s="9">
        <f t="shared" si="51"/>
        <v>0</v>
      </c>
      <c r="P268" s="9">
        <f t="shared" si="52"/>
        <v>0</v>
      </c>
      <c r="Q268" s="9">
        <f t="shared" si="49"/>
        <v>0</v>
      </c>
      <c r="R268" s="8">
        <f t="shared" si="50"/>
        <v>0</v>
      </c>
      <c r="S268" s="89" t="s">
        <v>3169</v>
      </c>
      <c r="T268" s="89" t="s">
        <v>2727</v>
      </c>
      <c r="U268" s="89">
        <v>25</v>
      </c>
      <c r="V268" s="89"/>
      <c r="W268" s="89"/>
      <c r="X268" s="89"/>
      <c r="Y268" s="89"/>
      <c r="Z268" s="89"/>
      <c r="AA268" s="89"/>
      <c r="AB268" s="89"/>
      <c r="AC268" s="89"/>
    </row>
    <row r="269" spans="1:29" x14ac:dyDescent="0.25">
      <c r="A269" s="4" t="s">
        <v>2560</v>
      </c>
      <c r="B269" s="60" t="s">
        <v>2549</v>
      </c>
      <c r="C269" s="46" t="s">
        <v>427</v>
      </c>
      <c r="D269" s="303" t="s">
        <v>3185</v>
      </c>
      <c r="E269" s="304" t="s">
        <v>3215</v>
      </c>
      <c r="F269" s="254" t="s">
        <v>3217</v>
      </c>
      <c r="G269" s="6">
        <f t="shared" si="46"/>
        <v>414</v>
      </c>
      <c r="H269" s="6">
        <v>360</v>
      </c>
      <c r="I269" s="6">
        <v>720</v>
      </c>
      <c r="J269" s="32"/>
      <c r="K269" s="9"/>
      <c r="L269" s="9">
        <f t="shared" si="47"/>
        <v>0</v>
      </c>
      <c r="M269" s="9">
        <f t="shared" si="48"/>
        <v>0</v>
      </c>
      <c r="N269" s="29"/>
      <c r="O269" s="9">
        <f t="shared" si="51"/>
        <v>0</v>
      </c>
      <c r="P269" s="9">
        <f t="shared" si="52"/>
        <v>0</v>
      </c>
      <c r="Q269" s="9">
        <f t="shared" si="49"/>
        <v>0</v>
      </c>
      <c r="R269" s="8">
        <f t="shared" si="50"/>
        <v>0</v>
      </c>
      <c r="S269" s="89" t="s">
        <v>3169</v>
      </c>
      <c r="T269" s="89" t="s">
        <v>2727</v>
      </c>
      <c r="U269" s="89">
        <v>25</v>
      </c>
      <c r="V269" s="89"/>
      <c r="W269" s="89"/>
      <c r="X269" s="89"/>
      <c r="Y269" s="89"/>
      <c r="Z269" s="89"/>
      <c r="AA269" s="89"/>
      <c r="AB269" s="89"/>
      <c r="AC269" s="89"/>
    </row>
    <row r="270" spans="1:29" x14ac:dyDescent="0.25">
      <c r="A270" s="4" t="s">
        <v>2560</v>
      </c>
      <c r="B270" s="60" t="s">
        <v>2549</v>
      </c>
      <c r="C270" s="46" t="s">
        <v>427</v>
      </c>
      <c r="D270" s="312" t="s">
        <v>3186</v>
      </c>
      <c r="E270" s="304" t="s">
        <v>3216</v>
      </c>
      <c r="F270" s="254" t="s">
        <v>3217</v>
      </c>
      <c r="G270" s="6">
        <f t="shared" si="46"/>
        <v>414</v>
      </c>
      <c r="H270" s="6">
        <v>360</v>
      </c>
      <c r="I270" s="6">
        <v>720</v>
      </c>
      <c r="J270" s="32"/>
      <c r="K270" s="9"/>
      <c r="L270" s="9">
        <f t="shared" si="47"/>
        <v>0</v>
      </c>
      <c r="M270" s="9">
        <f t="shared" si="48"/>
        <v>0</v>
      </c>
      <c r="N270" s="29"/>
      <c r="O270" s="9">
        <f t="shared" si="51"/>
        <v>0</v>
      </c>
      <c r="P270" s="9">
        <f t="shared" si="52"/>
        <v>0</v>
      </c>
      <c r="Q270" s="9">
        <f t="shared" si="49"/>
        <v>0</v>
      </c>
      <c r="R270" s="8">
        <f t="shared" si="50"/>
        <v>0</v>
      </c>
      <c r="S270" s="89" t="s">
        <v>3169</v>
      </c>
      <c r="T270" s="89" t="s">
        <v>2727</v>
      </c>
      <c r="U270" s="89">
        <v>25</v>
      </c>
      <c r="V270" s="89"/>
      <c r="W270" s="89"/>
      <c r="X270" s="89"/>
      <c r="Y270" s="89"/>
      <c r="Z270" s="89"/>
      <c r="AA270" s="89"/>
      <c r="AB270" s="89"/>
      <c r="AC270" s="89"/>
    </row>
    <row r="271" spans="1:29" x14ac:dyDescent="0.25">
      <c r="A271" s="4" t="s">
        <v>2560</v>
      </c>
      <c r="B271" s="60" t="s">
        <v>2549</v>
      </c>
      <c r="C271" s="46" t="s">
        <v>427</v>
      </c>
      <c r="D271" s="303" t="s">
        <v>3187</v>
      </c>
      <c r="E271" s="304" t="s">
        <v>3212</v>
      </c>
      <c r="F271" s="314" t="s">
        <v>1520</v>
      </c>
      <c r="G271" s="17">
        <f t="shared" si="46"/>
        <v>552</v>
      </c>
      <c r="H271" s="17">
        <v>480</v>
      </c>
      <c r="I271" s="17">
        <v>960</v>
      </c>
      <c r="J271" s="32"/>
      <c r="K271" s="9"/>
      <c r="L271" s="9">
        <f t="shared" si="47"/>
        <v>0</v>
      </c>
      <c r="M271" s="9">
        <f t="shared" si="48"/>
        <v>0</v>
      </c>
      <c r="N271" s="29"/>
      <c r="O271" s="9">
        <f t="shared" si="51"/>
        <v>0</v>
      </c>
      <c r="P271" s="9">
        <f t="shared" si="52"/>
        <v>0</v>
      </c>
      <c r="Q271" s="9">
        <f t="shared" si="49"/>
        <v>0</v>
      </c>
      <c r="R271" s="8">
        <f t="shared" si="50"/>
        <v>0</v>
      </c>
      <c r="S271" s="89" t="s">
        <v>3170</v>
      </c>
      <c r="T271" s="89" t="s">
        <v>2727</v>
      </c>
      <c r="U271" s="89">
        <v>20</v>
      </c>
      <c r="V271" s="89"/>
      <c r="W271" s="89"/>
      <c r="X271" s="89"/>
      <c r="Y271" s="89"/>
      <c r="Z271" s="89"/>
      <c r="AA271" s="89"/>
      <c r="AB271" s="89"/>
      <c r="AC271" s="89"/>
    </row>
    <row r="272" spans="1:29" x14ac:dyDescent="0.25">
      <c r="A272" s="4" t="s">
        <v>2560</v>
      </c>
      <c r="B272" s="60" t="s">
        <v>2549</v>
      </c>
      <c r="C272" s="46" t="s">
        <v>427</v>
      </c>
      <c r="D272" s="303" t="s">
        <v>3188</v>
      </c>
      <c r="E272" s="304" t="s">
        <v>3213</v>
      </c>
      <c r="F272" s="314" t="s">
        <v>1520</v>
      </c>
      <c r="G272" s="6">
        <f t="shared" si="46"/>
        <v>552</v>
      </c>
      <c r="H272" s="6">
        <v>480</v>
      </c>
      <c r="I272" s="6">
        <v>960</v>
      </c>
      <c r="J272" s="32"/>
      <c r="K272" s="9"/>
      <c r="L272" s="9">
        <f t="shared" si="47"/>
        <v>0</v>
      </c>
      <c r="M272" s="9">
        <f t="shared" si="48"/>
        <v>0</v>
      </c>
      <c r="N272" s="29"/>
      <c r="O272" s="9">
        <f t="shared" si="51"/>
        <v>0</v>
      </c>
      <c r="P272" s="9">
        <f t="shared" si="52"/>
        <v>0</v>
      </c>
      <c r="Q272" s="9">
        <f t="shared" si="49"/>
        <v>0</v>
      </c>
      <c r="R272" s="8">
        <f t="shared" si="50"/>
        <v>0</v>
      </c>
      <c r="S272" s="89" t="s">
        <v>3170</v>
      </c>
      <c r="T272" s="89" t="s">
        <v>2727</v>
      </c>
      <c r="U272" s="89">
        <v>20</v>
      </c>
      <c r="V272" s="89"/>
      <c r="W272" s="89"/>
      <c r="X272" s="89"/>
      <c r="Y272" s="89"/>
      <c r="Z272" s="89"/>
      <c r="AA272" s="89"/>
      <c r="AB272" s="89"/>
      <c r="AC272" s="89"/>
    </row>
    <row r="273" spans="1:29" x14ac:dyDescent="0.25">
      <c r="A273" s="4" t="s">
        <v>2560</v>
      </c>
      <c r="B273" s="60" t="s">
        <v>2549</v>
      </c>
      <c r="C273" s="46" t="s">
        <v>427</v>
      </c>
      <c r="D273" s="312" t="s">
        <v>3189</v>
      </c>
      <c r="E273" s="304" t="s">
        <v>3211</v>
      </c>
      <c r="F273" s="314" t="s">
        <v>1520</v>
      </c>
      <c r="G273" s="6">
        <f t="shared" si="46"/>
        <v>552</v>
      </c>
      <c r="H273" s="6">
        <v>480</v>
      </c>
      <c r="I273" s="6">
        <v>960</v>
      </c>
      <c r="J273" s="32"/>
      <c r="K273" s="9"/>
      <c r="L273" s="9">
        <f t="shared" si="47"/>
        <v>0</v>
      </c>
      <c r="M273" s="9">
        <f t="shared" si="48"/>
        <v>0</v>
      </c>
      <c r="N273" s="29"/>
      <c r="O273" s="9">
        <f t="shared" si="51"/>
        <v>0</v>
      </c>
      <c r="P273" s="9">
        <f t="shared" si="52"/>
        <v>0</v>
      </c>
      <c r="Q273" s="9">
        <f t="shared" si="49"/>
        <v>0</v>
      </c>
      <c r="R273" s="8">
        <f t="shared" si="50"/>
        <v>0</v>
      </c>
      <c r="S273" s="89" t="s">
        <v>3170</v>
      </c>
      <c r="T273" s="89" t="s">
        <v>2727</v>
      </c>
      <c r="U273" s="89">
        <v>20</v>
      </c>
      <c r="V273" s="89"/>
      <c r="W273" s="89"/>
      <c r="X273" s="89"/>
      <c r="Y273" s="89"/>
      <c r="Z273" s="89"/>
      <c r="AA273" s="89"/>
      <c r="AB273" s="89"/>
      <c r="AC273" s="89"/>
    </row>
    <row r="274" spans="1:29" x14ac:dyDescent="0.25">
      <c r="A274" s="4" t="s">
        <v>2560</v>
      </c>
      <c r="B274" s="60" t="s">
        <v>2549</v>
      </c>
      <c r="C274" s="46" t="s">
        <v>427</v>
      </c>
      <c r="D274" s="303" t="s">
        <v>3193</v>
      </c>
      <c r="E274" s="304" t="s">
        <v>3140</v>
      </c>
      <c r="F274" s="254" t="s">
        <v>12</v>
      </c>
      <c r="G274" s="17">
        <f t="shared" si="46"/>
        <v>690</v>
      </c>
      <c r="H274" s="17">
        <v>600</v>
      </c>
      <c r="I274" s="17">
        <v>1200</v>
      </c>
      <c r="J274" s="32"/>
      <c r="K274" s="9"/>
      <c r="L274" s="9">
        <f t="shared" si="47"/>
        <v>0</v>
      </c>
      <c r="M274" s="9">
        <f t="shared" si="48"/>
        <v>0</v>
      </c>
      <c r="N274" s="29"/>
      <c r="O274" s="9">
        <f t="shared" si="51"/>
        <v>0</v>
      </c>
      <c r="P274" s="9">
        <f t="shared" si="52"/>
        <v>0</v>
      </c>
      <c r="Q274" s="9">
        <f t="shared" si="49"/>
        <v>0</v>
      </c>
      <c r="R274" s="8">
        <f t="shared" si="50"/>
        <v>0</v>
      </c>
      <c r="S274" s="89" t="s">
        <v>3172</v>
      </c>
      <c r="T274" s="89" t="s">
        <v>2727</v>
      </c>
      <c r="U274" s="89">
        <v>55</v>
      </c>
      <c r="V274" s="89"/>
      <c r="W274" s="89"/>
      <c r="X274" s="89"/>
      <c r="Y274" s="89"/>
      <c r="Z274" s="89"/>
      <c r="AA274" s="89"/>
      <c r="AB274" s="89"/>
      <c r="AC274" s="89"/>
    </row>
    <row r="275" spans="1:29" x14ac:dyDescent="0.25">
      <c r="A275" s="4" t="s">
        <v>2560</v>
      </c>
      <c r="B275" s="60" t="s">
        <v>2549</v>
      </c>
      <c r="C275" s="46" t="s">
        <v>427</v>
      </c>
      <c r="D275" s="303" t="s">
        <v>3194</v>
      </c>
      <c r="E275" s="304" t="s">
        <v>3150</v>
      </c>
      <c r="F275" s="254" t="s">
        <v>12</v>
      </c>
      <c r="G275" s="6">
        <f t="shared" si="46"/>
        <v>690</v>
      </c>
      <c r="H275" s="6">
        <v>600</v>
      </c>
      <c r="I275" s="6">
        <v>1200</v>
      </c>
      <c r="J275" s="32"/>
      <c r="K275" s="9"/>
      <c r="L275" s="9">
        <f t="shared" si="47"/>
        <v>0</v>
      </c>
      <c r="M275" s="9">
        <f t="shared" si="48"/>
        <v>0</v>
      </c>
      <c r="N275" s="29"/>
      <c r="O275" s="9">
        <f t="shared" si="51"/>
        <v>0</v>
      </c>
      <c r="P275" s="9">
        <f t="shared" si="52"/>
        <v>0</v>
      </c>
      <c r="Q275" s="9">
        <f t="shared" si="49"/>
        <v>0</v>
      </c>
      <c r="R275" s="8">
        <f t="shared" si="50"/>
        <v>0</v>
      </c>
      <c r="S275" s="89" t="s">
        <v>3172</v>
      </c>
      <c r="T275" s="89" t="s">
        <v>2727</v>
      </c>
      <c r="U275" s="89">
        <v>55</v>
      </c>
      <c r="V275" s="89"/>
      <c r="W275" s="89"/>
      <c r="X275" s="89"/>
      <c r="Y275" s="89"/>
      <c r="Z275" s="89"/>
      <c r="AA275" s="89"/>
      <c r="AB275" s="89"/>
      <c r="AC275" s="89"/>
    </row>
    <row r="276" spans="1:29" x14ac:dyDescent="0.25">
      <c r="A276" s="4" t="s">
        <v>2560</v>
      </c>
      <c r="B276" s="60" t="s">
        <v>2549</v>
      </c>
      <c r="C276" s="46" t="s">
        <v>427</v>
      </c>
      <c r="D276" s="312" t="s">
        <v>3207</v>
      </c>
      <c r="E276" s="304" t="s">
        <v>3160</v>
      </c>
      <c r="F276" s="254" t="s">
        <v>12</v>
      </c>
      <c r="G276" s="6">
        <f t="shared" si="46"/>
        <v>690</v>
      </c>
      <c r="H276" s="6">
        <v>600</v>
      </c>
      <c r="I276" s="6">
        <v>1200</v>
      </c>
      <c r="J276" s="32"/>
      <c r="K276" s="9"/>
      <c r="L276" s="9">
        <f t="shared" si="47"/>
        <v>0</v>
      </c>
      <c r="M276" s="9">
        <f t="shared" si="48"/>
        <v>0</v>
      </c>
      <c r="N276" s="29"/>
      <c r="O276" s="9">
        <f t="shared" si="51"/>
        <v>0</v>
      </c>
      <c r="P276" s="9">
        <f t="shared" si="52"/>
        <v>0</v>
      </c>
      <c r="Q276" s="9">
        <f t="shared" si="49"/>
        <v>0</v>
      </c>
      <c r="R276" s="8">
        <f t="shared" si="50"/>
        <v>0</v>
      </c>
      <c r="S276" s="89" t="s">
        <v>3172</v>
      </c>
      <c r="T276" s="89" t="s">
        <v>2727</v>
      </c>
      <c r="U276" s="89">
        <v>55</v>
      </c>
      <c r="V276" s="89"/>
      <c r="W276" s="89"/>
      <c r="X276" s="89"/>
      <c r="Y276" s="89"/>
      <c r="Z276" s="89"/>
      <c r="AA276" s="89"/>
      <c r="AB276" s="89"/>
      <c r="AC276" s="89"/>
    </row>
    <row r="277" spans="1:29" x14ac:dyDescent="0.25">
      <c r="A277" s="4" t="s">
        <v>2560</v>
      </c>
      <c r="B277" s="60" t="s">
        <v>2549</v>
      </c>
      <c r="C277" s="46" t="s">
        <v>428</v>
      </c>
      <c r="D277" s="303" t="s">
        <v>3195</v>
      </c>
      <c r="E277" s="304" t="s">
        <v>3141</v>
      </c>
      <c r="F277" s="314" t="s">
        <v>11</v>
      </c>
      <c r="G277" s="17">
        <f t="shared" si="46"/>
        <v>259</v>
      </c>
      <c r="H277" s="17">
        <v>225</v>
      </c>
      <c r="I277" s="17">
        <v>450</v>
      </c>
      <c r="J277" s="32"/>
      <c r="K277" s="9"/>
      <c r="L277" s="9">
        <f t="shared" si="47"/>
        <v>0</v>
      </c>
      <c r="M277" s="9">
        <f t="shared" si="48"/>
        <v>0</v>
      </c>
      <c r="N277" s="29"/>
      <c r="O277" s="9">
        <f t="shared" si="51"/>
        <v>0</v>
      </c>
      <c r="P277" s="9">
        <f t="shared" si="52"/>
        <v>0</v>
      </c>
      <c r="Q277" s="9">
        <f t="shared" si="49"/>
        <v>0</v>
      </c>
      <c r="R277" s="8">
        <f t="shared" si="50"/>
        <v>0</v>
      </c>
      <c r="S277" s="89" t="s">
        <v>3173</v>
      </c>
      <c r="T277" s="89" t="s">
        <v>2727</v>
      </c>
      <c r="U277" s="89">
        <v>60</v>
      </c>
      <c r="V277" s="89"/>
      <c r="W277" s="89"/>
      <c r="X277" s="89"/>
      <c r="Y277" s="89"/>
      <c r="Z277" s="89"/>
      <c r="AA277" s="89"/>
      <c r="AB277" s="89"/>
      <c r="AC277" s="89"/>
    </row>
    <row r="278" spans="1:29" x14ac:dyDescent="0.25">
      <c r="A278" s="4" t="s">
        <v>2560</v>
      </c>
      <c r="B278" s="60" t="s">
        <v>2549</v>
      </c>
      <c r="C278" s="46" t="s">
        <v>428</v>
      </c>
      <c r="D278" s="303" t="s">
        <v>3196</v>
      </c>
      <c r="E278" s="304" t="s">
        <v>3151</v>
      </c>
      <c r="F278" s="314" t="s">
        <v>11</v>
      </c>
      <c r="G278" s="6">
        <f t="shared" si="46"/>
        <v>259</v>
      </c>
      <c r="H278" s="6">
        <v>225</v>
      </c>
      <c r="I278" s="6">
        <v>450</v>
      </c>
      <c r="J278" s="32"/>
      <c r="K278" s="9"/>
      <c r="L278" s="9">
        <f t="shared" si="47"/>
        <v>0</v>
      </c>
      <c r="M278" s="9">
        <f t="shared" si="48"/>
        <v>0</v>
      </c>
      <c r="N278" s="29"/>
      <c r="O278" s="9">
        <f t="shared" si="51"/>
        <v>0</v>
      </c>
      <c r="P278" s="9">
        <f t="shared" si="52"/>
        <v>0</v>
      </c>
      <c r="Q278" s="9">
        <f t="shared" si="49"/>
        <v>0</v>
      </c>
      <c r="R278" s="8">
        <f t="shared" si="50"/>
        <v>0</v>
      </c>
      <c r="S278" s="89" t="s">
        <v>3173</v>
      </c>
      <c r="T278" s="89" t="s">
        <v>2727</v>
      </c>
      <c r="U278" s="89">
        <v>60</v>
      </c>
      <c r="V278" s="89"/>
      <c r="W278" s="89"/>
      <c r="X278" s="89"/>
      <c r="Y278" s="89"/>
      <c r="Z278" s="89"/>
      <c r="AA278" s="89"/>
      <c r="AB278" s="89"/>
      <c r="AC278" s="89"/>
    </row>
    <row r="279" spans="1:29" x14ac:dyDescent="0.25">
      <c r="A279" s="4" t="s">
        <v>2560</v>
      </c>
      <c r="B279" s="60" t="s">
        <v>2549</v>
      </c>
      <c r="C279" s="46" t="s">
        <v>428</v>
      </c>
      <c r="D279" s="312" t="s">
        <v>3197</v>
      </c>
      <c r="E279" s="304" t="s">
        <v>3161</v>
      </c>
      <c r="F279" s="314" t="s">
        <v>11</v>
      </c>
      <c r="G279" s="6">
        <f t="shared" si="46"/>
        <v>259</v>
      </c>
      <c r="H279" s="6">
        <v>225</v>
      </c>
      <c r="I279" s="6">
        <v>450</v>
      </c>
      <c r="J279" s="32"/>
      <c r="K279" s="9"/>
      <c r="L279" s="9">
        <f t="shared" si="47"/>
        <v>0</v>
      </c>
      <c r="M279" s="9">
        <f t="shared" si="48"/>
        <v>0</v>
      </c>
      <c r="N279" s="29"/>
      <c r="O279" s="9">
        <f t="shared" si="51"/>
        <v>0</v>
      </c>
      <c r="P279" s="9">
        <f t="shared" si="52"/>
        <v>0</v>
      </c>
      <c r="Q279" s="9">
        <f t="shared" si="49"/>
        <v>0</v>
      </c>
      <c r="R279" s="8">
        <f t="shared" si="50"/>
        <v>0</v>
      </c>
      <c r="S279" s="89" t="s">
        <v>3173</v>
      </c>
      <c r="T279" s="89" t="s">
        <v>2727</v>
      </c>
      <c r="U279" s="89">
        <v>60</v>
      </c>
      <c r="V279" s="89"/>
      <c r="W279" s="89"/>
      <c r="X279" s="89"/>
      <c r="Y279" s="89"/>
      <c r="Z279" s="89"/>
      <c r="AA279" s="89"/>
      <c r="AB279" s="89"/>
      <c r="AC279" s="89"/>
    </row>
    <row r="280" spans="1:29" x14ac:dyDescent="0.25">
      <c r="A280" s="4" t="s">
        <v>2560</v>
      </c>
      <c r="B280" s="60" t="s">
        <v>2549</v>
      </c>
      <c r="C280" s="46" t="s">
        <v>428</v>
      </c>
      <c r="D280" s="303" t="s">
        <v>3198</v>
      </c>
      <c r="E280" s="304" t="s">
        <v>3142</v>
      </c>
      <c r="F280" s="314" t="s">
        <v>11</v>
      </c>
      <c r="G280" s="17">
        <f t="shared" si="46"/>
        <v>345</v>
      </c>
      <c r="H280" s="17">
        <v>300</v>
      </c>
      <c r="I280" s="17">
        <v>600</v>
      </c>
      <c r="J280" s="32"/>
      <c r="K280" s="9"/>
      <c r="L280" s="9">
        <f t="shared" si="47"/>
        <v>0</v>
      </c>
      <c r="M280" s="9">
        <f t="shared" si="48"/>
        <v>0</v>
      </c>
      <c r="N280" s="29"/>
      <c r="O280" s="9">
        <f t="shared" si="51"/>
        <v>0</v>
      </c>
      <c r="P280" s="9">
        <f t="shared" si="52"/>
        <v>0</v>
      </c>
      <c r="Q280" s="9">
        <f t="shared" si="49"/>
        <v>0</v>
      </c>
      <c r="R280" s="8">
        <f t="shared" si="50"/>
        <v>0</v>
      </c>
      <c r="S280" s="89" t="s">
        <v>3174</v>
      </c>
      <c r="T280" s="89" t="s">
        <v>2727</v>
      </c>
      <c r="U280" s="89">
        <v>85</v>
      </c>
      <c r="V280" s="89"/>
      <c r="W280" s="89"/>
      <c r="X280" s="89"/>
      <c r="Y280" s="89"/>
      <c r="Z280" s="89"/>
      <c r="AA280" s="89"/>
      <c r="AB280" s="89"/>
      <c r="AC280" s="89"/>
    </row>
    <row r="281" spans="1:29" x14ac:dyDescent="0.25">
      <c r="A281" s="4" t="s">
        <v>2560</v>
      </c>
      <c r="B281" s="60" t="s">
        <v>2549</v>
      </c>
      <c r="C281" s="46" t="s">
        <v>428</v>
      </c>
      <c r="D281" s="303" t="s">
        <v>3199</v>
      </c>
      <c r="E281" s="304" t="s">
        <v>3152</v>
      </c>
      <c r="F281" s="314" t="s">
        <v>11</v>
      </c>
      <c r="G281" s="6">
        <f t="shared" si="46"/>
        <v>345</v>
      </c>
      <c r="H281" s="6">
        <v>300</v>
      </c>
      <c r="I281" s="6">
        <v>600</v>
      </c>
      <c r="J281" s="32"/>
      <c r="K281" s="9"/>
      <c r="L281" s="9">
        <f t="shared" si="47"/>
        <v>0</v>
      </c>
      <c r="M281" s="9">
        <f t="shared" si="48"/>
        <v>0</v>
      </c>
      <c r="N281" s="29"/>
      <c r="O281" s="9">
        <f t="shared" si="51"/>
        <v>0</v>
      </c>
      <c r="P281" s="9">
        <f t="shared" si="52"/>
        <v>0</v>
      </c>
      <c r="Q281" s="9">
        <f t="shared" si="49"/>
        <v>0</v>
      </c>
      <c r="R281" s="8">
        <f t="shared" si="50"/>
        <v>0</v>
      </c>
      <c r="S281" s="89" t="s">
        <v>3174</v>
      </c>
      <c r="T281" s="89" t="s">
        <v>2727</v>
      </c>
      <c r="U281" s="89">
        <v>85</v>
      </c>
      <c r="V281" s="89"/>
      <c r="W281" s="89"/>
      <c r="X281" s="89"/>
      <c r="Y281" s="89"/>
      <c r="Z281" s="89"/>
      <c r="AA281" s="89"/>
      <c r="AB281" s="89"/>
      <c r="AC281" s="89"/>
    </row>
    <row r="282" spans="1:29" x14ac:dyDescent="0.25">
      <c r="A282" s="4" t="s">
        <v>2560</v>
      </c>
      <c r="B282" s="60" t="s">
        <v>2549</v>
      </c>
      <c r="C282" s="46" t="s">
        <v>428</v>
      </c>
      <c r="D282" s="312" t="s">
        <v>3200</v>
      </c>
      <c r="E282" s="304" t="s">
        <v>3162</v>
      </c>
      <c r="F282" s="254" t="s">
        <v>11</v>
      </c>
      <c r="G282" s="6">
        <f t="shared" si="46"/>
        <v>345</v>
      </c>
      <c r="H282" s="6">
        <v>300</v>
      </c>
      <c r="I282" s="6">
        <v>600</v>
      </c>
      <c r="J282" s="32"/>
      <c r="K282" s="9"/>
      <c r="L282" s="9">
        <f t="shared" si="47"/>
        <v>0</v>
      </c>
      <c r="M282" s="9">
        <f t="shared" si="48"/>
        <v>0</v>
      </c>
      <c r="N282" s="29"/>
      <c r="O282" s="9">
        <f t="shared" si="51"/>
        <v>0</v>
      </c>
      <c r="P282" s="9">
        <f t="shared" si="52"/>
        <v>0</v>
      </c>
      <c r="Q282" s="9">
        <f t="shared" si="49"/>
        <v>0</v>
      </c>
      <c r="R282" s="8">
        <f t="shared" si="50"/>
        <v>0</v>
      </c>
      <c r="S282" s="89" t="s">
        <v>3174</v>
      </c>
      <c r="T282" s="89" t="s">
        <v>2727</v>
      </c>
      <c r="U282" s="89">
        <v>85</v>
      </c>
      <c r="V282" s="89"/>
      <c r="W282" s="89"/>
      <c r="X282" s="89"/>
      <c r="Y282" s="89"/>
      <c r="Z282" s="89"/>
      <c r="AA282" s="89"/>
      <c r="AB282" s="89"/>
      <c r="AC282" s="89"/>
    </row>
    <row r="283" spans="1:29" x14ac:dyDescent="0.25">
      <c r="A283" s="4" t="s">
        <v>2560</v>
      </c>
      <c r="B283" s="60" t="s">
        <v>2549</v>
      </c>
      <c r="C283" s="46" t="s">
        <v>428</v>
      </c>
      <c r="D283" s="303" t="s">
        <v>3201</v>
      </c>
      <c r="E283" s="304" t="s">
        <v>3143</v>
      </c>
      <c r="F283" s="314" t="s">
        <v>11</v>
      </c>
      <c r="G283" s="17">
        <f t="shared" si="46"/>
        <v>345</v>
      </c>
      <c r="H283" s="17">
        <v>300</v>
      </c>
      <c r="I283" s="17">
        <v>600</v>
      </c>
      <c r="J283" s="32"/>
      <c r="K283" s="9"/>
      <c r="L283" s="9">
        <f t="shared" si="47"/>
        <v>0</v>
      </c>
      <c r="M283" s="9">
        <f t="shared" si="48"/>
        <v>0</v>
      </c>
      <c r="N283" s="29"/>
      <c r="O283" s="9">
        <f t="shared" si="51"/>
        <v>0</v>
      </c>
      <c r="P283" s="9">
        <f t="shared" si="52"/>
        <v>0</v>
      </c>
      <c r="Q283" s="9">
        <f t="shared" si="49"/>
        <v>0</v>
      </c>
      <c r="R283" s="8">
        <f t="shared" si="50"/>
        <v>0</v>
      </c>
      <c r="S283" s="89" t="s">
        <v>3174</v>
      </c>
      <c r="T283" s="89" t="s">
        <v>2727</v>
      </c>
      <c r="U283" s="89">
        <v>80</v>
      </c>
      <c r="V283" s="89"/>
      <c r="W283" s="89"/>
      <c r="X283" s="89"/>
      <c r="Y283" s="89"/>
      <c r="Z283" s="89"/>
      <c r="AA283" s="89"/>
      <c r="AB283" s="89"/>
      <c r="AC283" s="89"/>
    </row>
    <row r="284" spans="1:29" x14ac:dyDescent="0.25">
      <c r="A284" s="4" t="s">
        <v>2560</v>
      </c>
      <c r="B284" s="60" t="s">
        <v>2549</v>
      </c>
      <c r="C284" s="46" t="s">
        <v>428</v>
      </c>
      <c r="D284" s="303" t="s">
        <v>3202</v>
      </c>
      <c r="E284" s="304" t="s">
        <v>3153</v>
      </c>
      <c r="F284" s="314" t="s">
        <v>11</v>
      </c>
      <c r="G284" s="6">
        <f t="shared" si="46"/>
        <v>345</v>
      </c>
      <c r="H284" s="6">
        <v>300</v>
      </c>
      <c r="I284" s="6">
        <v>600</v>
      </c>
      <c r="J284" s="32"/>
      <c r="K284" s="9"/>
      <c r="L284" s="9">
        <f t="shared" si="47"/>
        <v>0</v>
      </c>
      <c r="M284" s="9">
        <f t="shared" si="48"/>
        <v>0</v>
      </c>
      <c r="N284" s="29"/>
      <c r="O284" s="9">
        <f t="shared" si="51"/>
        <v>0</v>
      </c>
      <c r="P284" s="9">
        <f t="shared" si="52"/>
        <v>0</v>
      </c>
      <c r="Q284" s="9">
        <f t="shared" si="49"/>
        <v>0</v>
      </c>
      <c r="R284" s="8">
        <f t="shared" si="50"/>
        <v>0</v>
      </c>
      <c r="S284" s="89" t="s">
        <v>3174</v>
      </c>
      <c r="T284" s="89" t="s">
        <v>2727</v>
      </c>
      <c r="U284" s="89">
        <v>80</v>
      </c>
      <c r="V284" s="89"/>
      <c r="W284" s="89"/>
      <c r="X284" s="89"/>
      <c r="Y284" s="89"/>
      <c r="Z284" s="89"/>
      <c r="AA284" s="89"/>
      <c r="AB284" s="89"/>
      <c r="AC284" s="89"/>
    </row>
    <row r="285" spans="1:29" x14ac:dyDescent="0.25">
      <c r="A285" s="4" t="s">
        <v>2560</v>
      </c>
      <c r="B285" s="60" t="s">
        <v>2549</v>
      </c>
      <c r="C285" s="46" t="s">
        <v>428</v>
      </c>
      <c r="D285" s="312" t="s">
        <v>3203</v>
      </c>
      <c r="E285" s="304" t="s">
        <v>3163</v>
      </c>
      <c r="F285" s="314" t="s">
        <v>11</v>
      </c>
      <c r="G285" s="6">
        <f t="shared" si="46"/>
        <v>345</v>
      </c>
      <c r="H285" s="6">
        <v>300</v>
      </c>
      <c r="I285" s="6">
        <v>600</v>
      </c>
      <c r="J285" s="32"/>
      <c r="K285" s="9"/>
      <c r="L285" s="9">
        <f t="shared" si="47"/>
        <v>0</v>
      </c>
      <c r="M285" s="9">
        <f t="shared" si="48"/>
        <v>0</v>
      </c>
      <c r="N285" s="29"/>
      <c r="O285" s="9">
        <f t="shared" si="51"/>
        <v>0</v>
      </c>
      <c r="P285" s="9">
        <f t="shared" si="52"/>
        <v>0</v>
      </c>
      <c r="Q285" s="9">
        <f t="shared" si="49"/>
        <v>0</v>
      </c>
      <c r="R285" s="8">
        <f t="shared" si="50"/>
        <v>0</v>
      </c>
      <c r="S285" s="89" t="s">
        <v>3174</v>
      </c>
      <c r="T285" s="89" t="s">
        <v>2727</v>
      </c>
      <c r="U285" s="89">
        <v>80</v>
      </c>
      <c r="V285" s="89"/>
      <c r="W285" s="89"/>
      <c r="X285" s="89"/>
      <c r="Y285" s="89"/>
      <c r="Z285" s="89"/>
      <c r="AA285" s="89"/>
      <c r="AB285" s="89"/>
      <c r="AC285" s="89"/>
    </row>
    <row r="286" spans="1:29" x14ac:dyDescent="0.25">
      <c r="A286" s="4" t="s">
        <v>2560</v>
      </c>
      <c r="B286" s="60" t="s">
        <v>2549</v>
      </c>
      <c r="C286" s="46" t="s">
        <v>428</v>
      </c>
      <c r="D286" s="303" t="s">
        <v>3204</v>
      </c>
      <c r="E286" s="304" t="s">
        <v>3144</v>
      </c>
      <c r="F286" s="314" t="s">
        <v>11</v>
      </c>
      <c r="G286" s="17">
        <f t="shared" si="46"/>
        <v>345</v>
      </c>
      <c r="H286" s="17">
        <v>300</v>
      </c>
      <c r="I286" s="17">
        <v>600</v>
      </c>
      <c r="J286" s="32"/>
      <c r="K286" s="9"/>
      <c r="L286" s="9">
        <f t="shared" si="47"/>
        <v>0</v>
      </c>
      <c r="M286" s="9">
        <f t="shared" si="48"/>
        <v>0</v>
      </c>
      <c r="N286" s="29"/>
      <c r="O286" s="9">
        <f t="shared" si="51"/>
        <v>0</v>
      </c>
      <c r="P286" s="9">
        <f t="shared" si="52"/>
        <v>0</v>
      </c>
      <c r="Q286" s="9">
        <f t="shared" si="49"/>
        <v>0</v>
      </c>
      <c r="R286" s="8">
        <f t="shared" si="50"/>
        <v>0</v>
      </c>
      <c r="S286" s="89" t="s">
        <v>3174</v>
      </c>
      <c r="T286" s="89" t="s">
        <v>2727</v>
      </c>
      <c r="U286" s="89">
        <v>80</v>
      </c>
      <c r="V286" s="89"/>
      <c r="W286" s="89"/>
      <c r="X286" s="89"/>
      <c r="Y286" s="89"/>
      <c r="Z286" s="89"/>
      <c r="AA286" s="89"/>
      <c r="AB286" s="89"/>
      <c r="AC286" s="89"/>
    </row>
    <row r="287" spans="1:29" x14ac:dyDescent="0.25">
      <c r="A287" s="4" t="s">
        <v>2560</v>
      </c>
      <c r="B287" s="60" t="s">
        <v>2549</v>
      </c>
      <c r="C287" s="46" t="s">
        <v>428</v>
      </c>
      <c r="D287" s="303" t="s">
        <v>3205</v>
      </c>
      <c r="E287" s="304" t="s">
        <v>3154</v>
      </c>
      <c r="F287" s="254" t="s">
        <v>11</v>
      </c>
      <c r="G287" s="6">
        <f t="shared" si="46"/>
        <v>345</v>
      </c>
      <c r="H287" s="6">
        <v>300</v>
      </c>
      <c r="I287" s="6">
        <v>600</v>
      </c>
      <c r="J287" s="32"/>
      <c r="K287" s="9"/>
      <c r="L287" s="9">
        <f t="shared" si="47"/>
        <v>0</v>
      </c>
      <c r="M287" s="9">
        <f t="shared" si="48"/>
        <v>0</v>
      </c>
      <c r="N287" s="29"/>
      <c r="O287" s="9">
        <f t="shared" si="51"/>
        <v>0</v>
      </c>
      <c r="P287" s="9">
        <f t="shared" si="52"/>
        <v>0</v>
      </c>
      <c r="Q287" s="9">
        <f t="shared" si="49"/>
        <v>0</v>
      </c>
      <c r="R287" s="8">
        <f t="shared" si="50"/>
        <v>0</v>
      </c>
      <c r="S287" s="89" t="s">
        <v>3174</v>
      </c>
      <c r="T287" s="89" t="s">
        <v>2727</v>
      </c>
      <c r="U287" s="89">
        <v>80</v>
      </c>
      <c r="V287" s="89"/>
      <c r="W287" s="89"/>
      <c r="X287" s="89"/>
      <c r="Y287" s="89"/>
      <c r="Z287" s="89"/>
      <c r="AA287" s="89"/>
      <c r="AB287" s="89"/>
      <c r="AC287" s="89"/>
    </row>
    <row r="288" spans="1:29" x14ac:dyDescent="0.25">
      <c r="A288" s="4" t="s">
        <v>2560</v>
      </c>
      <c r="B288" s="60" t="s">
        <v>2549</v>
      </c>
      <c r="C288" s="46" t="s">
        <v>428</v>
      </c>
      <c r="D288" s="312" t="s">
        <v>3206</v>
      </c>
      <c r="E288" s="304" t="s">
        <v>3164</v>
      </c>
      <c r="F288" s="314" t="s">
        <v>11</v>
      </c>
      <c r="G288" s="6">
        <f t="shared" si="46"/>
        <v>345</v>
      </c>
      <c r="H288" s="6">
        <v>300</v>
      </c>
      <c r="I288" s="6">
        <v>600</v>
      </c>
      <c r="J288" s="32"/>
      <c r="K288" s="9"/>
      <c r="L288" s="9">
        <f t="shared" si="47"/>
        <v>0</v>
      </c>
      <c r="M288" s="9">
        <f t="shared" si="48"/>
        <v>0</v>
      </c>
      <c r="N288" s="29"/>
      <c r="O288" s="9">
        <f t="shared" si="51"/>
        <v>0</v>
      </c>
      <c r="P288" s="9">
        <f t="shared" si="52"/>
        <v>0</v>
      </c>
      <c r="Q288" s="9">
        <f t="shared" si="49"/>
        <v>0</v>
      </c>
      <c r="R288" s="8">
        <f t="shared" si="50"/>
        <v>0</v>
      </c>
      <c r="S288" s="89" t="s">
        <v>3174</v>
      </c>
      <c r="T288" s="89" t="s">
        <v>2727</v>
      </c>
      <c r="U288" s="89">
        <v>80</v>
      </c>
      <c r="V288" s="89"/>
      <c r="W288" s="89"/>
      <c r="X288" s="89"/>
      <c r="Y288" s="89"/>
      <c r="Z288" s="89"/>
      <c r="AA288" s="89"/>
      <c r="AB288" s="89"/>
      <c r="AC288" s="89"/>
    </row>
    <row r="289" spans="1:29" x14ac:dyDescent="0.25">
      <c r="A289" s="4" t="s">
        <v>2560</v>
      </c>
      <c r="B289" s="62" t="s">
        <v>2558</v>
      </c>
      <c r="C289" s="5" t="s">
        <v>427</v>
      </c>
      <c r="D289" s="278" t="s">
        <v>88</v>
      </c>
      <c r="E289" s="46" t="s">
        <v>612</v>
      </c>
      <c r="F289" s="280" t="s">
        <v>8</v>
      </c>
      <c r="G289" s="84">
        <f t="shared" si="46"/>
        <v>506</v>
      </c>
      <c r="H289" s="15">
        <v>440</v>
      </c>
      <c r="I289" s="15">
        <v>880</v>
      </c>
      <c r="J289" s="33"/>
      <c r="K289" s="9">
        <f t="shared" ref="K289:K320" si="53">J289*G289</f>
        <v>0</v>
      </c>
      <c r="L289" s="9">
        <f t="shared" si="47"/>
        <v>0</v>
      </c>
      <c r="M289" s="9">
        <f t="shared" si="48"/>
        <v>0</v>
      </c>
      <c r="N289" s="29"/>
      <c r="O289" s="9">
        <f t="shared" si="51"/>
        <v>0</v>
      </c>
      <c r="P289" s="9">
        <f t="shared" si="52"/>
        <v>0</v>
      </c>
      <c r="Q289" s="9">
        <f t="shared" si="49"/>
        <v>0</v>
      </c>
      <c r="R289" s="8">
        <f t="shared" si="50"/>
        <v>0</v>
      </c>
      <c r="S289" s="89" t="e">
        <v>#N/A</v>
      </c>
      <c r="T289" s="89" t="s">
        <v>2727</v>
      </c>
      <c r="U289" s="89">
        <v>105</v>
      </c>
      <c r="V289" s="89"/>
      <c r="W289" s="89"/>
      <c r="X289" s="89"/>
      <c r="Y289" s="89"/>
      <c r="Z289" s="89"/>
      <c r="AA289" s="89"/>
      <c r="AB289" s="89" t="e">
        <v>#N/A</v>
      </c>
      <c r="AC289" s="89" t="e">
        <v>#N/A</v>
      </c>
    </row>
    <row r="290" spans="1:29" x14ac:dyDescent="0.25">
      <c r="A290" s="4" t="s">
        <v>2560</v>
      </c>
      <c r="B290" s="62" t="s">
        <v>2558</v>
      </c>
      <c r="C290" s="46" t="s">
        <v>427</v>
      </c>
      <c r="D290" s="295" t="s">
        <v>40</v>
      </c>
      <c r="E290" s="304" t="s">
        <v>549</v>
      </c>
      <c r="F290" s="280" t="s">
        <v>8</v>
      </c>
      <c r="G290" s="58">
        <f t="shared" si="46"/>
        <v>506</v>
      </c>
      <c r="H290" s="10">
        <v>440</v>
      </c>
      <c r="I290" s="10">
        <v>880</v>
      </c>
      <c r="J290" s="33"/>
      <c r="K290" s="9">
        <f t="shared" si="53"/>
        <v>0</v>
      </c>
      <c r="L290" s="9">
        <f t="shared" si="47"/>
        <v>0</v>
      </c>
      <c r="M290" s="9">
        <f t="shared" si="48"/>
        <v>0</v>
      </c>
      <c r="N290" s="29"/>
      <c r="O290" s="9">
        <f t="shared" si="51"/>
        <v>0</v>
      </c>
      <c r="P290" s="9">
        <f t="shared" si="52"/>
        <v>0</v>
      </c>
      <c r="Q290" s="9">
        <f t="shared" si="49"/>
        <v>0</v>
      </c>
      <c r="R290" s="8">
        <f t="shared" si="50"/>
        <v>0</v>
      </c>
      <c r="S290" s="89" t="e">
        <v>#N/A</v>
      </c>
      <c r="T290" s="89" t="s">
        <v>2727</v>
      </c>
      <c r="U290" s="89">
        <v>105</v>
      </c>
      <c r="V290" s="89"/>
      <c r="W290" s="89"/>
      <c r="X290" s="89"/>
      <c r="Y290" s="89"/>
      <c r="Z290" s="89"/>
      <c r="AA290" s="89"/>
      <c r="AB290" s="89" t="e">
        <v>#N/A</v>
      </c>
      <c r="AC290" s="89" t="e">
        <v>#N/A</v>
      </c>
    </row>
    <row r="291" spans="1:29" x14ac:dyDescent="0.25">
      <c r="A291" s="4" t="s">
        <v>2560</v>
      </c>
      <c r="B291" s="62" t="s">
        <v>2558</v>
      </c>
      <c r="C291" s="46" t="s">
        <v>428</v>
      </c>
      <c r="D291" s="310" t="s">
        <v>41</v>
      </c>
      <c r="E291" s="304" t="s">
        <v>550</v>
      </c>
      <c r="F291" s="280" t="s">
        <v>8</v>
      </c>
      <c r="G291" s="58">
        <f t="shared" si="46"/>
        <v>506</v>
      </c>
      <c r="H291" s="10">
        <v>440</v>
      </c>
      <c r="I291" s="10">
        <v>880</v>
      </c>
      <c r="J291" s="33"/>
      <c r="K291" s="9">
        <f t="shared" si="53"/>
        <v>0</v>
      </c>
      <c r="L291" s="9">
        <f t="shared" si="47"/>
        <v>0</v>
      </c>
      <c r="M291" s="9">
        <f t="shared" si="48"/>
        <v>0</v>
      </c>
      <c r="N291" s="29"/>
      <c r="O291" s="9">
        <f t="shared" si="51"/>
        <v>0</v>
      </c>
      <c r="P291" s="9">
        <f t="shared" si="52"/>
        <v>0</v>
      </c>
      <c r="Q291" s="9">
        <f t="shared" si="49"/>
        <v>0</v>
      </c>
      <c r="R291" s="8">
        <f t="shared" si="50"/>
        <v>0</v>
      </c>
      <c r="S291" s="89" t="e">
        <v>#N/A</v>
      </c>
      <c r="T291" s="89" t="s">
        <v>2727</v>
      </c>
      <c r="U291" s="89">
        <v>105</v>
      </c>
      <c r="V291" s="89"/>
      <c r="W291" s="89"/>
      <c r="X291" s="89"/>
      <c r="Y291" s="89"/>
      <c r="Z291" s="89"/>
      <c r="AA291" s="89"/>
      <c r="AB291" s="89" t="e">
        <v>#N/A</v>
      </c>
      <c r="AC291" s="89" t="e">
        <v>#N/A</v>
      </c>
    </row>
    <row r="292" spans="1:29" x14ac:dyDescent="0.25">
      <c r="A292" s="4" t="s">
        <v>2560</v>
      </c>
      <c r="B292" s="60" t="s">
        <v>2558</v>
      </c>
      <c r="C292" s="5" t="s">
        <v>427</v>
      </c>
      <c r="D292" s="278" t="s">
        <v>2755</v>
      </c>
      <c r="E292" s="60" t="s">
        <v>2579</v>
      </c>
      <c r="F292" s="254" t="s">
        <v>12</v>
      </c>
      <c r="G292" s="17">
        <f t="shared" si="46"/>
        <v>552</v>
      </c>
      <c r="H292" s="17">
        <v>480</v>
      </c>
      <c r="I292" s="17">
        <v>960</v>
      </c>
      <c r="J292" s="32"/>
      <c r="K292" s="9">
        <f t="shared" si="53"/>
        <v>0</v>
      </c>
      <c r="L292" s="9">
        <f t="shared" si="47"/>
        <v>0</v>
      </c>
      <c r="M292" s="9">
        <f t="shared" si="48"/>
        <v>0</v>
      </c>
      <c r="N292" s="29"/>
      <c r="O292" s="9">
        <f t="shared" si="51"/>
        <v>0</v>
      </c>
      <c r="P292" s="9">
        <f t="shared" si="52"/>
        <v>0</v>
      </c>
      <c r="Q292" s="9">
        <f t="shared" si="49"/>
        <v>0</v>
      </c>
      <c r="R292" s="8">
        <f t="shared" si="50"/>
        <v>0</v>
      </c>
      <c r="S292" s="89" t="s">
        <v>2902</v>
      </c>
      <c r="T292" s="89" t="s">
        <v>2727</v>
      </c>
      <c r="U292" s="89">
        <v>40</v>
      </c>
      <c r="V292" s="89"/>
      <c r="W292" s="89"/>
      <c r="X292" s="89"/>
      <c r="Y292" s="89"/>
      <c r="Z292" s="89"/>
      <c r="AA292" s="89"/>
      <c r="AB292" s="89"/>
      <c r="AC292" s="89"/>
    </row>
    <row r="293" spans="1:29" x14ac:dyDescent="0.25">
      <c r="A293" s="4" t="s">
        <v>2560</v>
      </c>
      <c r="B293" s="60" t="s">
        <v>2558</v>
      </c>
      <c r="C293" s="46" t="s">
        <v>427</v>
      </c>
      <c r="D293" s="278" t="s">
        <v>2756</v>
      </c>
      <c r="E293" s="304" t="s">
        <v>2580</v>
      </c>
      <c r="F293" s="254" t="s">
        <v>12</v>
      </c>
      <c r="G293" s="6">
        <f t="shared" si="46"/>
        <v>552</v>
      </c>
      <c r="H293" s="6">
        <v>480</v>
      </c>
      <c r="I293" s="6">
        <v>960</v>
      </c>
      <c r="J293" s="32"/>
      <c r="K293" s="9">
        <f t="shared" si="53"/>
        <v>0</v>
      </c>
      <c r="L293" s="9">
        <f t="shared" si="47"/>
        <v>0</v>
      </c>
      <c r="M293" s="9">
        <f t="shared" si="48"/>
        <v>0</v>
      </c>
      <c r="N293" s="29"/>
      <c r="O293" s="9">
        <f t="shared" si="51"/>
        <v>0</v>
      </c>
      <c r="P293" s="9">
        <f t="shared" si="52"/>
        <v>0</v>
      </c>
      <c r="Q293" s="9">
        <f t="shared" si="49"/>
        <v>0</v>
      </c>
      <c r="R293" s="8">
        <f t="shared" si="50"/>
        <v>0</v>
      </c>
      <c r="S293" s="89" t="s">
        <v>2902</v>
      </c>
      <c r="T293" s="89" t="s">
        <v>2727</v>
      </c>
      <c r="U293" s="89">
        <v>40</v>
      </c>
      <c r="V293" s="89"/>
      <c r="W293" s="89"/>
      <c r="X293" s="89"/>
      <c r="Y293" s="89"/>
      <c r="Z293" s="89"/>
      <c r="AA293" s="89"/>
      <c r="AB293" s="89"/>
      <c r="AC293" s="89"/>
    </row>
    <row r="294" spans="1:29" x14ac:dyDescent="0.25">
      <c r="A294" s="4" t="s">
        <v>2560</v>
      </c>
      <c r="B294" s="60" t="s">
        <v>2558</v>
      </c>
      <c r="C294" s="46" t="s">
        <v>428</v>
      </c>
      <c r="D294" s="310" t="s">
        <v>2757</v>
      </c>
      <c r="E294" s="182" t="s">
        <v>2581</v>
      </c>
      <c r="F294" s="254" t="s">
        <v>12</v>
      </c>
      <c r="G294" s="6">
        <f t="shared" si="46"/>
        <v>552</v>
      </c>
      <c r="H294" s="6">
        <v>480</v>
      </c>
      <c r="I294" s="6">
        <v>960</v>
      </c>
      <c r="J294" s="32"/>
      <c r="K294" s="9">
        <f t="shared" si="53"/>
        <v>0</v>
      </c>
      <c r="L294" s="9">
        <f t="shared" si="47"/>
        <v>0</v>
      </c>
      <c r="M294" s="9">
        <f t="shared" si="48"/>
        <v>0</v>
      </c>
      <c r="N294" s="29"/>
      <c r="O294" s="9">
        <f t="shared" si="51"/>
        <v>0</v>
      </c>
      <c r="P294" s="9">
        <f t="shared" si="52"/>
        <v>0</v>
      </c>
      <c r="Q294" s="9">
        <f t="shared" si="49"/>
        <v>0</v>
      </c>
      <c r="R294" s="8">
        <f t="shared" si="50"/>
        <v>0</v>
      </c>
      <c r="S294" s="89" t="s">
        <v>2902</v>
      </c>
      <c r="T294" s="89" t="s">
        <v>2727</v>
      </c>
      <c r="U294" s="89">
        <v>40</v>
      </c>
      <c r="V294" s="89"/>
      <c r="W294" s="89"/>
      <c r="X294" s="89"/>
      <c r="Y294" s="89"/>
      <c r="Z294" s="89"/>
      <c r="AA294" s="89"/>
      <c r="AB294" s="89"/>
      <c r="AC294" s="89"/>
    </row>
    <row r="295" spans="1:29" x14ac:dyDescent="0.25">
      <c r="A295" s="4" t="s">
        <v>2560</v>
      </c>
      <c r="B295" s="60" t="s">
        <v>2558</v>
      </c>
      <c r="C295" s="5" t="s">
        <v>427</v>
      </c>
      <c r="D295" s="278" t="s">
        <v>2758</v>
      </c>
      <c r="E295" s="60" t="s">
        <v>2582</v>
      </c>
      <c r="F295" s="254" t="s">
        <v>12</v>
      </c>
      <c r="G295" s="17">
        <f t="shared" si="46"/>
        <v>552</v>
      </c>
      <c r="H295" s="17">
        <v>480</v>
      </c>
      <c r="I295" s="17">
        <v>960</v>
      </c>
      <c r="J295" s="32"/>
      <c r="K295" s="9">
        <f t="shared" si="53"/>
        <v>0</v>
      </c>
      <c r="L295" s="9">
        <f t="shared" si="47"/>
        <v>0</v>
      </c>
      <c r="M295" s="9">
        <f t="shared" si="48"/>
        <v>0</v>
      </c>
      <c r="N295" s="29"/>
      <c r="O295" s="9">
        <f t="shared" si="51"/>
        <v>0</v>
      </c>
      <c r="P295" s="9">
        <f t="shared" si="52"/>
        <v>0</v>
      </c>
      <c r="Q295" s="9">
        <f t="shared" si="49"/>
        <v>0</v>
      </c>
      <c r="R295" s="8">
        <f t="shared" si="50"/>
        <v>0</v>
      </c>
      <c r="S295" s="89" t="s">
        <v>2902</v>
      </c>
      <c r="T295" s="89" t="s">
        <v>2727</v>
      </c>
      <c r="U295" s="89">
        <v>40</v>
      </c>
      <c r="V295" s="89"/>
      <c r="W295" s="89"/>
      <c r="X295" s="89"/>
      <c r="Y295" s="89"/>
      <c r="Z295" s="89"/>
      <c r="AA295" s="89"/>
      <c r="AB295" s="89"/>
      <c r="AC295" s="89"/>
    </row>
    <row r="296" spans="1:29" x14ac:dyDescent="0.25">
      <c r="A296" s="4" t="s">
        <v>2560</v>
      </c>
      <c r="B296" s="60" t="s">
        <v>2558</v>
      </c>
      <c r="C296" s="46" t="s">
        <v>427</v>
      </c>
      <c r="D296" s="278" t="s">
        <v>2759</v>
      </c>
      <c r="E296" s="304" t="s">
        <v>2583</v>
      </c>
      <c r="F296" s="254" t="s">
        <v>12</v>
      </c>
      <c r="G296" s="6">
        <f t="shared" si="46"/>
        <v>552</v>
      </c>
      <c r="H296" s="6">
        <v>480</v>
      </c>
      <c r="I296" s="6">
        <v>960</v>
      </c>
      <c r="J296" s="32"/>
      <c r="K296" s="9">
        <f t="shared" si="53"/>
        <v>0</v>
      </c>
      <c r="L296" s="9">
        <f t="shared" si="47"/>
        <v>0</v>
      </c>
      <c r="M296" s="9">
        <f t="shared" si="48"/>
        <v>0</v>
      </c>
      <c r="N296" s="29"/>
      <c r="O296" s="9">
        <f t="shared" si="51"/>
        <v>0</v>
      </c>
      <c r="P296" s="9">
        <f t="shared" si="52"/>
        <v>0</v>
      </c>
      <c r="Q296" s="9">
        <f t="shared" si="49"/>
        <v>0</v>
      </c>
      <c r="R296" s="8">
        <f t="shared" si="50"/>
        <v>0</v>
      </c>
      <c r="S296" s="89" t="s">
        <v>2902</v>
      </c>
      <c r="T296" s="89" t="s">
        <v>2727</v>
      </c>
      <c r="U296" s="89">
        <v>40</v>
      </c>
      <c r="V296" s="89"/>
      <c r="W296" s="89"/>
      <c r="X296" s="89"/>
      <c r="Y296" s="89"/>
      <c r="Z296" s="89"/>
      <c r="AA296" s="89"/>
      <c r="AB296" s="89"/>
      <c r="AC296" s="89"/>
    </row>
    <row r="297" spans="1:29" x14ac:dyDescent="0.25">
      <c r="A297" s="4" t="s">
        <v>2560</v>
      </c>
      <c r="B297" s="60" t="s">
        <v>2558</v>
      </c>
      <c r="C297" s="46" t="s">
        <v>428</v>
      </c>
      <c r="D297" s="310" t="s">
        <v>2760</v>
      </c>
      <c r="E297" s="182" t="s">
        <v>2584</v>
      </c>
      <c r="F297" s="254" t="s">
        <v>12</v>
      </c>
      <c r="G297" s="6">
        <f t="shared" si="46"/>
        <v>552</v>
      </c>
      <c r="H297" s="6">
        <v>480</v>
      </c>
      <c r="I297" s="6">
        <v>960</v>
      </c>
      <c r="J297" s="32"/>
      <c r="K297" s="9">
        <f t="shared" si="53"/>
        <v>0</v>
      </c>
      <c r="L297" s="9">
        <f t="shared" si="47"/>
        <v>0</v>
      </c>
      <c r="M297" s="9">
        <f t="shared" si="48"/>
        <v>0</v>
      </c>
      <c r="N297" s="29"/>
      <c r="O297" s="9">
        <f t="shared" si="51"/>
        <v>0</v>
      </c>
      <c r="P297" s="9">
        <f t="shared" si="52"/>
        <v>0</v>
      </c>
      <c r="Q297" s="9">
        <f t="shared" si="49"/>
        <v>0</v>
      </c>
      <c r="R297" s="8">
        <f t="shared" si="50"/>
        <v>0</v>
      </c>
      <c r="S297" s="89" t="s">
        <v>2902</v>
      </c>
      <c r="T297" s="89" t="s">
        <v>2727</v>
      </c>
      <c r="U297" s="89">
        <v>40</v>
      </c>
      <c r="V297" s="89"/>
      <c r="W297" s="89"/>
      <c r="X297" s="89"/>
      <c r="Y297" s="89"/>
      <c r="Z297" s="89"/>
      <c r="AA297" s="89"/>
      <c r="AB297" s="89"/>
      <c r="AC297" s="89"/>
    </row>
    <row r="298" spans="1:29" x14ac:dyDescent="0.25">
      <c r="A298" s="4" t="s">
        <v>2560</v>
      </c>
      <c r="B298" s="60" t="s">
        <v>2558</v>
      </c>
      <c r="C298" s="5" t="s">
        <v>427</v>
      </c>
      <c r="D298" s="278" t="s">
        <v>2761</v>
      </c>
      <c r="E298" s="60" t="s">
        <v>2585</v>
      </c>
      <c r="F298" s="254" t="s">
        <v>12</v>
      </c>
      <c r="G298" s="17">
        <f t="shared" si="46"/>
        <v>552</v>
      </c>
      <c r="H298" s="17">
        <v>480</v>
      </c>
      <c r="I298" s="17">
        <v>960</v>
      </c>
      <c r="J298" s="32"/>
      <c r="K298" s="9">
        <f t="shared" si="53"/>
        <v>0</v>
      </c>
      <c r="L298" s="9">
        <f t="shared" si="47"/>
        <v>0</v>
      </c>
      <c r="M298" s="9">
        <f t="shared" si="48"/>
        <v>0</v>
      </c>
      <c r="N298" s="29"/>
      <c r="O298" s="9">
        <f t="shared" si="51"/>
        <v>0</v>
      </c>
      <c r="P298" s="9">
        <f t="shared" si="52"/>
        <v>0</v>
      </c>
      <c r="Q298" s="9">
        <f t="shared" si="49"/>
        <v>0</v>
      </c>
      <c r="R298" s="8">
        <f t="shared" si="50"/>
        <v>0</v>
      </c>
      <c r="S298" s="89" t="s">
        <v>2902</v>
      </c>
      <c r="T298" s="89" t="s">
        <v>2727</v>
      </c>
      <c r="U298" s="89">
        <v>45</v>
      </c>
      <c r="V298" s="89"/>
      <c r="W298" s="89"/>
      <c r="X298" s="89"/>
      <c r="Y298" s="89"/>
      <c r="Z298" s="89"/>
      <c r="AA298" s="89"/>
      <c r="AB298" s="89"/>
      <c r="AC298" s="89"/>
    </row>
    <row r="299" spans="1:29" x14ac:dyDescent="0.25">
      <c r="A299" s="4" t="s">
        <v>2560</v>
      </c>
      <c r="B299" s="60" t="s">
        <v>2558</v>
      </c>
      <c r="C299" s="46" t="s">
        <v>427</v>
      </c>
      <c r="D299" s="278" t="s">
        <v>2762</v>
      </c>
      <c r="E299" s="304" t="s">
        <v>2586</v>
      </c>
      <c r="F299" s="254" t="s">
        <v>12</v>
      </c>
      <c r="G299" s="6">
        <f t="shared" si="46"/>
        <v>552</v>
      </c>
      <c r="H299" s="6">
        <v>480</v>
      </c>
      <c r="I299" s="6">
        <v>960</v>
      </c>
      <c r="J299" s="32"/>
      <c r="K299" s="9">
        <f t="shared" si="53"/>
        <v>0</v>
      </c>
      <c r="L299" s="9">
        <f t="shared" si="47"/>
        <v>0</v>
      </c>
      <c r="M299" s="9">
        <f t="shared" si="48"/>
        <v>0</v>
      </c>
      <c r="N299" s="29"/>
      <c r="O299" s="9">
        <f t="shared" si="51"/>
        <v>0</v>
      </c>
      <c r="P299" s="9">
        <f t="shared" si="52"/>
        <v>0</v>
      </c>
      <c r="Q299" s="9">
        <f t="shared" si="49"/>
        <v>0</v>
      </c>
      <c r="R299" s="8">
        <f t="shared" si="50"/>
        <v>0</v>
      </c>
      <c r="S299" s="89" t="s">
        <v>2902</v>
      </c>
      <c r="T299" s="89" t="s">
        <v>2727</v>
      </c>
      <c r="U299" s="89">
        <v>45</v>
      </c>
      <c r="V299" s="89"/>
      <c r="W299" s="89"/>
      <c r="X299" s="89"/>
      <c r="Y299" s="89"/>
      <c r="Z299" s="89"/>
      <c r="AA299" s="89"/>
      <c r="AB299" s="89"/>
      <c r="AC299" s="89"/>
    </row>
    <row r="300" spans="1:29" x14ac:dyDescent="0.25">
      <c r="A300" s="4" t="s">
        <v>2560</v>
      </c>
      <c r="B300" s="60" t="s">
        <v>2558</v>
      </c>
      <c r="C300" s="46" t="s">
        <v>428</v>
      </c>
      <c r="D300" s="310" t="s">
        <v>2763</v>
      </c>
      <c r="E300" s="182" t="s">
        <v>2587</v>
      </c>
      <c r="F300" s="254" t="s">
        <v>12</v>
      </c>
      <c r="G300" s="6">
        <f t="shared" si="46"/>
        <v>552</v>
      </c>
      <c r="H300" s="6">
        <v>480</v>
      </c>
      <c r="I300" s="6">
        <v>960</v>
      </c>
      <c r="J300" s="32"/>
      <c r="K300" s="9">
        <f t="shared" si="53"/>
        <v>0</v>
      </c>
      <c r="L300" s="9">
        <f t="shared" si="47"/>
        <v>0</v>
      </c>
      <c r="M300" s="9">
        <f t="shared" si="48"/>
        <v>0</v>
      </c>
      <c r="N300" s="29"/>
      <c r="O300" s="9">
        <f t="shared" si="51"/>
        <v>0</v>
      </c>
      <c r="P300" s="9">
        <f t="shared" si="52"/>
        <v>0</v>
      </c>
      <c r="Q300" s="9">
        <f t="shared" si="49"/>
        <v>0</v>
      </c>
      <c r="R300" s="8">
        <f t="shared" si="50"/>
        <v>0</v>
      </c>
      <c r="S300" s="89" t="s">
        <v>2902</v>
      </c>
      <c r="T300" s="89" t="s">
        <v>2727</v>
      </c>
      <c r="U300" s="89">
        <v>45</v>
      </c>
      <c r="V300" s="89"/>
      <c r="W300" s="89"/>
      <c r="X300" s="89"/>
      <c r="Y300" s="89"/>
      <c r="Z300" s="89"/>
      <c r="AA300" s="89"/>
      <c r="AB300" s="89"/>
      <c r="AC300" s="89"/>
    </row>
    <row r="301" spans="1:29" x14ac:dyDescent="0.25">
      <c r="A301" s="4" t="s">
        <v>2560</v>
      </c>
      <c r="B301" s="60" t="s">
        <v>2558</v>
      </c>
      <c r="C301" s="5" t="s">
        <v>427</v>
      </c>
      <c r="D301" s="278" t="s">
        <v>2764</v>
      </c>
      <c r="E301" s="188" t="s">
        <v>2588</v>
      </c>
      <c r="F301" s="254" t="s">
        <v>2726</v>
      </c>
      <c r="G301" s="17">
        <f t="shared" si="46"/>
        <v>920</v>
      </c>
      <c r="H301" s="17">
        <v>800</v>
      </c>
      <c r="I301" s="17">
        <v>1600</v>
      </c>
      <c r="J301" s="32"/>
      <c r="K301" s="9">
        <f t="shared" si="53"/>
        <v>0</v>
      </c>
      <c r="L301" s="9">
        <f t="shared" si="47"/>
        <v>0</v>
      </c>
      <c r="M301" s="9">
        <f t="shared" si="48"/>
        <v>0</v>
      </c>
      <c r="N301" s="29"/>
      <c r="O301" s="9">
        <f t="shared" si="51"/>
        <v>0</v>
      </c>
      <c r="P301" s="9">
        <f t="shared" si="52"/>
        <v>0</v>
      </c>
      <c r="Q301" s="9">
        <f t="shared" si="49"/>
        <v>0</v>
      </c>
      <c r="R301" s="8">
        <f t="shared" si="50"/>
        <v>0</v>
      </c>
      <c r="S301" s="89" t="s">
        <v>2903</v>
      </c>
      <c r="T301" s="89" t="s">
        <v>2728</v>
      </c>
      <c r="U301" s="89">
        <v>10</v>
      </c>
      <c r="V301" s="89"/>
      <c r="W301" s="89"/>
      <c r="X301" s="89"/>
      <c r="Y301" s="89"/>
      <c r="Z301" s="89"/>
      <c r="AA301" s="89"/>
      <c r="AB301" s="89"/>
      <c r="AC301" s="89"/>
    </row>
    <row r="302" spans="1:29" x14ac:dyDescent="0.25">
      <c r="A302" s="4" t="s">
        <v>2560</v>
      </c>
      <c r="B302" s="60" t="s">
        <v>2558</v>
      </c>
      <c r="C302" s="46" t="s">
        <v>427</v>
      </c>
      <c r="D302" s="278" t="s">
        <v>2765</v>
      </c>
      <c r="E302" s="188" t="s">
        <v>2589</v>
      </c>
      <c r="F302" s="254" t="s">
        <v>2726</v>
      </c>
      <c r="G302" s="6">
        <f t="shared" si="46"/>
        <v>920</v>
      </c>
      <c r="H302" s="6">
        <v>800</v>
      </c>
      <c r="I302" s="6">
        <v>1600</v>
      </c>
      <c r="J302" s="32"/>
      <c r="K302" s="9">
        <f t="shared" si="53"/>
        <v>0</v>
      </c>
      <c r="L302" s="9">
        <f t="shared" si="47"/>
        <v>0</v>
      </c>
      <c r="M302" s="9">
        <f t="shared" si="48"/>
        <v>0</v>
      </c>
      <c r="N302" s="29"/>
      <c r="O302" s="9">
        <f t="shared" si="51"/>
        <v>0</v>
      </c>
      <c r="P302" s="9">
        <f t="shared" si="52"/>
        <v>0</v>
      </c>
      <c r="Q302" s="9">
        <f t="shared" si="49"/>
        <v>0</v>
      </c>
      <c r="R302" s="8">
        <f t="shared" si="50"/>
        <v>0</v>
      </c>
      <c r="S302" s="89" t="s">
        <v>2903</v>
      </c>
      <c r="T302" s="89" t="s">
        <v>2728</v>
      </c>
      <c r="U302" s="89">
        <v>10</v>
      </c>
      <c r="V302" s="89"/>
      <c r="W302" s="89"/>
      <c r="X302" s="89"/>
      <c r="Y302" s="89"/>
      <c r="Z302" s="89"/>
      <c r="AA302" s="89"/>
      <c r="AB302" s="89"/>
      <c r="AC302" s="89"/>
    </row>
    <row r="303" spans="1:29" x14ac:dyDescent="0.25">
      <c r="A303" s="4" t="s">
        <v>2560</v>
      </c>
      <c r="B303" s="60" t="s">
        <v>2558</v>
      </c>
      <c r="C303" s="46" t="s">
        <v>428</v>
      </c>
      <c r="D303" s="310" t="s">
        <v>2766</v>
      </c>
      <c r="E303" s="189" t="s">
        <v>2590</v>
      </c>
      <c r="F303" s="254" t="s">
        <v>2726</v>
      </c>
      <c r="G303" s="6">
        <f t="shared" si="46"/>
        <v>920</v>
      </c>
      <c r="H303" s="6">
        <v>800</v>
      </c>
      <c r="I303" s="6">
        <v>1600</v>
      </c>
      <c r="J303" s="32"/>
      <c r="K303" s="9">
        <f t="shared" si="53"/>
        <v>0</v>
      </c>
      <c r="L303" s="9">
        <f t="shared" si="47"/>
        <v>0</v>
      </c>
      <c r="M303" s="9">
        <f t="shared" si="48"/>
        <v>0</v>
      </c>
      <c r="N303" s="29"/>
      <c r="O303" s="9">
        <f t="shared" si="51"/>
        <v>0</v>
      </c>
      <c r="P303" s="9">
        <f t="shared" si="52"/>
        <v>0</v>
      </c>
      <c r="Q303" s="9">
        <f t="shared" si="49"/>
        <v>0</v>
      </c>
      <c r="R303" s="8">
        <f t="shared" si="50"/>
        <v>0</v>
      </c>
      <c r="S303" s="89" t="s">
        <v>2903</v>
      </c>
      <c r="T303" s="89" t="s">
        <v>2728</v>
      </c>
      <c r="U303" s="89">
        <v>10</v>
      </c>
      <c r="V303" s="89"/>
      <c r="W303" s="89"/>
      <c r="X303" s="89"/>
      <c r="Y303" s="89"/>
      <c r="Z303" s="89"/>
      <c r="AA303" s="89"/>
      <c r="AB303" s="89"/>
      <c r="AC303" s="89"/>
    </row>
    <row r="304" spans="1:29" x14ac:dyDescent="0.25">
      <c r="A304" s="4" t="s">
        <v>2560</v>
      </c>
      <c r="B304" s="60" t="s">
        <v>2558</v>
      </c>
      <c r="C304" s="5" t="s">
        <v>427</v>
      </c>
      <c r="D304" s="278" t="s">
        <v>2767</v>
      </c>
      <c r="E304" s="188" t="s">
        <v>2591</v>
      </c>
      <c r="F304" s="254" t="s">
        <v>2724</v>
      </c>
      <c r="G304" s="17">
        <f t="shared" si="46"/>
        <v>690</v>
      </c>
      <c r="H304" s="17">
        <v>600</v>
      </c>
      <c r="I304" s="17">
        <v>1200</v>
      </c>
      <c r="J304" s="32"/>
      <c r="K304" s="9">
        <f t="shared" si="53"/>
        <v>0</v>
      </c>
      <c r="L304" s="9">
        <f t="shared" si="47"/>
        <v>0</v>
      </c>
      <c r="M304" s="9">
        <f t="shared" si="48"/>
        <v>0</v>
      </c>
      <c r="N304" s="29"/>
      <c r="O304" s="9">
        <f t="shared" si="51"/>
        <v>0</v>
      </c>
      <c r="P304" s="9">
        <f t="shared" si="52"/>
        <v>0</v>
      </c>
      <c r="Q304" s="9">
        <f t="shared" si="49"/>
        <v>0</v>
      </c>
      <c r="R304" s="8">
        <f t="shared" si="50"/>
        <v>0</v>
      </c>
      <c r="S304" s="89" t="s">
        <v>2904</v>
      </c>
      <c r="T304" s="89" t="s">
        <v>2728</v>
      </c>
      <c r="U304" s="89">
        <v>10</v>
      </c>
      <c r="V304" s="89"/>
      <c r="W304" s="89"/>
      <c r="X304" s="89"/>
      <c r="Y304" s="89"/>
      <c r="Z304" s="89"/>
      <c r="AA304" s="89"/>
      <c r="AB304" s="89"/>
      <c r="AC304" s="89"/>
    </row>
    <row r="305" spans="1:29" x14ac:dyDescent="0.25">
      <c r="A305" s="4" t="s">
        <v>2560</v>
      </c>
      <c r="B305" s="60" t="s">
        <v>2558</v>
      </c>
      <c r="C305" s="46" t="s">
        <v>427</v>
      </c>
      <c r="D305" s="278" t="s">
        <v>2768</v>
      </c>
      <c r="E305" s="188" t="s">
        <v>2592</v>
      </c>
      <c r="F305" s="254" t="s">
        <v>2724</v>
      </c>
      <c r="G305" s="6">
        <f t="shared" si="46"/>
        <v>690</v>
      </c>
      <c r="H305" s="6">
        <v>600</v>
      </c>
      <c r="I305" s="6">
        <v>1200</v>
      </c>
      <c r="J305" s="32"/>
      <c r="K305" s="9">
        <f t="shared" si="53"/>
        <v>0</v>
      </c>
      <c r="L305" s="9">
        <f t="shared" si="47"/>
        <v>0</v>
      </c>
      <c r="M305" s="9">
        <f t="shared" si="48"/>
        <v>0</v>
      </c>
      <c r="N305" s="29"/>
      <c r="O305" s="9">
        <f t="shared" si="51"/>
        <v>0</v>
      </c>
      <c r="P305" s="9">
        <f t="shared" si="52"/>
        <v>0</v>
      </c>
      <c r="Q305" s="9">
        <f t="shared" si="49"/>
        <v>0</v>
      </c>
      <c r="R305" s="8">
        <f t="shared" si="50"/>
        <v>0</v>
      </c>
      <c r="S305" s="89" t="s">
        <v>2904</v>
      </c>
      <c r="T305" s="89" t="s">
        <v>2728</v>
      </c>
      <c r="U305" s="89">
        <v>10</v>
      </c>
      <c r="V305" s="89"/>
      <c r="W305" s="89"/>
      <c r="X305" s="89"/>
      <c r="Y305" s="89"/>
      <c r="Z305" s="89"/>
      <c r="AA305" s="89"/>
      <c r="AB305" s="89"/>
      <c r="AC305" s="89"/>
    </row>
    <row r="306" spans="1:29" x14ac:dyDescent="0.25">
      <c r="A306" s="4" t="s">
        <v>2560</v>
      </c>
      <c r="B306" s="60" t="s">
        <v>2558</v>
      </c>
      <c r="C306" s="46" t="s">
        <v>428</v>
      </c>
      <c r="D306" s="310" t="s">
        <v>2769</v>
      </c>
      <c r="E306" s="189" t="s">
        <v>2593</v>
      </c>
      <c r="F306" s="254" t="s">
        <v>2724</v>
      </c>
      <c r="G306" s="6">
        <f t="shared" si="46"/>
        <v>690</v>
      </c>
      <c r="H306" s="6">
        <v>600</v>
      </c>
      <c r="I306" s="6">
        <v>1200</v>
      </c>
      <c r="J306" s="32"/>
      <c r="K306" s="9">
        <f t="shared" si="53"/>
        <v>0</v>
      </c>
      <c r="L306" s="9">
        <f t="shared" si="47"/>
        <v>0</v>
      </c>
      <c r="M306" s="9">
        <f t="shared" si="48"/>
        <v>0</v>
      </c>
      <c r="N306" s="29"/>
      <c r="O306" s="9">
        <f t="shared" si="51"/>
        <v>0</v>
      </c>
      <c r="P306" s="9">
        <f t="shared" si="52"/>
        <v>0</v>
      </c>
      <c r="Q306" s="9">
        <f t="shared" si="49"/>
        <v>0</v>
      </c>
      <c r="R306" s="8">
        <f t="shared" si="50"/>
        <v>0</v>
      </c>
      <c r="S306" s="89" t="s">
        <v>2904</v>
      </c>
      <c r="T306" s="89" t="s">
        <v>2728</v>
      </c>
      <c r="U306" s="89">
        <v>10</v>
      </c>
      <c r="V306" s="89"/>
      <c r="W306" s="89"/>
      <c r="X306" s="89"/>
      <c r="Y306" s="89"/>
      <c r="Z306" s="89"/>
      <c r="AA306" s="89"/>
      <c r="AB306" s="89"/>
      <c r="AC306" s="89"/>
    </row>
    <row r="307" spans="1:29" x14ac:dyDescent="0.25">
      <c r="A307" s="4" t="s">
        <v>2560</v>
      </c>
      <c r="B307" s="60" t="s">
        <v>2558</v>
      </c>
      <c r="C307" s="5" t="s">
        <v>427</v>
      </c>
      <c r="D307" s="278" t="s">
        <v>2770</v>
      </c>
      <c r="E307" s="188" t="s">
        <v>2594</v>
      </c>
      <c r="F307" s="254" t="s">
        <v>2726</v>
      </c>
      <c r="G307" s="17">
        <f t="shared" si="46"/>
        <v>920</v>
      </c>
      <c r="H307" s="17">
        <v>800</v>
      </c>
      <c r="I307" s="17">
        <v>1600</v>
      </c>
      <c r="J307" s="32"/>
      <c r="K307" s="9">
        <f t="shared" si="53"/>
        <v>0</v>
      </c>
      <c r="L307" s="9">
        <f t="shared" si="47"/>
        <v>0</v>
      </c>
      <c r="M307" s="9">
        <f t="shared" si="48"/>
        <v>0</v>
      </c>
      <c r="N307" s="29"/>
      <c r="O307" s="9">
        <f t="shared" si="51"/>
        <v>0</v>
      </c>
      <c r="P307" s="9">
        <f t="shared" si="52"/>
        <v>0</v>
      </c>
      <c r="Q307" s="9">
        <f t="shared" si="49"/>
        <v>0</v>
      </c>
      <c r="R307" s="8">
        <f t="shared" si="50"/>
        <v>0</v>
      </c>
      <c r="S307" s="89" t="s">
        <v>2905</v>
      </c>
      <c r="T307" s="89" t="s">
        <v>2728</v>
      </c>
      <c r="U307" s="89">
        <v>10</v>
      </c>
      <c r="V307" s="89"/>
      <c r="W307" s="89"/>
      <c r="X307" s="89"/>
      <c r="Y307" s="89"/>
      <c r="Z307" s="89"/>
      <c r="AA307" s="89"/>
      <c r="AB307" s="89"/>
      <c r="AC307" s="89"/>
    </row>
    <row r="308" spans="1:29" x14ac:dyDescent="0.25">
      <c r="A308" s="4" t="s">
        <v>2560</v>
      </c>
      <c r="B308" s="60" t="s">
        <v>2558</v>
      </c>
      <c r="C308" s="46" t="s">
        <v>427</v>
      </c>
      <c r="D308" s="278" t="s">
        <v>2771</v>
      </c>
      <c r="E308" s="188" t="s">
        <v>2595</v>
      </c>
      <c r="F308" s="254" t="s">
        <v>2726</v>
      </c>
      <c r="G308" s="6">
        <f t="shared" si="46"/>
        <v>920</v>
      </c>
      <c r="H308" s="6">
        <v>800</v>
      </c>
      <c r="I308" s="6">
        <v>1600</v>
      </c>
      <c r="J308" s="32"/>
      <c r="K308" s="9">
        <f t="shared" si="53"/>
        <v>0</v>
      </c>
      <c r="L308" s="9">
        <f t="shared" si="47"/>
        <v>0</v>
      </c>
      <c r="M308" s="9">
        <f t="shared" si="48"/>
        <v>0</v>
      </c>
      <c r="N308" s="29"/>
      <c r="O308" s="9">
        <f t="shared" si="51"/>
        <v>0</v>
      </c>
      <c r="P308" s="9">
        <f t="shared" si="52"/>
        <v>0</v>
      </c>
      <c r="Q308" s="9">
        <f t="shared" si="49"/>
        <v>0</v>
      </c>
      <c r="R308" s="8">
        <f t="shared" si="50"/>
        <v>0</v>
      </c>
      <c r="S308" s="89" t="s">
        <v>2905</v>
      </c>
      <c r="T308" s="89" t="s">
        <v>2728</v>
      </c>
      <c r="U308" s="89">
        <v>10</v>
      </c>
      <c r="V308" s="89"/>
      <c r="W308" s="89"/>
      <c r="X308" s="89"/>
      <c r="Y308" s="89"/>
      <c r="Z308" s="89"/>
      <c r="AA308" s="89"/>
      <c r="AB308" s="89"/>
      <c r="AC308" s="89"/>
    </row>
    <row r="309" spans="1:29" x14ac:dyDescent="0.25">
      <c r="A309" s="4" t="s">
        <v>2560</v>
      </c>
      <c r="B309" s="60" t="s">
        <v>2558</v>
      </c>
      <c r="C309" s="46" t="s">
        <v>428</v>
      </c>
      <c r="D309" s="310" t="s">
        <v>2772</v>
      </c>
      <c r="E309" s="189" t="s">
        <v>2596</v>
      </c>
      <c r="F309" s="254" t="s">
        <v>2726</v>
      </c>
      <c r="G309" s="6">
        <f t="shared" si="46"/>
        <v>920</v>
      </c>
      <c r="H309" s="6">
        <v>800</v>
      </c>
      <c r="I309" s="6">
        <v>1600</v>
      </c>
      <c r="J309" s="32"/>
      <c r="K309" s="9">
        <f t="shared" si="53"/>
        <v>0</v>
      </c>
      <c r="L309" s="9">
        <f t="shared" si="47"/>
        <v>0</v>
      </c>
      <c r="M309" s="9">
        <f t="shared" si="48"/>
        <v>0</v>
      </c>
      <c r="N309" s="29"/>
      <c r="O309" s="9">
        <f t="shared" si="51"/>
        <v>0</v>
      </c>
      <c r="P309" s="9">
        <f t="shared" si="52"/>
        <v>0</v>
      </c>
      <c r="Q309" s="9">
        <f t="shared" si="49"/>
        <v>0</v>
      </c>
      <c r="R309" s="8">
        <f t="shared" si="50"/>
        <v>0</v>
      </c>
      <c r="S309" s="89" t="s">
        <v>2905</v>
      </c>
      <c r="T309" s="89" t="s">
        <v>2728</v>
      </c>
      <c r="U309" s="89">
        <v>10</v>
      </c>
      <c r="V309" s="89"/>
      <c r="W309" s="89"/>
      <c r="X309" s="89"/>
      <c r="Y309" s="89"/>
      <c r="Z309" s="89"/>
      <c r="AA309" s="89"/>
      <c r="AB309" s="89"/>
      <c r="AC309" s="89"/>
    </row>
    <row r="310" spans="1:29" x14ac:dyDescent="0.25">
      <c r="A310" s="4" t="s">
        <v>2560</v>
      </c>
      <c r="B310" s="60" t="s">
        <v>2558</v>
      </c>
      <c r="C310" s="5" t="s">
        <v>427</v>
      </c>
      <c r="D310" s="278" t="s">
        <v>2773</v>
      </c>
      <c r="E310" s="188" t="s">
        <v>2597</v>
      </c>
      <c r="F310" s="254" t="s">
        <v>2724</v>
      </c>
      <c r="G310" s="17">
        <f t="shared" si="46"/>
        <v>690</v>
      </c>
      <c r="H310" s="17">
        <v>600</v>
      </c>
      <c r="I310" s="17">
        <v>1200</v>
      </c>
      <c r="J310" s="32"/>
      <c r="K310" s="9">
        <f t="shared" si="53"/>
        <v>0</v>
      </c>
      <c r="L310" s="9">
        <f t="shared" si="47"/>
        <v>0</v>
      </c>
      <c r="M310" s="9">
        <f t="shared" si="48"/>
        <v>0</v>
      </c>
      <c r="N310" s="29"/>
      <c r="O310" s="9">
        <f t="shared" si="51"/>
        <v>0</v>
      </c>
      <c r="P310" s="9">
        <f t="shared" si="52"/>
        <v>0</v>
      </c>
      <c r="Q310" s="9">
        <f t="shared" si="49"/>
        <v>0</v>
      </c>
      <c r="R310" s="8">
        <f t="shared" si="50"/>
        <v>0</v>
      </c>
      <c r="S310" s="89" t="s">
        <v>2906</v>
      </c>
      <c r="T310" s="89" t="s">
        <v>2728</v>
      </c>
      <c r="U310" s="89">
        <v>10</v>
      </c>
      <c r="V310" s="89"/>
      <c r="W310" s="89"/>
      <c r="X310" s="89"/>
      <c r="Y310" s="89"/>
      <c r="Z310" s="89"/>
      <c r="AA310" s="89"/>
      <c r="AB310" s="89"/>
      <c r="AC310" s="89"/>
    </row>
    <row r="311" spans="1:29" x14ac:dyDescent="0.25">
      <c r="A311" s="4" t="s">
        <v>2560</v>
      </c>
      <c r="B311" s="60" t="s">
        <v>2558</v>
      </c>
      <c r="C311" s="46" t="s">
        <v>427</v>
      </c>
      <c r="D311" s="278" t="s">
        <v>2774</v>
      </c>
      <c r="E311" s="188" t="s">
        <v>2598</v>
      </c>
      <c r="F311" s="254" t="s">
        <v>2724</v>
      </c>
      <c r="G311" s="6">
        <f t="shared" si="46"/>
        <v>690</v>
      </c>
      <c r="H311" s="6">
        <v>600</v>
      </c>
      <c r="I311" s="6">
        <v>1200</v>
      </c>
      <c r="J311" s="32"/>
      <c r="K311" s="9">
        <f t="shared" si="53"/>
        <v>0</v>
      </c>
      <c r="L311" s="9">
        <f t="shared" si="47"/>
        <v>0</v>
      </c>
      <c r="M311" s="9">
        <f t="shared" si="48"/>
        <v>0</v>
      </c>
      <c r="N311" s="29"/>
      <c r="O311" s="9">
        <f t="shared" si="51"/>
        <v>0</v>
      </c>
      <c r="P311" s="9">
        <f t="shared" si="52"/>
        <v>0</v>
      </c>
      <c r="Q311" s="9">
        <f t="shared" si="49"/>
        <v>0</v>
      </c>
      <c r="R311" s="8">
        <f t="shared" si="50"/>
        <v>0</v>
      </c>
      <c r="S311" s="89" t="s">
        <v>2906</v>
      </c>
      <c r="T311" s="89" t="s">
        <v>2728</v>
      </c>
      <c r="U311" s="89">
        <v>10</v>
      </c>
      <c r="V311" s="89"/>
      <c r="W311" s="89"/>
      <c r="X311" s="89"/>
      <c r="Y311" s="89"/>
      <c r="Z311" s="89"/>
      <c r="AA311" s="89"/>
      <c r="AB311" s="89"/>
      <c r="AC311" s="89"/>
    </row>
    <row r="312" spans="1:29" x14ac:dyDescent="0.25">
      <c r="A312" s="4" t="s">
        <v>2560</v>
      </c>
      <c r="B312" s="60" t="s">
        <v>2558</v>
      </c>
      <c r="C312" s="46" t="s">
        <v>428</v>
      </c>
      <c r="D312" s="310" t="s">
        <v>2775</v>
      </c>
      <c r="E312" s="189" t="s">
        <v>2599</v>
      </c>
      <c r="F312" s="254" t="s">
        <v>2724</v>
      </c>
      <c r="G312" s="6">
        <f t="shared" si="46"/>
        <v>690</v>
      </c>
      <c r="H312" s="6">
        <v>600</v>
      </c>
      <c r="I312" s="6">
        <v>1200</v>
      </c>
      <c r="J312" s="32"/>
      <c r="K312" s="9">
        <f t="shared" si="53"/>
        <v>0</v>
      </c>
      <c r="L312" s="9">
        <f t="shared" si="47"/>
        <v>0</v>
      </c>
      <c r="M312" s="9">
        <f t="shared" si="48"/>
        <v>0</v>
      </c>
      <c r="N312" s="29"/>
      <c r="O312" s="9">
        <f t="shared" si="51"/>
        <v>0</v>
      </c>
      <c r="P312" s="9">
        <f t="shared" si="52"/>
        <v>0</v>
      </c>
      <c r="Q312" s="9">
        <f t="shared" si="49"/>
        <v>0</v>
      </c>
      <c r="R312" s="8">
        <f t="shared" si="50"/>
        <v>0</v>
      </c>
      <c r="S312" s="89" t="s">
        <v>2906</v>
      </c>
      <c r="T312" s="89" t="s">
        <v>2728</v>
      </c>
      <c r="U312" s="89">
        <v>10</v>
      </c>
      <c r="V312" s="89"/>
      <c r="W312" s="89"/>
      <c r="X312" s="89"/>
      <c r="Y312" s="89"/>
      <c r="Z312" s="89"/>
      <c r="AA312" s="89"/>
      <c r="AB312" s="89"/>
      <c r="AC312" s="89"/>
    </row>
    <row r="313" spans="1:29" x14ac:dyDescent="0.25">
      <c r="A313" s="4" t="s">
        <v>2560</v>
      </c>
      <c r="B313" s="60" t="s">
        <v>2558</v>
      </c>
      <c r="C313" s="5" t="s">
        <v>427</v>
      </c>
      <c r="D313" s="278" t="s">
        <v>2776</v>
      </c>
      <c r="E313" s="188" t="s">
        <v>2600</v>
      </c>
      <c r="F313" s="254" t="s">
        <v>2724</v>
      </c>
      <c r="G313" s="17">
        <f t="shared" si="46"/>
        <v>690</v>
      </c>
      <c r="H313" s="17">
        <v>600</v>
      </c>
      <c r="I313" s="17">
        <v>1200</v>
      </c>
      <c r="J313" s="32"/>
      <c r="K313" s="9">
        <f t="shared" si="53"/>
        <v>0</v>
      </c>
      <c r="L313" s="9">
        <f t="shared" si="47"/>
        <v>0</v>
      </c>
      <c r="M313" s="9">
        <f t="shared" si="48"/>
        <v>0</v>
      </c>
      <c r="N313" s="29"/>
      <c r="O313" s="9">
        <f t="shared" si="51"/>
        <v>0</v>
      </c>
      <c r="P313" s="9">
        <f t="shared" si="52"/>
        <v>0</v>
      </c>
      <c r="Q313" s="9">
        <f t="shared" si="49"/>
        <v>0</v>
      </c>
      <c r="R313" s="8">
        <f t="shared" si="50"/>
        <v>0</v>
      </c>
      <c r="S313" s="89" t="s">
        <v>2907</v>
      </c>
      <c r="T313" s="89" t="s">
        <v>2728</v>
      </c>
      <c r="U313" s="89">
        <v>10</v>
      </c>
      <c r="V313" s="89"/>
      <c r="W313" s="89"/>
      <c r="X313" s="89"/>
      <c r="Y313" s="89"/>
      <c r="Z313" s="89"/>
      <c r="AA313" s="89"/>
      <c r="AB313" s="89"/>
      <c r="AC313" s="89"/>
    </row>
    <row r="314" spans="1:29" x14ac:dyDescent="0.25">
      <c r="A314" s="4" t="s">
        <v>2560</v>
      </c>
      <c r="B314" s="60" t="s">
        <v>2558</v>
      </c>
      <c r="C314" s="46" t="s">
        <v>427</v>
      </c>
      <c r="D314" s="278" t="s">
        <v>2777</v>
      </c>
      <c r="E314" s="188" t="s">
        <v>2601</v>
      </c>
      <c r="F314" s="254" t="s">
        <v>2724</v>
      </c>
      <c r="G314" s="6">
        <f t="shared" si="46"/>
        <v>690</v>
      </c>
      <c r="H314" s="6">
        <v>600</v>
      </c>
      <c r="I314" s="6">
        <v>1200</v>
      </c>
      <c r="J314" s="32"/>
      <c r="K314" s="9">
        <f t="shared" si="53"/>
        <v>0</v>
      </c>
      <c r="L314" s="9">
        <f t="shared" si="47"/>
        <v>0</v>
      </c>
      <c r="M314" s="9">
        <f t="shared" si="48"/>
        <v>0</v>
      </c>
      <c r="N314" s="29"/>
      <c r="O314" s="9">
        <f t="shared" si="51"/>
        <v>0</v>
      </c>
      <c r="P314" s="9">
        <f t="shared" si="52"/>
        <v>0</v>
      </c>
      <c r="Q314" s="9">
        <f t="shared" si="49"/>
        <v>0</v>
      </c>
      <c r="R314" s="8">
        <f t="shared" si="50"/>
        <v>0</v>
      </c>
      <c r="S314" s="89" t="s">
        <v>2907</v>
      </c>
      <c r="T314" s="89" t="s">
        <v>2728</v>
      </c>
      <c r="U314" s="89">
        <v>10</v>
      </c>
      <c r="V314" s="89"/>
      <c r="W314" s="89"/>
      <c r="X314" s="89"/>
      <c r="Y314" s="89"/>
      <c r="Z314" s="89"/>
      <c r="AA314" s="89"/>
      <c r="AB314" s="89"/>
      <c r="AC314" s="89"/>
    </row>
    <row r="315" spans="1:29" x14ac:dyDescent="0.25">
      <c r="A315" s="4" t="s">
        <v>2560</v>
      </c>
      <c r="B315" s="60" t="s">
        <v>2558</v>
      </c>
      <c r="C315" s="46" t="s">
        <v>428</v>
      </c>
      <c r="D315" s="310" t="s">
        <v>2778</v>
      </c>
      <c r="E315" s="189" t="s">
        <v>2602</v>
      </c>
      <c r="F315" s="254" t="s">
        <v>2724</v>
      </c>
      <c r="G315" s="6">
        <f t="shared" si="46"/>
        <v>690</v>
      </c>
      <c r="H315" s="6">
        <v>600</v>
      </c>
      <c r="I315" s="6">
        <v>1200</v>
      </c>
      <c r="J315" s="32"/>
      <c r="K315" s="9">
        <f t="shared" si="53"/>
        <v>0</v>
      </c>
      <c r="L315" s="9">
        <f t="shared" si="47"/>
        <v>0</v>
      </c>
      <c r="M315" s="9">
        <f t="shared" si="48"/>
        <v>0</v>
      </c>
      <c r="N315" s="29"/>
      <c r="O315" s="9">
        <f t="shared" si="51"/>
        <v>0</v>
      </c>
      <c r="P315" s="9">
        <f t="shared" si="52"/>
        <v>0</v>
      </c>
      <c r="Q315" s="9">
        <f t="shared" si="49"/>
        <v>0</v>
      </c>
      <c r="R315" s="8">
        <f t="shared" si="50"/>
        <v>0</v>
      </c>
      <c r="S315" s="89" t="s">
        <v>2907</v>
      </c>
      <c r="T315" s="89" t="s">
        <v>2728</v>
      </c>
      <c r="U315" s="89">
        <v>10</v>
      </c>
      <c r="V315" s="89"/>
      <c r="W315" s="89"/>
      <c r="X315" s="89"/>
      <c r="Y315" s="89"/>
      <c r="Z315" s="89"/>
      <c r="AA315" s="89"/>
      <c r="AB315" s="89"/>
      <c r="AC315" s="89"/>
    </row>
    <row r="316" spans="1:29" x14ac:dyDescent="0.25">
      <c r="A316" s="4" t="s">
        <v>2560</v>
      </c>
      <c r="B316" s="60" t="s">
        <v>2558</v>
      </c>
      <c r="C316" s="5" t="s">
        <v>427</v>
      </c>
      <c r="D316" s="278" t="s">
        <v>2779</v>
      </c>
      <c r="E316" s="188" t="s">
        <v>2603</v>
      </c>
      <c r="F316" s="254" t="s">
        <v>2723</v>
      </c>
      <c r="G316" s="17">
        <f t="shared" si="46"/>
        <v>81</v>
      </c>
      <c r="H316" s="17">
        <v>70</v>
      </c>
      <c r="I316" s="17">
        <v>150</v>
      </c>
      <c r="J316" s="32"/>
      <c r="K316" s="9">
        <f t="shared" si="53"/>
        <v>0</v>
      </c>
      <c r="L316" s="9">
        <f t="shared" si="47"/>
        <v>0</v>
      </c>
      <c r="M316" s="9">
        <f t="shared" si="48"/>
        <v>0</v>
      </c>
      <c r="N316" s="29"/>
      <c r="O316" s="9">
        <f t="shared" si="51"/>
        <v>0</v>
      </c>
      <c r="P316" s="9">
        <f t="shared" si="52"/>
        <v>0</v>
      </c>
      <c r="Q316" s="9">
        <f t="shared" si="49"/>
        <v>0</v>
      </c>
      <c r="R316" s="8">
        <f t="shared" si="50"/>
        <v>0</v>
      </c>
      <c r="S316" s="89"/>
      <c r="T316" s="89" t="s">
        <v>2728</v>
      </c>
      <c r="U316" s="89">
        <v>50</v>
      </c>
      <c r="V316" s="89"/>
      <c r="W316" s="89"/>
      <c r="X316" s="89"/>
      <c r="Y316" s="89"/>
      <c r="Z316" s="89"/>
      <c r="AA316" s="89"/>
      <c r="AB316" s="89"/>
      <c r="AC316" s="89"/>
    </row>
    <row r="317" spans="1:29" x14ac:dyDescent="0.25">
      <c r="A317" s="4" t="s">
        <v>2560</v>
      </c>
      <c r="B317" s="60" t="s">
        <v>2558</v>
      </c>
      <c r="C317" s="46" t="s">
        <v>427</v>
      </c>
      <c r="D317" s="278" t="s">
        <v>2780</v>
      </c>
      <c r="E317" s="188" t="s">
        <v>2604</v>
      </c>
      <c r="F317" s="254" t="s">
        <v>2723</v>
      </c>
      <c r="G317" s="6">
        <f t="shared" si="46"/>
        <v>81</v>
      </c>
      <c r="H317" s="6">
        <v>70</v>
      </c>
      <c r="I317" s="6">
        <v>150</v>
      </c>
      <c r="J317" s="32"/>
      <c r="K317" s="9">
        <f t="shared" si="53"/>
        <v>0</v>
      </c>
      <c r="L317" s="9">
        <f t="shared" si="47"/>
        <v>0</v>
      </c>
      <c r="M317" s="9">
        <f t="shared" si="48"/>
        <v>0</v>
      </c>
      <c r="N317" s="29"/>
      <c r="O317" s="9">
        <f t="shared" si="51"/>
        <v>0</v>
      </c>
      <c r="P317" s="9">
        <f t="shared" si="52"/>
        <v>0</v>
      </c>
      <c r="Q317" s="9">
        <f t="shared" si="49"/>
        <v>0</v>
      </c>
      <c r="R317" s="8">
        <f t="shared" si="50"/>
        <v>0</v>
      </c>
      <c r="S317" s="89"/>
      <c r="T317" s="89" t="s">
        <v>2728</v>
      </c>
      <c r="U317" s="89">
        <v>50</v>
      </c>
      <c r="V317" s="89"/>
      <c r="W317" s="89"/>
      <c r="X317" s="89"/>
      <c r="Y317" s="89"/>
      <c r="Z317" s="89"/>
      <c r="AA317" s="89"/>
      <c r="AB317" s="89"/>
      <c r="AC317" s="89"/>
    </row>
    <row r="318" spans="1:29" x14ac:dyDescent="0.25">
      <c r="A318" s="4" t="s">
        <v>2560</v>
      </c>
      <c r="B318" s="60" t="s">
        <v>2558</v>
      </c>
      <c r="C318" s="46" t="s">
        <v>428</v>
      </c>
      <c r="D318" s="310" t="s">
        <v>2781</v>
      </c>
      <c r="E318" s="189" t="s">
        <v>2605</v>
      </c>
      <c r="F318" s="254" t="s">
        <v>2723</v>
      </c>
      <c r="G318" s="6">
        <f t="shared" si="46"/>
        <v>81</v>
      </c>
      <c r="H318" s="6">
        <v>70</v>
      </c>
      <c r="I318" s="6">
        <v>150</v>
      </c>
      <c r="J318" s="32"/>
      <c r="K318" s="9">
        <f t="shared" si="53"/>
        <v>0</v>
      </c>
      <c r="L318" s="9">
        <f t="shared" si="47"/>
        <v>0</v>
      </c>
      <c r="M318" s="9">
        <f t="shared" si="48"/>
        <v>0</v>
      </c>
      <c r="N318" s="29"/>
      <c r="O318" s="9">
        <f t="shared" si="51"/>
        <v>0</v>
      </c>
      <c r="P318" s="9">
        <f t="shared" si="52"/>
        <v>0</v>
      </c>
      <c r="Q318" s="9">
        <f t="shared" si="49"/>
        <v>0</v>
      </c>
      <c r="R318" s="8">
        <f t="shared" si="50"/>
        <v>0</v>
      </c>
      <c r="S318" s="89"/>
      <c r="T318" s="89" t="s">
        <v>2728</v>
      </c>
      <c r="U318" s="89">
        <v>50</v>
      </c>
      <c r="V318" s="89"/>
      <c r="W318" s="89"/>
      <c r="X318" s="89"/>
      <c r="Y318" s="89"/>
      <c r="Z318" s="89"/>
      <c r="AA318" s="89"/>
      <c r="AB318" s="89"/>
      <c r="AC318" s="89"/>
    </row>
    <row r="319" spans="1:29" x14ac:dyDescent="0.25">
      <c r="A319" s="4" t="s">
        <v>2560</v>
      </c>
      <c r="B319" s="60" t="s">
        <v>2558</v>
      </c>
      <c r="C319" s="5" t="s">
        <v>427</v>
      </c>
      <c r="D319" s="278" t="s">
        <v>2782</v>
      </c>
      <c r="E319" s="188" t="s">
        <v>2606</v>
      </c>
      <c r="F319" s="254" t="s">
        <v>2723</v>
      </c>
      <c r="G319" s="17">
        <f t="shared" si="46"/>
        <v>81</v>
      </c>
      <c r="H319" s="17">
        <v>70</v>
      </c>
      <c r="I319" s="17">
        <v>150</v>
      </c>
      <c r="J319" s="32"/>
      <c r="K319" s="9">
        <f t="shared" si="53"/>
        <v>0</v>
      </c>
      <c r="L319" s="9">
        <f t="shared" si="47"/>
        <v>0</v>
      </c>
      <c r="M319" s="9">
        <f t="shared" si="48"/>
        <v>0</v>
      </c>
      <c r="N319" s="29"/>
      <c r="O319" s="9">
        <f t="shared" si="51"/>
        <v>0</v>
      </c>
      <c r="P319" s="9">
        <f t="shared" si="52"/>
        <v>0</v>
      </c>
      <c r="Q319" s="9">
        <f t="shared" si="49"/>
        <v>0</v>
      </c>
      <c r="R319" s="8">
        <f t="shared" si="50"/>
        <v>0</v>
      </c>
      <c r="S319" s="89"/>
      <c r="T319" s="89" t="s">
        <v>2728</v>
      </c>
      <c r="U319" s="89">
        <v>40</v>
      </c>
      <c r="V319" s="89"/>
      <c r="W319" s="89"/>
      <c r="X319" s="89"/>
      <c r="Y319" s="89"/>
      <c r="Z319" s="89"/>
      <c r="AA319" s="89"/>
      <c r="AB319" s="89"/>
      <c r="AC319" s="89"/>
    </row>
    <row r="320" spans="1:29" x14ac:dyDescent="0.25">
      <c r="A320" s="4" t="s">
        <v>2560</v>
      </c>
      <c r="B320" s="60" t="s">
        <v>2558</v>
      </c>
      <c r="C320" s="46" t="s">
        <v>427</v>
      </c>
      <c r="D320" s="278" t="s">
        <v>2783</v>
      </c>
      <c r="E320" s="188" t="s">
        <v>2607</v>
      </c>
      <c r="F320" s="254" t="s">
        <v>2723</v>
      </c>
      <c r="G320" s="6">
        <f t="shared" si="46"/>
        <v>81</v>
      </c>
      <c r="H320" s="6">
        <v>70</v>
      </c>
      <c r="I320" s="6">
        <v>150</v>
      </c>
      <c r="J320" s="32"/>
      <c r="K320" s="9">
        <f t="shared" si="53"/>
        <v>0</v>
      </c>
      <c r="L320" s="9">
        <f t="shared" si="47"/>
        <v>0</v>
      </c>
      <c r="M320" s="9">
        <f t="shared" si="48"/>
        <v>0</v>
      </c>
      <c r="N320" s="29"/>
      <c r="O320" s="9">
        <f t="shared" si="51"/>
        <v>0</v>
      </c>
      <c r="P320" s="9">
        <f t="shared" si="52"/>
        <v>0</v>
      </c>
      <c r="Q320" s="9">
        <f t="shared" si="49"/>
        <v>0</v>
      </c>
      <c r="R320" s="8">
        <f t="shared" si="50"/>
        <v>0</v>
      </c>
      <c r="S320" s="89"/>
      <c r="T320" s="89" t="s">
        <v>2728</v>
      </c>
      <c r="U320" s="89">
        <v>40</v>
      </c>
      <c r="V320" s="89"/>
      <c r="W320" s="89"/>
      <c r="X320" s="89"/>
      <c r="Y320" s="89"/>
      <c r="Z320" s="89"/>
      <c r="AA320" s="89"/>
      <c r="AB320" s="89"/>
      <c r="AC320" s="89"/>
    </row>
    <row r="321" spans="1:29" x14ac:dyDescent="0.25">
      <c r="A321" s="4" t="s">
        <v>2560</v>
      </c>
      <c r="B321" s="60" t="s">
        <v>2558</v>
      </c>
      <c r="C321" s="46" t="s">
        <v>428</v>
      </c>
      <c r="D321" s="310" t="s">
        <v>2784</v>
      </c>
      <c r="E321" s="189" t="s">
        <v>2608</v>
      </c>
      <c r="F321" s="254" t="s">
        <v>2723</v>
      </c>
      <c r="G321" s="6">
        <f t="shared" si="46"/>
        <v>81</v>
      </c>
      <c r="H321" s="6">
        <v>70</v>
      </c>
      <c r="I321" s="6">
        <v>150</v>
      </c>
      <c r="J321" s="32"/>
      <c r="K321" s="9">
        <f t="shared" ref="K321:K352" si="54">J321*G321</f>
        <v>0</v>
      </c>
      <c r="L321" s="9">
        <f t="shared" si="47"/>
        <v>0</v>
      </c>
      <c r="M321" s="9">
        <f t="shared" si="48"/>
        <v>0</v>
      </c>
      <c r="N321" s="29"/>
      <c r="O321" s="9">
        <f t="shared" si="51"/>
        <v>0</v>
      </c>
      <c r="P321" s="9">
        <f t="shared" si="52"/>
        <v>0</v>
      </c>
      <c r="Q321" s="9">
        <f t="shared" si="49"/>
        <v>0</v>
      </c>
      <c r="R321" s="8">
        <f t="shared" si="50"/>
        <v>0</v>
      </c>
      <c r="S321" s="89"/>
      <c r="T321" s="89" t="s">
        <v>2728</v>
      </c>
      <c r="U321" s="89">
        <v>40</v>
      </c>
      <c r="V321" s="89"/>
      <c r="W321" s="89"/>
      <c r="X321" s="89"/>
      <c r="Y321" s="89"/>
      <c r="Z321" s="89"/>
      <c r="AA321" s="89"/>
      <c r="AB321" s="89"/>
      <c r="AC321" s="89"/>
    </row>
    <row r="322" spans="1:29" x14ac:dyDescent="0.25">
      <c r="A322" s="4" t="s">
        <v>2560</v>
      </c>
      <c r="B322" s="5" t="s">
        <v>2551</v>
      </c>
      <c r="C322" s="5" t="s">
        <v>427</v>
      </c>
      <c r="D322" s="278" t="s">
        <v>756</v>
      </c>
      <c r="E322" s="304" t="s">
        <v>737</v>
      </c>
      <c r="F322" s="280" t="s">
        <v>12</v>
      </c>
      <c r="G322" s="84">
        <f t="shared" si="46"/>
        <v>736</v>
      </c>
      <c r="H322" s="15">
        <v>640</v>
      </c>
      <c r="I322" s="15">
        <v>1280</v>
      </c>
      <c r="J322" s="29"/>
      <c r="K322" s="9">
        <f t="shared" si="54"/>
        <v>0</v>
      </c>
      <c r="L322" s="9">
        <f t="shared" si="47"/>
        <v>0</v>
      </c>
      <c r="M322" s="9">
        <f t="shared" si="48"/>
        <v>0</v>
      </c>
      <c r="N322" s="29"/>
      <c r="O322" s="9">
        <f t="shared" si="51"/>
        <v>0</v>
      </c>
      <c r="P322" s="9">
        <f t="shared" si="52"/>
        <v>0</v>
      </c>
      <c r="Q322" s="9">
        <f t="shared" si="49"/>
        <v>0</v>
      </c>
      <c r="R322" s="8">
        <f t="shared" si="50"/>
        <v>0</v>
      </c>
      <c r="S322" s="89" t="s">
        <v>2329</v>
      </c>
      <c r="T322" s="89"/>
      <c r="U322" s="89"/>
      <c r="V322" s="89"/>
      <c r="W322" s="89"/>
      <c r="X322" s="89"/>
      <c r="Y322" s="89"/>
      <c r="Z322" s="89"/>
      <c r="AA322" s="89"/>
      <c r="AB322" s="89" t="e">
        <v>#N/A</v>
      </c>
      <c r="AC322" s="89" t="e">
        <v>#N/A</v>
      </c>
    </row>
    <row r="323" spans="1:29" x14ac:dyDescent="0.25">
      <c r="A323" s="4" t="s">
        <v>2560</v>
      </c>
      <c r="B323" s="5" t="s">
        <v>2551</v>
      </c>
      <c r="C323" s="46" t="s">
        <v>427</v>
      </c>
      <c r="D323" s="295" t="s">
        <v>757</v>
      </c>
      <c r="E323" s="304" t="s">
        <v>738</v>
      </c>
      <c r="F323" s="280" t="s">
        <v>12</v>
      </c>
      <c r="G323" s="58">
        <f t="shared" si="46"/>
        <v>736</v>
      </c>
      <c r="H323" s="10">
        <v>640</v>
      </c>
      <c r="I323" s="10">
        <v>1280</v>
      </c>
      <c r="J323" s="29"/>
      <c r="K323" s="9">
        <f t="shared" si="54"/>
        <v>0</v>
      </c>
      <c r="L323" s="9">
        <f t="shared" si="47"/>
        <v>0</v>
      </c>
      <c r="M323" s="9">
        <f t="shared" si="48"/>
        <v>0</v>
      </c>
      <c r="N323" s="29"/>
      <c r="O323" s="9">
        <f t="shared" si="51"/>
        <v>0</v>
      </c>
      <c r="P323" s="9">
        <f t="shared" si="52"/>
        <v>0</v>
      </c>
      <c r="Q323" s="9">
        <f t="shared" si="49"/>
        <v>0</v>
      </c>
      <c r="R323" s="8">
        <f t="shared" si="50"/>
        <v>0</v>
      </c>
      <c r="S323" s="89" t="s">
        <v>2329</v>
      </c>
      <c r="T323" s="89"/>
      <c r="U323" s="89"/>
      <c r="V323" s="89"/>
      <c r="W323" s="89"/>
      <c r="X323" s="89"/>
      <c r="Y323" s="89"/>
      <c r="Z323" s="89"/>
      <c r="AA323" s="89"/>
      <c r="AB323" s="89" t="e">
        <v>#N/A</v>
      </c>
      <c r="AC323" s="89" t="e">
        <v>#N/A</v>
      </c>
    </row>
    <row r="324" spans="1:29" x14ac:dyDescent="0.25">
      <c r="A324" s="4" t="s">
        <v>2560</v>
      </c>
      <c r="B324" s="5" t="s">
        <v>2551</v>
      </c>
      <c r="C324" s="46" t="s">
        <v>428</v>
      </c>
      <c r="D324" s="310" t="s">
        <v>758</v>
      </c>
      <c r="E324" s="304" t="s">
        <v>739</v>
      </c>
      <c r="F324" s="280" t="s">
        <v>12</v>
      </c>
      <c r="G324" s="58">
        <f t="shared" si="46"/>
        <v>736</v>
      </c>
      <c r="H324" s="10">
        <v>640</v>
      </c>
      <c r="I324" s="10">
        <v>1280</v>
      </c>
      <c r="J324" s="29"/>
      <c r="K324" s="9">
        <f t="shared" si="54"/>
        <v>0</v>
      </c>
      <c r="L324" s="9">
        <f t="shared" si="47"/>
        <v>0</v>
      </c>
      <c r="M324" s="9">
        <f t="shared" si="48"/>
        <v>0</v>
      </c>
      <c r="N324" s="29"/>
      <c r="O324" s="9">
        <f t="shared" si="51"/>
        <v>0</v>
      </c>
      <c r="P324" s="9">
        <f t="shared" si="52"/>
        <v>0</v>
      </c>
      <c r="Q324" s="9">
        <f t="shared" si="49"/>
        <v>0</v>
      </c>
      <c r="R324" s="8">
        <f t="shared" si="50"/>
        <v>0</v>
      </c>
      <c r="S324" s="89" t="s">
        <v>2329</v>
      </c>
      <c r="T324" s="89"/>
      <c r="U324" s="89"/>
      <c r="V324" s="89"/>
      <c r="W324" s="89"/>
      <c r="X324" s="89"/>
      <c r="Y324" s="89"/>
      <c r="Z324" s="89"/>
      <c r="AA324" s="89"/>
      <c r="AB324" s="89" t="e">
        <v>#N/A</v>
      </c>
      <c r="AC324" s="89" t="e">
        <v>#N/A</v>
      </c>
    </row>
    <row r="325" spans="1:29" x14ac:dyDescent="0.25">
      <c r="A325" s="4" t="s">
        <v>2560</v>
      </c>
      <c r="B325" s="5" t="s">
        <v>2551</v>
      </c>
      <c r="C325" s="5" t="s">
        <v>427</v>
      </c>
      <c r="D325" s="278" t="s">
        <v>759</v>
      </c>
      <c r="E325" s="304" t="s">
        <v>740</v>
      </c>
      <c r="F325" s="280" t="s">
        <v>9</v>
      </c>
      <c r="G325" s="84">
        <f t="shared" si="46"/>
        <v>552</v>
      </c>
      <c r="H325" s="15">
        <v>480</v>
      </c>
      <c r="I325" s="15">
        <v>960</v>
      </c>
      <c r="J325" s="29"/>
      <c r="K325" s="9">
        <f t="shared" si="54"/>
        <v>0</v>
      </c>
      <c r="L325" s="9">
        <f t="shared" si="47"/>
        <v>0</v>
      </c>
      <c r="M325" s="9">
        <f t="shared" si="48"/>
        <v>0</v>
      </c>
      <c r="N325" s="29"/>
      <c r="O325" s="9">
        <f t="shared" si="51"/>
        <v>0</v>
      </c>
      <c r="P325" s="9">
        <f t="shared" si="52"/>
        <v>0</v>
      </c>
      <c r="Q325" s="9">
        <f t="shared" si="49"/>
        <v>0</v>
      </c>
      <c r="R325" s="8">
        <f t="shared" si="50"/>
        <v>0</v>
      </c>
      <c r="S325" s="89" t="s">
        <v>2330</v>
      </c>
      <c r="T325" s="89"/>
      <c r="U325" s="89"/>
      <c r="V325" s="89"/>
      <c r="W325" s="89"/>
      <c r="X325" s="89"/>
      <c r="Y325" s="89"/>
      <c r="Z325" s="89"/>
      <c r="AA325" s="89"/>
      <c r="AB325" s="89" t="e">
        <v>#N/A</v>
      </c>
      <c r="AC325" s="89" t="e">
        <v>#N/A</v>
      </c>
    </row>
    <row r="326" spans="1:29" x14ac:dyDescent="0.25">
      <c r="A326" s="4" t="s">
        <v>2560</v>
      </c>
      <c r="B326" s="5" t="s">
        <v>2551</v>
      </c>
      <c r="C326" s="46" t="s">
        <v>427</v>
      </c>
      <c r="D326" s="295" t="s">
        <v>760</v>
      </c>
      <c r="E326" s="304" t="s">
        <v>741</v>
      </c>
      <c r="F326" s="280" t="s">
        <v>9</v>
      </c>
      <c r="G326" s="58">
        <f t="shared" si="46"/>
        <v>552</v>
      </c>
      <c r="H326" s="10">
        <v>480</v>
      </c>
      <c r="I326" s="10">
        <v>960</v>
      </c>
      <c r="J326" s="29"/>
      <c r="K326" s="9">
        <f t="shared" si="54"/>
        <v>0</v>
      </c>
      <c r="L326" s="9">
        <f t="shared" si="47"/>
        <v>0</v>
      </c>
      <c r="M326" s="9">
        <f t="shared" si="48"/>
        <v>0</v>
      </c>
      <c r="N326" s="29"/>
      <c r="O326" s="9">
        <f t="shared" si="51"/>
        <v>0</v>
      </c>
      <c r="P326" s="9">
        <f t="shared" si="52"/>
        <v>0</v>
      </c>
      <c r="Q326" s="9">
        <f t="shared" si="49"/>
        <v>0</v>
      </c>
      <c r="R326" s="8">
        <f t="shared" si="50"/>
        <v>0</v>
      </c>
      <c r="S326" s="89" t="s">
        <v>2330</v>
      </c>
      <c r="T326" s="89"/>
      <c r="U326" s="89"/>
      <c r="V326" s="89"/>
      <c r="W326" s="89"/>
      <c r="X326" s="89"/>
      <c r="Y326" s="89"/>
      <c r="Z326" s="89"/>
      <c r="AA326" s="89"/>
      <c r="AB326" s="89" t="e">
        <v>#N/A</v>
      </c>
      <c r="AC326" s="89" t="e">
        <v>#N/A</v>
      </c>
    </row>
    <row r="327" spans="1:29" x14ac:dyDescent="0.25">
      <c r="A327" s="4" t="s">
        <v>2560</v>
      </c>
      <c r="B327" s="5" t="s">
        <v>2551</v>
      </c>
      <c r="C327" s="46" t="s">
        <v>428</v>
      </c>
      <c r="D327" s="310" t="s">
        <v>761</v>
      </c>
      <c r="E327" s="304" t="s">
        <v>742</v>
      </c>
      <c r="F327" s="280" t="s">
        <v>9</v>
      </c>
      <c r="G327" s="58">
        <f t="shared" ref="G327:G390" si="55">ROUNDUP(H327*1.15,0)</f>
        <v>552</v>
      </c>
      <c r="H327" s="10">
        <v>480</v>
      </c>
      <c r="I327" s="10">
        <v>960</v>
      </c>
      <c r="J327" s="29"/>
      <c r="K327" s="9">
        <f t="shared" si="54"/>
        <v>0</v>
      </c>
      <c r="L327" s="9">
        <f t="shared" ref="L327:L390" si="56">J327*H327</f>
        <v>0</v>
      </c>
      <c r="M327" s="9">
        <f t="shared" ref="M327:M390" si="57">J327*I327</f>
        <v>0</v>
      </c>
      <c r="N327" s="29"/>
      <c r="O327" s="9">
        <f t="shared" si="51"/>
        <v>0</v>
      </c>
      <c r="P327" s="9">
        <f t="shared" si="52"/>
        <v>0</v>
      </c>
      <c r="Q327" s="9">
        <f t="shared" ref="Q327:Q390" si="58">N327*I327</f>
        <v>0</v>
      </c>
      <c r="R327" s="8">
        <f t="shared" ref="R327:R390" si="59">J327-N327</f>
        <v>0</v>
      </c>
      <c r="S327" s="89" t="s">
        <v>2330</v>
      </c>
      <c r="T327" s="89"/>
      <c r="U327" s="89"/>
      <c r="V327" s="89"/>
      <c r="W327" s="89"/>
      <c r="X327" s="89"/>
      <c r="Y327" s="89"/>
      <c r="Z327" s="89"/>
      <c r="AA327" s="89"/>
      <c r="AB327" s="89" t="e">
        <v>#N/A</v>
      </c>
      <c r="AC327" s="89" t="e">
        <v>#N/A</v>
      </c>
    </row>
    <row r="328" spans="1:29" x14ac:dyDescent="0.25">
      <c r="A328" s="4" t="s">
        <v>2560</v>
      </c>
      <c r="B328" s="5" t="s">
        <v>2551</v>
      </c>
      <c r="C328" s="5" t="s">
        <v>427</v>
      </c>
      <c r="D328" s="278" t="s">
        <v>762</v>
      </c>
      <c r="E328" s="304" t="s">
        <v>743</v>
      </c>
      <c r="F328" s="280" t="s">
        <v>9</v>
      </c>
      <c r="G328" s="84">
        <f t="shared" si="55"/>
        <v>552</v>
      </c>
      <c r="H328" s="15">
        <v>480</v>
      </c>
      <c r="I328" s="15">
        <v>960</v>
      </c>
      <c r="J328" s="29"/>
      <c r="K328" s="9">
        <f t="shared" si="54"/>
        <v>0</v>
      </c>
      <c r="L328" s="9">
        <f t="shared" si="56"/>
        <v>0</v>
      </c>
      <c r="M328" s="9">
        <f t="shared" si="57"/>
        <v>0</v>
      </c>
      <c r="N328" s="29"/>
      <c r="O328" s="9">
        <f t="shared" ref="O328:O391" si="60">$N328*G328</f>
        <v>0</v>
      </c>
      <c r="P328" s="9">
        <f t="shared" ref="P328:P391" si="61">N328*H328</f>
        <v>0</v>
      </c>
      <c r="Q328" s="9">
        <f t="shared" si="58"/>
        <v>0</v>
      </c>
      <c r="R328" s="8">
        <f t="shared" si="59"/>
        <v>0</v>
      </c>
      <c r="S328" s="89" t="s">
        <v>2331</v>
      </c>
      <c r="T328" s="89"/>
      <c r="U328" s="89"/>
      <c r="V328" s="89"/>
      <c r="W328" s="89"/>
      <c r="X328" s="89"/>
      <c r="Y328" s="89"/>
      <c r="Z328" s="89"/>
      <c r="AA328" s="89"/>
      <c r="AB328" s="89" t="e">
        <v>#N/A</v>
      </c>
      <c r="AC328" s="89" t="e">
        <v>#N/A</v>
      </c>
    </row>
    <row r="329" spans="1:29" x14ac:dyDescent="0.25">
      <c r="A329" s="4" t="s">
        <v>2560</v>
      </c>
      <c r="B329" s="5" t="s">
        <v>2551</v>
      </c>
      <c r="C329" s="46" t="s">
        <v>427</v>
      </c>
      <c r="D329" s="295" t="s">
        <v>763</v>
      </c>
      <c r="E329" s="304" t="s">
        <v>744</v>
      </c>
      <c r="F329" s="280" t="s">
        <v>9</v>
      </c>
      <c r="G329" s="58">
        <f t="shared" si="55"/>
        <v>552</v>
      </c>
      <c r="H329" s="10">
        <v>480</v>
      </c>
      <c r="I329" s="10">
        <v>960</v>
      </c>
      <c r="J329" s="29"/>
      <c r="K329" s="9">
        <f t="shared" si="54"/>
        <v>0</v>
      </c>
      <c r="L329" s="9">
        <f t="shared" si="56"/>
        <v>0</v>
      </c>
      <c r="M329" s="9">
        <f t="shared" si="57"/>
        <v>0</v>
      </c>
      <c r="N329" s="29"/>
      <c r="O329" s="9">
        <f t="shared" si="60"/>
        <v>0</v>
      </c>
      <c r="P329" s="9">
        <f t="shared" si="61"/>
        <v>0</v>
      </c>
      <c r="Q329" s="9">
        <f t="shared" si="58"/>
        <v>0</v>
      </c>
      <c r="R329" s="8">
        <f t="shared" si="59"/>
        <v>0</v>
      </c>
      <c r="S329" s="89" t="s">
        <v>2331</v>
      </c>
      <c r="T329" s="89"/>
      <c r="U329" s="89"/>
      <c r="V329" s="89"/>
      <c r="W329" s="89"/>
      <c r="X329" s="89"/>
      <c r="Y329" s="89"/>
      <c r="Z329" s="89"/>
      <c r="AA329" s="89"/>
      <c r="AB329" s="89" t="e">
        <v>#N/A</v>
      </c>
      <c r="AC329" s="89" t="e">
        <v>#N/A</v>
      </c>
    </row>
    <row r="330" spans="1:29" x14ac:dyDescent="0.25">
      <c r="A330" s="4" t="s">
        <v>2560</v>
      </c>
      <c r="B330" s="5" t="s">
        <v>2551</v>
      </c>
      <c r="C330" s="46" t="s">
        <v>428</v>
      </c>
      <c r="D330" s="310" t="s">
        <v>764</v>
      </c>
      <c r="E330" s="304" t="s">
        <v>745</v>
      </c>
      <c r="F330" s="280" t="s">
        <v>9</v>
      </c>
      <c r="G330" s="58">
        <f t="shared" si="55"/>
        <v>552</v>
      </c>
      <c r="H330" s="10">
        <v>480</v>
      </c>
      <c r="I330" s="10">
        <v>960</v>
      </c>
      <c r="J330" s="29"/>
      <c r="K330" s="9">
        <f t="shared" si="54"/>
        <v>0</v>
      </c>
      <c r="L330" s="9">
        <f t="shared" si="56"/>
        <v>0</v>
      </c>
      <c r="M330" s="9">
        <f t="shared" si="57"/>
        <v>0</v>
      </c>
      <c r="N330" s="29"/>
      <c r="O330" s="9">
        <f t="shared" si="60"/>
        <v>0</v>
      </c>
      <c r="P330" s="9">
        <f t="shared" si="61"/>
        <v>0</v>
      </c>
      <c r="Q330" s="9">
        <f t="shared" si="58"/>
        <v>0</v>
      </c>
      <c r="R330" s="8">
        <f t="shared" si="59"/>
        <v>0</v>
      </c>
      <c r="S330" s="89" t="s">
        <v>2331</v>
      </c>
      <c r="T330" s="89"/>
      <c r="U330" s="89"/>
      <c r="V330" s="89"/>
      <c r="W330" s="89"/>
      <c r="X330" s="89"/>
      <c r="Y330" s="89"/>
      <c r="Z330" s="89"/>
      <c r="AA330" s="89"/>
      <c r="AB330" s="89" t="e">
        <v>#N/A</v>
      </c>
      <c r="AC330" s="89" t="e">
        <v>#N/A</v>
      </c>
    </row>
    <row r="331" spans="1:29" x14ac:dyDescent="0.25">
      <c r="A331" s="4" t="s">
        <v>2560</v>
      </c>
      <c r="B331" s="5" t="s">
        <v>2551</v>
      </c>
      <c r="C331" s="5" t="s">
        <v>427</v>
      </c>
      <c r="D331" s="278" t="s">
        <v>765</v>
      </c>
      <c r="E331" s="304" t="s">
        <v>746</v>
      </c>
      <c r="F331" s="280" t="s">
        <v>781</v>
      </c>
      <c r="G331" s="84">
        <f t="shared" si="55"/>
        <v>644</v>
      </c>
      <c r="H331" s="15">
        <v>560</v>
      </c>
      <c r="I331" s="15">
        <v>1120</v>
      </c>
      <c r="J331" s="29"/>
      <c r="K331" s="9">
        <f t="shared" si="54"/>
        <v>0</v>
      </c>
      <c r="L331" s="9">
        <f t="shared" si="56"/>
        <v>0</v>
      </c>
      <c r="M331" s="9">
        <f t="shared" si="57"/>
        <v>0</v>
      </c>
      <c r="N331" s="29"/>
      <c r="O331" s="9">
        <f t="shared" si="60"/>
        <v>0</v>
      </c>
      <c r="P331" s="9">
        <f t="shared" si="61"/>
        <v>0</v>
      </c>
      <c r="Q331" s="9">
        <f t="shared" si="58"/>
        <v>0</v>
      </c>
      <c r="R331" s="8">
        <f t="shared" si="59"/>
        <v>0</v>
      </c>
      <c r="S331" s="89" t="s">
        <v>2332</v>
      </c>
      <c r="T331" s="89"/>
      <c r="U331" s="89"/>
      <c r="V331" s="89"/>
      <c r="W331" s="89"/>
      <c r="X331" s="89"/>
      <c r="Y331" s="89"/>
      <c r="Z331" s="89"/>
      <c r="AA331" s="89"/>
      <c r="AB331" s="89" t="e">
        <v>#N/A</v>
      </c>
      <c r="AC331" s="89" t="e">
        <v>#N/A</v>
      </c>
    </row>
    <row r="332" spans="1:29" x14ac:dyDescent="0.25">
      <c r="A332" s="4" t="s">
        <v>2560</v>
      </c>
      <c r="B332" s="5" t="s">
        <v>2551</v>
      </c>
      <c r="C332" s="46" t="s">
        <v>427</v>
      </c>
      <c r="D332" s="295" t="s">
        <v>766</v>
      </c>
      <c r="E332" s="304" t="s">
        <v>747</v>
      </c>
      <c r="F332" s="280" t="s">
        <v>781</v>
      </c>
      <c r="G332" s="58">
        <f t="shared" si="55"/>
        <v>644</v>
      </c>
      <c r="H332" s="10">
        <v>560</v>
      </c>
      <c r="I332" s="10">
        <v>1120</v>
      </c>
      <c r="J332" s="29"/>
      <c r="K332" s="9">
        <f t="shared" si="54"/>
        <v>0</v>
      </c>
      <c r="L332" s="9">
        <f t="shared" si="56"/>
        <v>0</v>
      </c>
      <c r="M332" s="9">
        <f t="shared" si="57"/>
        <v>0</v>
      </c>
      <c r="N332" s="29"/>
      <c r="O332" s="9">
        <f t="shared" si="60"/>
        <v>0</v>
      </c>
      <c r="P332" s="9">
        <f t="shared" si="61"/>
        <v>0</v>
      </c>
      <c r="Q332" s="9">
        <f t="shared" si="58"/>
        <v>0</v>
      </c>
      <c r="R332" s="8">
        <f t="shared" si="59"/>
        <v>0</v>
      </c>
      <c r="S332" s="89" t="s">
        <v>2332</v>
      </c>
      <c r="T332" s="89"/>
      <c r="U332" s="89"/>
      <c r="V332" s="89"/>
      <c r="W332" s="89"/>
      <c r="X332" s="89"/>
      <c r="Y332" s="89"/>
      <c r="Z332" s="89"/>
      <c r="AA332" s="89"/>
      <c r="AB332" s="89" t="e">
        <v>#N/A</v>
      </c>
      <c r="AC332" s="89" t="e">
        <v>#N/A</v>
      </c>
    </row>
    <row r="333" spans="1:29" x14ac:dyDescent="0.25">
      <c r="A333" s="4" t="s">
        <v>2560</v>
      </c>
      <c r="B333" s="5" t="s">
        <v>2551</v>
      </c>
      <c r="C333" s="46" t="s">
        <v>428</v>
      </c>
      <c r="D333" s="310" t="s">
        <v>767</v>
      </c>
      <c r="E333" s="304" t="s">
        <v>748</v>
      </c>
      <c r="F333" s="280" t="s">
        <v>781</v>
      </c>
      <c r="G333" s="58">
        <f t="shared" si="55"/>
        <v>644</v>
      </c>
      <c r="H333" s="10">
        <v>560</v>
      </c>
      <c r="I333" s="10">
        <v>1120</v>
      </c>
      <c r="J333" s="29"/>
      <c r="K333" s="9">
        <f t="shared" si="54"/>
        <v>0</v>
      </c>
      <c r="L333" s="9">
        <f t="shared" si="56"/>
        <v>0</v>
      </c>
      <c r="M333" s="9">
        <f t="shared" si="57"/>
        <v>0</v>
      </c>
      <c r="N333" s="29"/>
      <c r="O333" s="9">
        <f t="shared" si="60"/>
        <v>0</v>
      </c>
      <c r="P333" s="9">
        <f t="shared" si="61"/>
        <v>0</v>
      </c>
      <c r="Q333" s="9">
        <f t="shared" si="58"/>
        <v>0</v>
      </c>
      <c r="R333" s="8">
        <f t="shared" si="59"/>
        <v>0</v>
      </c>
      <c r="S333" s="89" t="s">
        <v>2332</v>
      </c>
      <c r="T333" s="89"/>
      <c r="U333" s="89"/>
      <c r="V333" s="89"/>
      <c r="W333" s="89"/>
      <c r="X333" s="89"/>
      <c r="Y333" s="89"/>
      <c r="Z333" s="89"/>
      <c r="AA333" s="89"/>
      <c r="AB333" s="89" t="e">
        <v>#N/A</v>
      </c>
      <c r="AC333" s="89" t="e">
        <v>#N/A</v>
      </c>
    </row>
    <row r="334" spans="1:29" x14ac:dyDescent="0.25">
      <c r="A334" s="4" t="s">
        <v>2560</v>
      </c>
      <c r="B334" s="5" t="s">
        <v>2551</v>
      </c>
      <c r="C334" s="5" t="s">
        <v>427</v>
      </c>
      <c r="D334" s="278" t="s">
        <v>768</v>
      </c>
      <c r="E334" s="304" t="s">
        <v>749</v>
      </c>
      <c r="F334" s="300" t="s">
        <v>750</v>
      </c>
      <c r="G334" s="86">
        <f t="shared" si="55"/>
        <v>575</v>
      </c>
      <c r="H334" s="15">
        <v>500</v>
      </c>
      <c r="I334" s="15">
        <v>1000</v>
      </c>
      <c r="J334" s="29"/>
      <c r="K334" s="9">
        <f t="shared" si="54"/>
        <v>0</v>
      </c>
      <c r="L334" s="9">
        <f t="shared" si="56"/>
        <v>0</v>
      </c>
      <c r="M334" s="9">
        <f t="shared" si="57"/>
        <v>0</v>
      </c>
      <c r="N334" s="29"/>
      <c r="O334" s="9">
        <f t="shared" si="60"/>
        <v>0</v>
      </c>
      <c r="P334" s="9">
        <f t="shared" si="61"/>
        <v>0</v>
      </c>
      <c r="Q334" s="9">
        <f t="shared" si="58"/>
        <v>0</v>
      </c>
      <c r="R334" s="8">
        <f t="shared" si="59"/>
        <v>0</v>
      </c>
      <c r="S334" s="89" t="s">
        <v>2333</v>
      </c>
      <c r="T334" s="89"/>
      <c r="U334" s="89"/>
      <c r="V334" s="89"/>
      <c r="W334" s="89"/>
      <c r="X334" s="89"/>
      <c r="Y334" s="89"/>
      <c r="Z334" s="89"/>
      <c r="AA334" s="89"/>
      <c r="AB334" s="89" t="e">
        <v>#N/A</v>
      </c>
      <c r="AC334" s="89" t="e">
        <v>#N/A</v>
      </c>
    </row>
    <row r="335" spans="1:29" x14ac:dyDescent="0.25">
      <c r="A335" s="4" t="s">
        <v>2560</v>
      </c>
      <c r="B335" s="5" t="s">
        <v>2551</v>
      </c>
      <c r="C335" s="46" t="s">
        <v>427</v>
      </c>
      <c r="D335" s="295" t="s">
        <v>769</v>
      </c>
      <c r="E335" s="304" t="s">
        <v>751</v>
      </c>
      <c r="F335" s="280" t="s">
        <v>750</v>
      </c>
      <c r="G335" s="58">
        <f t="shared" si="55"/>
        <v>575</v>
      </c>
      <c r="H335" s="10">
        <v>500</v>
      </c>
      <c r="I335" s="10">
        <v>1000</v>
      </c>
      <c r="J335" s="29"/>
      <c r="K335" s="9">
        <f t="shared" si="54"/>
        <v>0</v>
      </c>
      <c r="L335" s="9">
        <f t="shared" si="56"/>
        <v>0</v>
      </c>
      <c r="M335" s="9">
        <f t="shared" si="57"/>
        <v>0</v>
      </c>
      <c r="N335" s="29"/>
      <c r="O335" s="9">
        <f t="shared" si="60"/>
        <v>0</v>
      </c>
      <c r="P335" s="9">
        <f t="shared" si="61"/>
        <v>0</v>
      </c>
      <c r="Q335" s="9">
        <f t="shared" si="58"/>
        <v>0</v>
      </c>
      <c r="R335" s="8">
        <f t="shared" si="59"/>
        <v>0</v>
      </c>
      <c r="S335" s="89" t="s">
        <v>2333</v>
      </c>
      <c r="T335" s="89"/>
      <c r="U335" s="89"/>
      <c r="V335" s="89"/>
      <c r="W335" s="89"/>
      <c r="X335" s="89"/>
      <c r="Y335" s="89"/>
      <c r="Z335" s="89"/>
      <c r="AA335" s="89"/>
      <c r="AB335" s="89" t="e">
        <v>#N/A</v>
      </c>
      <c r="AC335" s="89" t="e">
        <v>#N/A</v>
      </c>
    </row>
    <row r="336" spans="1:29" x14ac:dyDescent="0.25">
      <c r="A336" s="4" t="s">
        <v>2560</v>
      </c>
      <c r="B336" s="5" t="s">
        <v>2551</v>
      </c>
      <c r="C336" s="46" t="s">
        <v>428</v>
      </c>
      <c r="D336" s="310" t="s">
        <v>770</v>
      </c>
      <c r="E336" s="304" t="s">
        <v>752</v>
      </c>
      <c r="F336" s="280" t="s">
        <v>750</v>
      </c>
      <c r="G336" s="58">
        <f t="shared" si="55"/>
        <v>575</v>
      </c>
      <c r="H336" s="10">
        <v>500</v>
      </c>
      <c r="I336" s="10">
        <v>1000</v>
      </c>
      <c r="J336" s="29"/>
      <c r="K336" s="9">
        <f t="shared" si="54"/>
        <v>0</v>
      </c>
      <c r="L336" s="9">
        <f t="shared" si="56"/>
        <v>0</v>
      </c>
      <c r="M336" s="9">
        <f t="shared" si="57"/>
        <v>0</v>
      </c>
      <c r="N336" s="29"/>
      <c r="O336" s="9">
        <f t="shared" si="60"/>
        <v>0</v>
      </c>
      <c r="P336" s="9">
        <f t="shared" si="61"/>
        <v>0</v>
      </c>
      <c r="Q336" s="9">
        <f t="shared" si="58"/>
        <v>0</v>
      </c>
      <c r="R336" s="8">
        <f t="shared" si="59"/>
        <v>0</v>
      </c>
      <c r="S336" s="89" t="s">
        <v>2333</v>
      </c>
      <c r="T336" s="89"/>
      <c r="U336" s="89"/>
      <c r="V336" s="89"/>
      <c r="W336" s="89"/>
      <c r="X336" s="89"/>
      <c r="Y336" s="89"/>
      <c r="Z336" s="89"/>
      <c r="AA336" s="89"/>
      <c r="AB336" s="89" t="e">
        <v>#N/A</v>
      </c>
      <c r="AC336" s="89" t="e">
        <v>#N/A</v>
      </c>
    </row>
    <row r="337" spans="1:29" x14ac:dyDescent="0.25">
      <c r="A337" s="4" t="s">
        <v>2560</v>
      </c>
      <c r="B337" s="5" t="s">
        <v>2551</v>
      </c>
      <c r="C337" s="5" t="s">
        <v>427</v>
      </c>
      <c r="D337" s="278" t="s">
        <v>771</v>
      </c>
      <c r="E337" s="245" t="s">
        <v>783</v>
      </c>
      <c r="F337" s="280" t="s">
        <v>782</v>
      </c>
      <c r="G337" s="84">
        <f t="shared" si="55"/>
        <v>1104</v>
      </c>
      <c r="H337" s="15">
        <v>960</v>
      </c>
      <c r="I337" s="15">
        <v>1920</v>
      </c>
      <c r="J337" s="29"/>
      <c r="K337" s="9">
        <f t="shared" si="54"/>
        <v>0</v>
      </c>
      <c r="L337" s="9">
        <f t="shared" si="56"/>
        <v>0</v>
      </c>
      <c r="M337" s="9">
        <f t="shared" si="57"/>
        <v>0</v>
      </c>
      <c r="N337" s="29"/>
      <c r="O337" s="9">
        <f t="shared" si="60"/>
        <v>0</v>
      </c>
      <c r="P337" s="9">
        <f t="shared" si="61"/>
        <v>0</v>
      </c>
      <c r="Q337" s="9">
        <f t="shared" si="58"/>
        <v>0</v>
      </c>
      <c r="R337" s="8">
        <f t="shared" si="59"/>
        <v>0</v>
      </c>
      <c r="S337" s="89" t="s">
        <v>2334</v>
      </c>
      <c r="T337" s="89" t="s">
        <v>2203</v>
      </c>
      <c r="U337" s="89"/>
      <c r="V337" s="89"/>
      <c r="W337" s="89"/>
      <c r="X337" s="89"/>
      <c r="Y337" s="89"/>
      <c r="Z337" s="89"/>
      <c r="AA337" s="89"/>
      <c r="AB337" s="89" t="e">
        <v>#N/A</v>
      </c>
      <c r="AC337" s="89" t="e">
        <v>#N/A</v>
      </c>
    </row>
    <row r="338" spans="1:29" x14ac:dyDescent="0.25">
      <c r="A338" s="4" t="s">
        <v>2560</v>
      </c>
      <c r="B338" s="5" t="s">
        <v>2551</v>
      </c>
      <c r="C338" s="46" t="s">
        <v>427</v>
      </c>
      <c r="D338" s="295" t="s">
        <v>772</v>
      </c>
      <c r="E338" s="245" t="s">
        <v>784</v>
      </c>
      <c r="F338" s="280" t="s">
        <v>782</v>
      </c>
      <c r="G338" s="58">
        <f t="shared" si="55"/>
        <v>1104</v>
      </c>
      <c r="H338" s="10">
        <v>960</v>
      </c>
      <c r="I338" s="10">
        <v>1920</v>
      </c>
      <c r="J338" s="29"/>
      <c r="K338" s="9">
        <f t="shared" si="54"/>
        <v>0</v>
      </c>
      <c r="L338" s="9">
        <f t="shared" si="56"/>
        <v>0</v>
      </c>
      <c r="M338" s="9">
        <f t="shared" si="57"/>
        <v>0</v>
      </c>
      <c r="N338" s="29"/>
      <c r="O338" s="9">
        <f t="shared" si="60"/>
        <v>0</v>
      </c>
      <c r="P338" s="9">
        <f t="shared" si="61"/>
        <v>0</v>
      </c>
      <c r="Q338" s="9">
        <f t="shared" si="58"/>
        <v>0</v>
      </c>
      <c r="R338" s="8">
        <f t="shared" si="59"/>
        <v>0</v>
      </c>
      <c r="S338" s="89" t="s">
        <v>2334</v>
      </c>
      <c r="T338" s="89" t="s">
        <v>2203</v>
      </c>
      <c r="U338" s="89"/>
      <c r="V338" s="89"/>
      <c r="W338" s="89"/>
      <c r="X338" s="89"/>
      <c r="Y338" s="89"/>
      <c r="Z338" s="89"/>
      <c r="AA338" s="89"/>
      <c r="AB338" s="89" t="e">
        <v>#N/A</v>
      </c>
      <c r="AC338" s="89" t="e">
        <v>#N/A</v>
      </c>
    </row>
    <row r="339" spans="1:29" x14ac:dyDescent="0.25">
      <c r="A339" s="4" t="s">
        <v>2560</v>
      </c>
      <c r="B339" s="5" t="s">
        <v>2551</v>
      </c>
      <c r="C339" s="5" t="s">
        <v>427</v>
      </c>
      <c r="D339" s="278" t="s">
        <v>773</v>
      </c>
      <c r="E339" s="245" t="s">
        <v>753</v>
      </c>
      <c r="F339" s="280" t="s">
        <v>7</v>
      </c>
      <c r="G339" s="84">
        <f t="shared" si="55"/>
        <v>575</v>
      </c>
      <c r="H339" s="15">
        <v>500</v>
      </c>
      <c r="I339" s="15">
        <v>1000</v>
      </c>
      <c r="J339" s="29"/>
      <c r="K339" s="9">
        <f t="shared" si="54"/>
        <v>0</v>
      </c>
      <c r="L339" s="9">
        <f t="shared" si="56"/>
        <v>0</v>
      </c>
      <c r="M339" s="9">
        <f t="shared" si="57"/>
        <v>0</v>
      </c>
      <c r="N339" s="29"/>
      <c r="O339" s="9">
        <f t="shared" si="60"/>
        <v>0</v>
      </c>
      <c r="P339" s="9">
        <f t="shared" si="61"/>
        <v>0</v>
      </c>
      <c r="Q339" s="9">
        <f t="shared" si="58"/>
        <v>0</v>
      </c>
      <c r="R339" s="8">
        <f t="shared" si="59"/>
        <v>0</v>
      </c>
      <c r="S339" s="89" t="s">
        <v>2335</v>
      </c>
      <c r="T339" s="89" t="s">
        <v>2203</v>
      </c>
      <c r="U339" s="89"/>
      <c r="V339" s="89"/>
      <c r="W339" s="89"/>
      <c r="X339" s="89"/>
      <c r="Y339" s="89"/>
      <c r="Z339" s="89"/>
      <c r="AA339" s="89"/>
      <c r="AB339" s="89" t="e">
        <v>#N/A</v>
      </c>
      <c r="AC339" s="89" t="e">
        <v>#N/A</v>
      </c>
    </row>
    <row r="340" spans="1:29" x14ac:dyDescent="0.25">
      <c r="A340" s="4" t="s">
        <v>2560</v>
      </c>
      <c r="B340" s="5" t="s">
        <v>2551</v>
      </c>
      <c r="C340" s="46" t="s">
        <v>427</v>
      </c>
      <c r="D340" s="295" t="s">
        <v>774</v>
      </c>
      <c r="E340" s="245" t="s">
        <v>754</v>
      </c>
      <c r="F340" s="280" t="s">
        <v>7</v>
      </c>
      <c r="G340" s="58">
        <f t="shared" si="55"/>
        <v>575</v>
      </c>
      <c r="H340" s="10">
        <v>500</v>
      </c>
      <c r="I340" s="10">
        <v>1000</v>
      </c>
      <c r="J340" s="29"/>
      <c r="K340" s="9">
        <f t="shared" si="54"/>
        <v>0</v>
      </c>
      <c r="L340" s="9">
        <f t="shared" si="56"/>
        <v>0</v>
      </c>
      <c r="M340" s="9">
        <f t="shared" si="57"/>
        <v>0</v>
      </c>
      <c r="N340" s="29"/>
      <c r="O340" s="9">
        <f t="shared" si="60"/>
        <v>0</v>
      </c>
      <c r="P340" s="9">
        <f t="shared" si="61"/>
        <v>0</v>
      </c>
      <c r="Q340" s="9">
        <f t="shared" si="58"/>
        <v>0</v>
      </c>
      <c r="R340" s="8">
        <f t="shared" si="59"/>
        <v>0</v>
      </c>
      <c r="S340" s="89" t="s">
        <v>2335</v>
      </c>
      <c r="T340" s="89" t="s">
        <v>2203</v>
      </c>
      <c r="U340" s="89"/>
      <c r="V340" s="89"/>
      <c r="W340" s="89"/>
      <c r="X340" s="89"/>
      <c r="Y340" s="89"/>
      <c r="Z340" s="89"/>
      <c r="AA340" s="89"/>
      <c r="AB340" s="89" t="e">
        <v>#N/A</v>
      </c>
      <c r="AC340" s="89" t="e">
        <v>#N/A</v>
      </c>
    </row>
    <row r="341" spans="1:29" x14ac:dyDescent="0.25">
      <c r="A341" s="4" t="s">
        <v>2560</v>
      </c>
      <c r="B341" s="5" t="s">
        <v>2551</v>
      </c>
      <c r="C341" s="46" t="s">
        <v>428</v>
      </c>
      <c r="D341" s="310" t="s">
        <v>775</v>
      </c>
      <c r="E341" s="245" t="s">
        <v>755</v>
      </c>
      <c r="F341" s="280" t="s">
        <v>7</v>
      </c>
      <c r="G341" s="58">
        <f t="shared" si="55"/>
        <v>575</v>
      </c>
      <c r="H341" s="10">
        <v>500</v>
      </c>
      <c r="I341" s="10">
        <v>1000</v>
      </c>
      <c r="J341" s="29"/>
      <c r="K341" s="9">
        <f t="shared" si="54"/>
        <v>0</v>
      </c>
      <c r="L341" s="9">
        <f t="shared" si="56"/>
        <v>0</v>
      </c>
      <c r="M341" s="9">
        <f t="shared" si="57"/>
        <v>0</v>
      </c>
      <c r="N341" s="29"/>
      <c r="O341" s="9">
        <f t="shared" si="60"/>
        <v>0</v>
      </c>
      <c r="P341" s="9">
        <f t="shared" si="61"/>
        <v>0</v>
      </c>
      <c r="Q341" s="9">
        <f t="shared" si="58"/>
        <v>0</v>
      </c>
      <c r="R341" s="8">
        <f t="shared" si="59"/>
        <v>0</v>
      </c>
      <c r="S341" s="89" t="s">
        <v>2335</v>
      </c>
      <c r="T341" s="89" t="s">
        <v>2203</v>
      </c>
      <c r="U341" s="89"/>
      <c r="V341" s="89"/>
      <c r="W341" s="89"/>
      <c r="X341" s="89"/>
      <c r="Y341" s="89"/>
      <c r="Z341" s="89"/>
      <c r="AA341" s="89"/>
      <c r="AB341" s="89" t="e">
        <v>#N/A</v>
      </c>
      <c r="AC341" s="89" t="e">
        <v>#N/A</v>
      </c>
    </row>
    <row r="342" spans="1:29" x14ac:dyDescent="0.25">
      <c r="A342" s="4" t="s">
        <v>2560</v>
      </c>
      <c r="B342" s="5" t="s">
        <v>2551</v>
      </c>
      <c r="C342" s="5" t="s">
        <v>427</v>
      </c>
      <c r="D342" s="278" t="s">
        <v>1032</v>
      </c>
      <c r="E342" s="245" t="s">
        <v>1034</v>
      </c>
      <c r="F342" s="280" t="s">
        <v>11</v>
      </c>
      <c r="G342" s="15">
        <f t="shared" si="55"/>
        <v>345</v>
      </c>
      <c r="H342" s="15">
        <v>300</v>
      </c>
      <c r="I342" s="15">
        <v>600</v>
      </c>
      <c r="J342" s="29"/>
      <c r="K342" s="9">
        <f t="shared" si="54"/>
        <v>0</v>
      </c>
      <c r="L342" s="9">
        <f t="shared" si="56"/>
        <v>0</v>
      </c>
      <c r="M342" s="9">
        <f t="shared" si="57"/>
        <v>0</v>
      </c>
      <c r="N342" s="29"/>
      <c r="O342" s="9">
        <f t="shared" si="60"/>
        <v>0</v>
      </c>
      <c r="P342" s="9">
        <f t="shared" si="61"/>
        <v>0</v>
      </c>
      <c r="Q342" s="9">
        <f t="shared" si="58"/>
        <v>0</v>
      </c>
      <c r="R342" s="8">
        <f t="shared" si="59"/>
        <v>0</v>
      </c>
      <c r="S342" s="89" t="s">
        <v>2336</v>
      </c>
      <c r="T342" s="89" t="s">
        <v>2203</v>
      </c>
      <c r="U342" s="89"/>
      <c r="V342" s="89"/>
      <c r="W342" s="89"/>
      <c r="X342" s="89"/>
      <c r="Y342" s="89"/>
      <c r="Z342" s="89"/>
      <c r="AA342" s="89"/>
      <c r="AB342" s="89" t="e">
        <v>#N/A</v>
      </c>
      <c r="AC342" s="89" t="e">
        <v>#N/A</v>
      </c>
    </row>
    <row r="343" spans="1:29" x14ac:dyDescent="0.25">
      <c r="A343" s="4" t="s">
        <v>2560</v>
      </c>
      <c r="B343" s="5" t="s">
        <v>2551</v>
      </c>
      <c r="C343" s="46" t="s">
        <v>427</v>
      </c>
      <c r="D343" s="295" t="s">
        <v>1033</v>
      </c>
      <c r="E343" s="245" t="s">
        <v>1035</v>
      </c>
      <c r="F343" s="280" t="s">
        <v>11</v>
      </c>
      <c r="G343" s="58">
        <f t="shared" si="55"/>
        <v>345</v>
      </c>
      <c r="H343" s="10">
        <v>300</v>
      </c>
      <c r="I343" s="10">
        <v>600</v>
      </c>
      <c r="J343" s="29"/>
      <c r="K343" s="9">
        <f t="shared" si="54"/>
        <v>0</v>
      </c>
      <c r="L343" s="9">
        <f t="shared" si="56"/>
        <v>0</v>
      </c>
      <c r="M343" s="9">
        <f t="shared" si="57"/>
        <v>0</v>
      </c>
      <c r="N343" s="29"/>
      <c r="O343" s="9">
        <f t="shared" si="60"/>
        <v>0</v>
      </c>
      <c r="P343" s="9">
        <f t="shared" si="61"/>
        <v>0</v>
      </c>
      <c r="Q343" s="9">
        <f t="shared" si="58"/>
        <v>0</v>
      </c>
      <c r="R343" s="8">
        <f t="shared" si="59"/>
        <v>0</v>
      </c>
      <c r="S343" s="89" t="s">
        <v>2336</v>
      </c>
      <c r="T343" s="89" t="s">
        <v>2203</v>
      </c>
      <c r="U343" s="89"/>
      <c r="V343" s="89"/>
      <c r="W343" s="89"/>
      <c r="X343" s="89"/>
      <c r="Y343" s="89"/>
      <c r="Z343" s="89"/>
      <c r="AA343" s="89"/>
      <c r="AB343" s="89" t="e">
        <v>#N/A</v>
      </c>
      <c r="AC343" s="89" t="e">
        <v>#N/A</v>
      </c>
    </row>
    <row r="344" spans="1:29" x14ac:dyDescent="0.25">
      <c r="A344" s="4" t="s">
        <v>2560</v>
      </c>
      <c r="B344" s="5" t="s">
        <v>2551</v>
      </c>
      <c r="C344" s="5" t="s">
        <v>427</v>
      </c>
      <c r="D344" s="278" t="s">
        <v>1315</v>
      </c>
      <c r="E344" s="304" t="s">
        <v>1500</v>
      </c>
      <c r="F344" s="280" t="s">
        <v>8</v>
      </c>
      <c r="G344" s="84">
        <f t="shared" si="55"/>
        <v>736</v>
      </c>
      <c r="H344" s="213">
        <v>640</v>
      </c>
      <c r="I344" s="17">
        <v>1320</v>
      </c>
      <c r="J344" s="32"/>
      <c r="K344" s="9">
        <f t="shared" si="54"/>
        <v>0</v>
      </c>
      <c r="L344" s="9">
        <f t="shared" si="56"/>
        <v>0</v>
      </c>
      <c r="M344" s="9">
        <f t="shared" si="57"/>
        <v>0</v>
      </c>
      <c r="N344" s="29"/>
      <c r="O344" s="9">
        <f t="shared" si="60"/>
        <v>0</v>
      </c>
      <c r="P344" s="9">
        <f t="shared" si="61"/>
        <v>0</v>
      </c>
      <c r="Q344" s="9">
        <f t="shared" si="58"/>
        <v>0</v>
      </c>
      <c r="R344" s="8">
        <f t="shared" si="59"/>
        <v>0</v>
      </c>
      <c r="S344" s="89" t="s">
        <v>2001</v>
      </c>
      <c r="T344" s="89"/>
      <c r="U344" s="89"/>
      <c r="V344" s="89"/>
      <c r="W344" s="89"/>
      <c r="X344" s="89"/>
      <c r="Y344" s="89"/>
      <c r="Z344" s="89"/>
      <c r="AA344" s="89"/>
      <c r="AB344" s="89"/>
      <c r="AC344" s="89"/>
    </row>
    <row r="345" spans="1:29" x14ac:dyDescent="0.25">
      <c r="A345" s="4" t="s">
        <v>2560</v>
      </c>
      <c r="B345" s="5" t="s">
        <v>2551</v>
      </c>
      <c r="C345" s="46" t="s">
        <v>427</v>
      </c>
      <c r="D345" s="295" t="s">
        <v>1316</v>
      </c>
      <c r="E345" s="304" t="s">
        <v>1501</v>
      </c>
      <c r="F345" s="280" t="s">
        <v>8</v>
      </c>
      <c r="G345" s="58">
        <f t="shared" si="55"/>
        <v>736</v>
      </c>
      <c r="H345" s="9">
        <v>640</v>
      </c>
      <c r="I345" s="6">
        <v>1320</v>
      </c>
      <c r="J345" s="29"/>
      <c r="K345" s="9">
        <f t="shared" si="54"/>
        <v>0</v>
      </c>
      <c r="L345" s="9">
        <f t="shared" si="56"/>
        <v>0</v>
      </c>
      <c r="M345" s="9">
        <f t="shared" si="57"/>
        <v>0</v>
      </c>
      <c r="N345" s="29"/>
      <c r="O345" s="9">
        <f t="shared" si="60"/>
        <v>0</v>
      </c>
      <c r="P345" s="9">
        <f t="shared" si="61"/>
        <v>0</v>
      </c>
      <c r="Q345" s="9">
        <f t="shared" si="58"/>
        <v>0</v>
      </c>
      <c r="R345" s="8">
        <f t="shared" si="59"/>
        <v>0</v>
      </c>
      <c r="S345" s="89" t="s">
        <v>2001</v>
      </c>
      <c r="T345" s="89"/>
      <c r="U345" s="89"/>
      <c r="V345" s="89"/>
      <c r="W345" s="89"/>
      <c r="X345" s="89"/>
      <c r="Y345" s="89"/>
      <c r="Z345" s="89"/>
      <c r="AA345" s="89"/>
      <c r="AB345" s="89"/>
      <c r="AC345" s="89"/>
    </row>
    <row r="346" spans="1:29" x14ac:dyDescent="0.25">
      <c r="A346" s="4" t="s">
        <v>2560</v>
      </c>
      <c r="B346" s="5" t="s">
        <v>2551</v>
      </c>
      <c r="C346" s="46" t="s">
        <v>428</v>
      </c>
      <c r="D346" s="310" t="s">
        <v>1317</v>
      </c>
      <c r="E346" s="5" t="s">
        <v>1502</v>
      </c>
      <c r="F346" s="280" t="s">
        <v>8</v>
      </c>
      <c r="G346" s="58">
        <f t="shared" si="55"/>
        <v>736</v>
      </c>
      <c r="H346" s="9">
        <v>640</v>
      </c>
      <c r="I346" s="6">
        <v>1320</v>
      </c>
      <c r="J346" s="32"/>
      <c r="K346" s="9">
        <f t="shared" si="54"/>
        <v>0</v>
      </c>
      <c r="L346" s="9">
        <f t="shared" si="56"/>
        <v>0</v>
      </c>
      <c r="M346" s="9">
        <f t="shared" si="57"/>
        <v>0</v>
      </c>
      <c r="N346" s="29"/>
      <c r="O346" s="9">
        <f t="shared" si="60"/>
        <v>0</v>
      </c>
      <c r="P346" s="9">
        <f t="shared" si="61"/>
        <v>0</v>
      </c>
      <c r="Q346" s="9">
        <f t="shared" si="58"/>
        <v>0</v>
      </c>
      <c r="R346" s="8">
        <f t="shared" si="59"/>
        <v>0</v>
      </c>
      <c r="S346" s="89" t="s">
        <v>2001</v>
      </c>
      <c r="T346" s="89"/>
      <c r="U346" s="89"/>
      <c r="V346" s="89"/>
      <c r="W346" s="89"/>
      <c r="X346" s="89"/>
      <c r="Y346" s="89"/>
      <c r="Z346" s="89"/>
      <c r="AA346" s="89"/>
      <c r="AB346" s="89"/>
      <c r="AC346" s="89"/>
    </row>
    <row r="347" spans="1:29" x14ac:dyDescent="0.25">
      <c r="A347" s="4" t="s">
        <v>2560</v>
      </c>
      <c r="B347" s="5" t="s">
        <v>2551</v>
      </c>
      <c r="C347" s="5" t="s">
        <v>427</v>
      </c>
      <c r="D347" s="278" t="s">
        <v>1318</v>
      </c>
      <c r="E347" s="304" t="s">
        <v>1503</v>
      </c>
      <c r="F347" s="280" t="s">
        <v>8</v>
      </c>
      <c r="G347" s="84">
        <f t="shared" si="55"/>
        <v>736</v>
      </c>
      <c r="H347" s="213">
        <v>640</v>
      </c>
      <c r="I347" s="17">
        <v>1320</v>
      </c>
      <c r="J347" s="32"/>
      <c r="K347" s="9">
        <f t="shared" si="54"/>
        <v>0</v>
      </c>
      <c r="L347" s="9">
        <f t="shared" si="56"/>
        <v>0</v>
      </c>
      <c r="M347" s="9">
        <f t="shared" si="57"/>
        <v>0</v>
      </c>
      <c r="N347" s="29"/>
      <c r="O347" s="9">
        <f t="shared" si="60"/>
        <v>0</v>
      </c>
      <c r="P347" s="9">
        <f t="shared" si="61"/>
        <v>0</v>
      </c>
      <c r="Q347" s="9">
        <f t="shared" si="58"/>
        <v>0</v>
      </c>
      <c r="R347" s="8">
        <f t="shared" si="59"/>
        <v>0</v>
      </c>
      <c r="S347" s="89" t="s">
        <v>2002</v>
      </c>
      <c r="T347" s="89"/>
      <c r="U347" s="89"/>
      <c r="V347" s="89"/>
      <c r="W347" s="89"/>
      <c r="X347" s="89"/>
      <c r="Y347" s="89"/>
      <c r="Z347" s="89"/>
      <c r="AA347" s="89"/>
      <c r="AB347" s="89"/>
      <c r="AC347" s="89"/>
    </row>
    <row r="348" spans="1:29" x14ac:dyDescent="0.25">
      <c r="A348" s="4" t="s">
        <v>2560</v>
      </c>
      <c r="B348" s="5" t="s">
        <v>2551</v>
      </c>
      <c r="C348" s="46" t="s">
        <v>427</v>
      </c>
      <c r="D348" s="295" t="s">
        <v>1319</v>
      </c>
      <c r="E348" s="304" t="s">
        <v>1504</v>
      </c>
      <c r="F348" s="280" t="s">
        <v>8</v>
      </c>
      <c r="G348" s="58">
        <f t="shared" si="55"/>
        <v>736</v>
      </c>
      <c r="H348" s="9">
        <v>640</v>
      </c>
      <c r="I348" s="6">
        <v>1320</v>
      </c>
      <c r="J348" s="29"/>
      <c r="K348" s="9">
        <f t="shared" si="54"/>
        <v>0</v>
      </c>
      <c r="L348" s="9">
        <f t="shared" si="56"/>
        <v>0</v>
      </c>
      <c r="M348" s="9">
        <f t="shared" si="57"/>
        <v>0</v>
      </c>
      <c r="N348" s="29"/>
      <c r="O348" s="9">
        <f t="shared" si="60"/>
        <v>0</v>
      </c>
      <c r="P348" s="9">
        <f t="shared" si="61"/>
        <v>0</v>
      </c>
      <c r="Q348" s="9">
        <f t="shared" si="58"/>
        <v>0</v>
      </c>
      <c r="R348" s="8">
        <f t="shared" si="59"/>
        <v>0</v>
      </c>
      <c r="S348" s="89" t="s">
        <v>2002</v>
      </c>
      <c r="T348" s="89"/>
      <c r="U348" s="89"/>
      <c r="V348" s="89"/>
      <c r="W348" s="89"/>
      <c r="X348" s="89"/>
      <c r="Y348" s="89"/>
      <c r="Z348" s="89"/>
      <c r="AA348" s="89"/>
      <c r="AB348" s="89"/>
      <c r="AC348" s="89"/>
    </row>
    <row r="349" spans="1:29" x14ac:dyDescent="0.25">
      <c r="A349" s="4" t="s">
        <v>2560</v>
      </c>
      <c r="B349" s="5" t="s">
        <v>2551</v>
      </c>
      <c r="C349" s="46" t="s">
        <v>428</v>
      </c>
      <c r="D349" s="310" t="s">
        <v>1320</v>
      </c>
      <c r="E349" s="5" t="s">
        <v>1505</v>
      </c>
      <c r="F349" s="280" t="s">
        <v>8</v>
      </c>
      <c r="G349" s="58">
        <f t="shared" si="55"/>
        <v>736</v>
      </c>
      <c r="H349" s="9">
        <v>640</v>
      </c>
      <c r="I349" s="6">
        <v>1320</v>
      </c>
      <c r="J349" s="32"/>
      <c r="K349" s="9">
        <f t="shared" si="54"/>
        <v>0</v>
      </c>
      <c r="L349" s="9">
        <f t="shared" si="56"/>
        <v>0</v>
      </c>
      <c r="M349" s="9">
        <f t="shared" si="57"/>
        <v>0</v>
      </c>
      <c r="N349" s="29"/>
      <c r="O349" s="9">
        <f t="shared" si="60"/>
        <v>0</v>
      </c>
      <c r="P349" s="9">
        <f t="shared" si="61"/>
        <v>0</v>
      </c>
      <c r="Q349" s="9">
        <f t="shared" si="58"/>
        <v>0</v>
      </c>
      <c r="R349" s="8">
        <f t="shared" si="59"/>
        <v>0</v>
      </c>
      <c r="S349" s="89" t="s">
        <v>2002</v>
      </c>
      <c r="T349" s="89"/>
      <c r="U349" s="89"/>
      <c r="V349" s="89"/>
      <c r="W349" s="89"/>
      <c r="X349" s="89"/>
      <c r="Y349" s="89"/>
      <c r="Z349" s="89"/>
      <c r="AA349" s="89"/>
      <c r="AB349" s="89"/>
      <c r="AC349" s="89"/>
    </row>
    <row r="350" spans="1:29" x14ac:dyDescent="0.25">
      <c r="A350" s="4" t="s">
        <v>2560</v>
      </c>
      <c r="B350" s="5" t="s">
        <v>2551</v>
      </c>
      <c r="C350" s="5" t="s">
        <v>427</v>
      </c>
      <c r="D350" s="278" t="s">
        <v>1321</v>
      </c>
      <c r="E350" s="304" t="s">
        <v>1506</v>
      </c>
      <c r="F350" s="280" t="s">
        <v>8</v>
      </c>
      <c r="G350" s="84">
        <f t="shared" si="55"/>
        <v>736</v>
      </c>
      <c r="H350" s="213">
        <v>640</v>
      </c>
      <c r="I350" s="17">
        <v>1320</v>
      </c>
      <c r="J350" s="32"/>
      <c r="K350" s="9">
        <f t="shared" si="54"/>
        <v>0</v>
      </c>
      <c r="L350" s="9">
        <f t="shared" si="56"/>
        <v>0</v>
      </c>
      <c r="M350" s="9">
        <f t="shared" si="57"/>
        <v>0</v>
      </c>
      <c r="N350" s="29"/>
      <c r="O350" s="9">
        <f t="shared" si="60"/>
        <v>0</v>
      </c>
      <c r="P350" s="9">
        <f t="shared" si="61"/>
        <v>0</v>
      </c>
      <c r="Q350" s="9">
        <f t="shared" si="58"/>
        <v>0</v>
      </c>
      <c r="R350" s="8">
        <f t="shared" si="59"/>
        <v>0</v>
      </c>
      <c r="S350" s="89" t="s">
        <v>2001</v>
      </c>
      <c r="T350" s="89"/>
      <c r="U350" s="89"/>
      <c r="V350" s="89"/>
      <c r="W350" s="89"/>
      <c r="X350" s="89"/>
      <c r="Y350" s="89"/>
      <c r="Z350" s="89"/>
      <c r="AA350" s="89"/>
      <c r="AB350" s="89"/>
      <c r="AC350" s="89"/>
    </row>
    <row r="351" spans="1:29" x14ac:dyDescent="0.25">
      <c r="A351" s="4" t="s">
        <v>2560</v>
      </c>
      <c r="B351" s="5" t="s">
        <v>2551</v>
      </c>
      <c r="C351" s="46" t="s">
        <v>427</v>
      </c>
      <c r="D351" s="295" t="s">
        <v>1322</v>
      </c>
      <c r="E351" s="304" t="s">
        <v>1507</v>
      </c>
      <c r="F351" s="280" t="s">
        <v>8</v>
      </c>
      <c r="G351" s="58">
        <f t="shared" si="55"/>
        <v>736</v>
      </c>
      <c r="H351" s="9">
        <v>640</v>
      </c>
      <c r="I351" s="6">
        <v>1320</v>
      </c>
      <c r="J351" s="29"/>
      <c r="K351" s="9">
        <f t="shared" si="54"/>
        <v>0</v>
      </c>
      <c r="L351" s="9">
        <f t="shared" si="56"/>
        <v>0</v>
      </c>
      <c r="M351" s="9">
        <f t="shared" si="57"/>
        <v>0</v>
      </c>
      <c r="N351" s="29"/>
      <c r="O351" s="9">
        <f t="shared" si="60"/>
        <v>0</v>
      </c>
      <c r="P351" s="9">
        <f t="shared" si="61"/>
        <v>0</v>
      </c>
      <c r="Q351" s="9">
        <f t="shared" si="58"/>
        <v>0</v>
      </c>
      <c r="R351" s="8">
        <f t="shared" si="59"/>
        <v>0</v>
      </c>
      <c r="S351" s="89" t="s">
        <v>2001</v>
      </c>
      <c r="T351" s="89"/>
      <c r="U351" s="89"/>
      <c r="V351" s="89"/>
      <c r="W351" s="89"/>
      <c r="X351" s="89"/>
      <c r="Y351" s="89"/>
      <c r="Z351" s="89"/>
      <c r="AA351" s="89"/>
      <c r="AB351" s="89"/>
      <c r="AC351" s="89"/>
    </row>
    <row r="352" spans="1:29" x14ac:dyDescent="0.25">
      <c r="A352" s="4" t="s">
        <v>2560</v>
      </c>
      <c r="B352" s="5" t="s">
        <v>2551</v>
      </c>
      <c r="C352" s="46" t="s">
        <v>428</v>
      </c>
      <c r="D352" s="310" t="s">
        <v>1323</v>
      </c>
      <c r="E352" s="5" t="s">
        <v>1508</v>
      </c>
      <c r="F352" s="280" t="s">
        <v>8</v>
      </c>
      <c r="G352" s="58">
        <f t="shared" si="55"/>
        <v>736</v>
      </c>
      <c r="H352" s="9">
        <v>640</v>
      </c>
      <c r="I352" s="6">
        <v>1320</v>
      </c>
      <c r="J352" s="32"/>
      <c r="K352" s="9">
        <f t="shared" si="54"/>
        <v>0</v>
      </c>
      <c r="L352" s="9">
        <f t="shared" si="56"/>
        <v>0</v>
      </c>
      <c r="M352" s="9">
        <f t="shared" si="57"/>
        <v>0</v>
      </c>
      <c r="N352" s="29"/>
      <c r="O352" s="9">
        <f t="shared" si="60"/>
        <v>0</v>
      </c>
      <c r="P352" s="9">
        <f t="shared" si="61"/>
        <v>0</v>
      </c>
      <c r="Q352" s="9">
        <f t="shared" si="58"/>
        <v>0</v>
      </c>
      <c r="R352" s="8">
        <f t="shared" si="59"/>
        <v>0</v>
      </c>
      <c r="S352" s="89" t="s">
        <v>2001</v>
      </c>
      <c r="T352" s="89"/>
      <c r="U352" s="89"/>
      <c r="V352" s="89"/>
      <c r="W352" s="89"/>
      <c r="X352" s="89"/>
      <c r="Y352" s="89"/>
      <c r="Z352" s="89"/>
      <c r="AA352" s="89"/>
      <c r="AB352" s="89"/>
      <c r="AC352" s="89"/>
    </row>
    <row r="353" spans="1:29" x14ac:dyDescent="0.25">
      <c r="A353" s="4" t="s">
        <v>2560</v>
      </c>
      <c r="B353" s="5" t="s">
        <v>2551</v>
      </c>
      <c r="C353" s="5" t="s">
        <v>427</v>
      </c>
      <c r="D353" s="278" t="s">
        <v>1324</v>
      </c>
      <c r="E353" s="304" t="s">
        <v>1189</v>
      </c>
      <c r="F353" s="280" t="s">
        <v>11</v>
      </c>
      <c r="G353" s="84">
        <f t="shared" si="55"/>
        <v>621</v>
      </c>
      <c r="H353" s="213">
        <v>540</v>
      </c>
      <c r="I353" s="17">
        <v>1170</v>
      </c>
      <c r="J353" s="32"/>
      <c r="K353" s="9">
        <f t="shared" ref="K353:K384" si="62">J353*G353</f>
        <v>0</v>
      </c>
      <c r="L353" s="9">
        <f t="shared" si="56"/>
        <v>0</v>
      </c>
      <c r="M353" s="9">
        <f t="shared" si="57"/>
        <v>0</v>
      </c>
      <c r="N353" s="29"/>
      <c r="O353" s="9">
        <f t="shared" si="60"/>
        <v>0</v>
      </c>
      <c r="P353" s="9">
        <f t="shared" si="61"/>
        <v>0</v>
      </c>
      <c r="Q353" s="9">
        <f t="shared" si="58"/>
        <v>0</v>
      </c>
      <c r="R353" s="8">
        <f t="shared" si="59"/>
        <v>0</v>
      </c>
      <c r="S353" s="89" t="s">
        <v>2003</v>
      </c>
      <c r="T353" s="89"/>
      <c r="U353" s="89"/>
      <c r="V353" s="89"/>
      <c r="W353" s="89"/>
      <c r="X353" s="89"/>
      <c r="Y353" s="89"/>
      <c r="Z353" s="89"/>
      <c r="AA353" s="89"/>
      <c r="AB353" s="89"/>
      <c r="AC353" s="89"/>
    </row>
    <row r="354" spans="1:29" x14ac:dyDescent="0.25">
      <c r="A354" s="4" t="s">
        <v>2560</v>
      </c>
      <c r="B354" s="5" t="s">
        <v>2551</v>
      </c>
      <c r="C354" s="46" t="s">
        <v>427</v>
      </c>
      <c r="D354" s="295" t="s">
        <v>1325</v>
      </c>
      <c r="E354" s="304" t="s">
        <v>1190</v>
      </c>
      <c r="F354" s="280" t="s">
        <v>11</v>
      </c>
      <c r="G354" s="58">
        <f t="shared" si="55"/>
        <v>621</v>
      </c>
      <c r="H354" s="9">
        <v>540</v>
      </c>
      <c r="I354" s="6">
        <v>1170</v>
      </c>
      <c r="J354" s="29"/>
      <c r="K354" s="9">
        <f t="shared" si="62"/>
        <v>0</v>
      </c>
      <c r="L354" s="9">
        <f t="shared" si="56"/>
        <v>0</v>
      </c>
      <c r="M354" s="9">
        <f t="shared" si="57"/>
        <v>0</v>
      </c>
      <c r="N354" s="29"/>
      <c r="O354" s="9">
        <f t="shared" si="60"/>
        <v>0</v>
      </c>
      <c r="P354" s="9">
        <f t="shared" si="61"/>
        <v>0</v>
      </c>
      <c r="Q354" s="9">
        <f t="shared" si="58"/>
        <v>0</v>
      </c>
      <c r="R354" s="8">
        <f t="shared" si="59"/>
        <v>0</v>
      </c>
      <c r="S354" s="89" t="s">
        <v>2003</v>
      </c>
      <c r="T354" s="89"/>
      <c r="U354" s="89"/>
      <c r="V354" s="89"/>
      <c r="W354" s="89"/>
      <c r="X354" s="89"/>
      <c r="Y354" s="89"/>
      <c r="Z354" s="89"/>
      <c r="AA354" s="89"/>
      <c r="AB354" s="89"/>
      <c r="AC354" s="89"/>
    </row>
    <row r="355" spans="1:29" x14ac:dyDescent="0.25">
      <c r="A355" s="4" t="s">
        <v>2560</v>
      </c>
      <c r="B355" s="5" t="s">
        <v>2551</v>
      </c>
      <c r="C355" s="46" t="s">
        <v>428</v>
      </c>
      <c r="D355" s="310" t="s">
        <v>1326</v>
      </c>
      <c r="E355" s="5" t="s">
        <v>1191</v>
      </c>
      <c r="F355" s="280" t="s">
        <v>11</v>
      </c>
      <c r="G355" s="58">
        <f t="shared" si="55"/>
        <v>621</v>
      </c>
      <c r="H355" s="9">
        <v>540</v>
      </c>
      <c r="I355" s="6">
        <v>1170</v>
      </c>
      <c r="J355" s="32"/>
      <c r="K355" s="9">
        <f t="shared" si="62"/>
        <v>0</v>
      </c>
      <c r="L355" s="9">
        <f t="shared" si="56"/>
        <v>0</v>
      </c>
      <c r="M355" s="9">
        <f t="shared" si="57"/>
        <v>0</v>
      </c>
      <c r="N355" s="29"/>
      <c r="O355" s="9">
        <f t="shared" si="60"/>
        <v>0</v>
      </c>
      <c r="P355" s="9">
        <f t="shared" si="61"/>
        <v>0</v>
      </c>
      <c r="Q355" s="9">
        <f t="shared" si="58"/>
        <v>0</v>
      </c>
      <c r="R355" s="8">
        <f t="shared" si="59"/>
        <v>0</v>
      </c>
      <c r="S355" s="89" t="s">
        <v>2003</v>
      </c>
      <c r="T355" s="89"/>
      <c r="U355" s="89"/>
      <c r="V355" s="89"/>
      <c r="W355" s="89"/>
      <c r="X355" s="89"/>
      <c r="Y355" s="89"/>
      <c r="Z355" s="89"/>
      <c r="AA355" s="89"/>
      <c r="AB355" s="89"/>
      <c r="AC355" s="89"/>
    </row>
    <row r="356" spans="1:29" x14ac:dyDescent="0.25">
      <c r="A356" s="4" t="s">
        <v>2560</v>
      </c>
      <c r="B356" s="5" t="s">
        <v>2551</v>
      </c>
      <c r="C356" s="5" t="s">
        <v>427</v>
      </c>
      <c r="D356" s="278" t="s">
        <v>1327</v>
      </c>
      <c r="E356" s="304" t="s">
        <v>1192</v>
      </c>
      <c r="F356" s="280" t="s">
        <v>11</v>
      </c>
      <c r="G356" s="84">
        <f t="shared" si="55"/>
        <v>656</v>
      </c>
      <c r="H356" s="213">
        <v>570</v>
      </c>
      <c r="I356" s="17">
        <v>1170</v>
      </c>
      <c r="J356" s="32"/>
      <c r="K356" s="9">
        <f t="shared" si="62"/>
        <v>0</v>
      </c>
      <c r="L356" s="9">
        <f t="shared" si="56"/>
        <v>0</v>
      </c>
      <c r="M356" s="9">
        <f t="shared" si="57"/>
        <v>0</v>
      </c>
      <c r="N356" s="29"/>
      <c r="O356" s="9">
        <f t="shared" si="60"/>
        <v>0</v>
      </c>
      <c r="P356" s="9">
        <f t="shared" si="61"/>
        <v>0</v>
      </c>
      <c r="Q356" s="9">
        <f t="shared" si="58"/>
        <v>0</v>
      </c>
      <c r="R356" s="8">
        <f t="shared" si="59"/>
        <v>0</v>
      </c>
      <c r="S356" s="89" t="s">
        <v>2004</v>
      </c>
      <c r="T356" s="89"/>
      <c r="U356" s="89"/>
      <c r="V356" s="89"/>
      <c r="W356" s="89"/>
      <c r="X356" s="89"/>
      <c r="Y356" s="89"/>
      <c r="Z356" s="89"/>
      <c r="AA356" s="89"/>
      <c r="AB356" s="89"/>
      <c r="AC356" s="89"/>
    </row>
    <row r="357" spans="1:29" x14ac:dyDescent="0.25">
      <c r="A357" s="4" t="s">
        <v>2560</v>
      </c>
      <c r="B357" s="5" t="s">
        <v>2551</v>
      </c>
      <c r="C357" s="46" t="s">
        <v>427</v>
      </c>
      <c r="D357" s="295" t="s">
        <v>1328</v>
      </c>
      <c r="E357" s="304" t="s">
        <v>1193</v>
      </c>
      <c r="F357" s="280" t="s">
        <v>11</v>
      </c>
      <c r="G357" s="58">
        <f t="shared" si="55"/>
        <v>656</v>
      </c>
      <c r="H357" s="9">
        <v>570</v>
      </c>
      <c r="I357" s="6">
        <v>1170</v>
      </c>
      <c r="J357" s="29"/>
      <c r="K357" s="9">
        <f t="shared" si="62"/>
        <v>0</v>
      </c>
      <c r="L357" s="9">
        <f t="shared" si="56"/>
        <v>0</v>
      </c>
      <c r="M357" s="9">
        <f t="shared" si="57"/>
        <v>0</v>
      </c>
      <c r="N357" s="29"/>
      <c r="O357" s="9">
        <f t="shared" si="60"/>
        <v>0</v>
      </c>
      <c r="P357" s="9">
        <f t="shared" si="61"/>
        <v>0</v>
      </c>
      <c r="Q357" s="9">
        <f t="shared" si="58"/>
        <v>0</v>
      </c>
      <c r="R357" s="8">
        <f t="shared" si="59"/>
        <v>0</v>
      </c>
      <c r="S357" s="89" t="s">
        <v>2004</v>
      </c>
      <c r="T357" s="89"/>
      <c r="U357" s="89"/>
      <c r="V357" s="89"/>
      <c r="W357" s="89"/>
      <c r="X357" s="89"/>
      <c r="Y357" s="89"/>
      <c r="Z357" s="89"/>
      <c r="AA357" s="89"/>
      <c r="AB357" s="89"/>
      <c r="AC357" s="89"/>
    </row>
    <row r="358" spans="1:29" x14ac:dyDescent="0.25">
      <c r="A358" s="4" t="s">
        <v>2560</v>
      </c>
      <c r="B358" s="5" t="s">
        <v>2551</v>
      </c>
      <c r="C358" s="46" t="s">
        <v>428</v>
      </c>
      <c r="D358" s="310" t="s">
        <v>1329</v>
      </c>
      <c r="E358" s="5" t="s">
        <v>1194</v>
      </c>
      <c r="F358" s="280" t="s">
        <v>11</v>
      </c>
      <c r="G358" s="58">
        <f t="shared" si="55"/>
        <v>656</v>
      </c>
      <c r="H358" s="9">
        <v>570</v>
      </c>
      <c r="I358" s="6">
        <v>1170</v>
      </c>
      <c r="J358" s="32"/>
      <c r="K358" s="9">
        <f t="shared" si="62"/>
        <v>0</v>
      </c>
      <c r="L358" s="9">
        <f t="shared" si="56"/>
        <v>0</v>
      </c>
      <c r="M358" s="9">
        <f t="shared" si="57"/>
        <v>0</v>
      </c>
      <c r="N358" s="29"/>
      <c r="O358" s="9">
        <f t="shared" si="60"/>
        <v>0</v>
      </c>
      <c r="P358" s="9">
        <f t="shared" si="61"/>
        <v>0</v>
      </c>
      <c r="Q358" s="9">
        <f t="shared" si="58"/>
        <v>0</v>
      </c>
      <c r="R358" s="8">
        <f t="shared" si="59"/>
        <v>0</v>
      </c>
      <c r="S358" s="89" t="s">
        <v>2004</v>
      </c>
      <c r="T358" s="89"/>
      <c r="U358" s="89"/>
      <c r="V358" s="89"/>
      <c r="W358" s="89"/>
      <c r="X358" s="89"/>
      <c r="Y358" s="89"/>
      <c r="Z358" s="89"/>
      <c r="AA358" s="89"/>
      <c r="AB358" s="89"/>
      <c r="AC358" s="89"/>
    </row>
    <row r="359" spans="1:29" x14ac:dyDescent="0.25">
      <c r="A359" s="4" t="s">
        <v>2560</v>
      </c>
      <c r="B359" s="5" t="s">
        <v>2551</v>
      </c>
      <c r="C359" s="5" t="s">
        <v>427</v>
      </c>
      <c r="D359" s="278" t="s">
        <v>1330</v>
      </c>
      <c r="E359" s="304" t="s">
        <v>1195</v>
      </c>
      <c r="F359" s="280" t="s">
        <v>8</v>
      </c>
      <c r="G359" s="84">
        <f t="shared" si="55"/>
        <v>552</v>
      </c>
      <c r="H359" s="213">
        <v>480</v>
      </c>
      <c r="I359" s="17">
        <v>1000</v>
      </c>
      <c r="J359" s="32"/>
      <c r="K359" s="9">
        <f t="shared" si="62"/>
        <v>0</v>
      </c>
      <c r="L359" s="9">
        <f t="shared" si="56"/>
        <v>0</v>
      </c>
      <c r="M359" s="9">
        <f t="shared" si="57"/>
        <v>0</v>
      </c>
      <c r="N359" s="29"/>
      <c r="O359" s="9">
        <f t="shared" si="60"/>
        <v>0</v>
      </c>
      <c r="P359" s="9">
        <f t="shared" si="61"/>
        <v>0</v>
      </c>
      <c r="Q359" s="9">
        <f t="shared" si="58"/>
        <v>0</v>
      </c>
      <c r="R359" s="8">
        <f t="shared" si="59"/>
        <v>0</v>
      </c>
      <c r="S359" s="89" t="s">
        <v>2005</v>
      </c>
      <c r="T359" s="89"/>
      <c r="U359" s="89"/>
      <c r="V359" s="89"/>
      <c r="W359" s="89"/>
      <c r="X359" s="89"/>
      <c r="Y359" s="89"/>
      <c r="Z359" s="89"/>
      <c r="AA359" s="89"/>
      <c r="AB359" s="89"/>
      <c r="AC359" s="89"/>
    </row>
    <row r="360" spans="1:29" x14ac:dyDescent="0.25">
      <c r="A360" s="4" t="s">
        <v>2560</v>
      </c>
      <c r="B360" s="5" t="s">
        <v>2551</v>
      </c>
      <c r="C360" s="46" t="s">
        <v>427</v>
      </c>
      <c r="D360" s="295" t="s">
        <v>1331</v>
      </c>
      <c r="E360" s="304" t="s">
        <v>1196</v>
      </c>
      <c r="F360" s="280" t="s">
        <v>8</v>
      </c>
      <c r="G360" s="58">
        <f t="shared" si="55"/>
        <v>552</v>
      </c>
      <c r="H360" s="9">
        <v>480</v>
      </c>
      <c r="I360" s="6">
        <v>1000</v>
      </c>
      <c r="J360" s="29"/>
      <c r="K360" s="9">
        <f t="shared" si="62"/>
        <v>0</v>
      </c>
      <c r="L360" s="9">
        <f t="shared" si="56"/>
        <v>0</v>
      </c>
      <c r="M360" s="9">
        <f t="shared" si="57"/>
        <v>0</v>
      </c>
      <c r="N360" s="29"/>
      <c r="O360" s="9">
        <f t="shared" si="60"/>
        <v>0</v>
      </c>
      <c r="P360" s="9">
        <f t="shared" si="61"/>
        <v>0</v>
      </c>
      <c r="Q360" s="9">
        <f t="shared" si="58"/>
        <v>0</v>
      </c>
      <c r="R360" s="8">
        <f t="shared" si="59"/>
        <v>0</v>
      </c>
      <c r="S360" s="89" t="s">
        <v>2005</v>
      </c>
      <c r="T360" s="89"/>
      <c r="U360" s="89"/>
      <c r="V360" s="89"/>
      <c r="W360" s="89"/>
      <c r="X360" s="89"/>
      <c r="Y360" s="89"/>
      <c r="Z360" s="89"/>
      <c r="AA360" s="89"/>
      <c r="AB360" s="89"/>
      <c r="AC360" s="89"/>
    </row>
    <row r="361" spans="1:29" x14ac:dyDescent="0.25">
      <c r="A361" s="4" t="s">
        <v>2560</v>
      </c>
      <c r="B361" s="5" t="s">
        <v>2551</v>
      </c>
      <c r="C361" s="46" t="s">
        <v>428</v>
      </c>
      <c r="D361" s="310" t="s">
        <v>1332</v>
      </c>
      <c r="E361" s="5" t="s">
        <v>1197</v>
      </c>
      <c r="F361" s="280" t="s">
        <v>8</v>
      </c>
      <c r="G361" s="58">
        <f t="shared" si="55"/>
        <v>552</v>
      </c>
      <c r="H361" s="9">
        <v>480</v>
      </c>
      <c r="I361" s="6">
        <v>1000</v>
      </c>
      <c r="J361" s="32"/>
      <c r="K361" s="9">
        <f t="shared" si="62"/>
        <v>0</v>
      </c>
      <c r="L361" s="9">
        <f t="shared" si="56"/>
        <v>0</v>
      </c>
      <c r="M361" s="9">
        <f t="shared" si="57"/>
        <v>0</v>
      </c>
      <c r="N361" s="29"/>
      <c r="O361" s="9">
        <f t="shared" si="60"/>
        <v>0</v>
      </c>
      <c r="P361" s="9">
        <f t="shared" si="61"/>
        <v>0</v>
      </c>
      <c r="Q361" s="9">
        <f t="shared" si="58"/>
        <v>0</v>
      </c>
      <c r="R361" s="8">
        <f t="shared" si="59"/>
        <v>0</v>
      </c>
      <c r="S361" s="89" t="s">
        <v>2005</v>
      </c>
      <c r="T361" s="89"/>
      <c r="U361" s="89"/>
      <c r="V361" s="89"/>
      <c r="W361" s="89"/>
      <c r="X361" s="89"/>
      <c r="Y361" s="89"/>
      <c r="Z361" s="89"/>
      <c r="AA361" s="89"/>
      <c r="AB361" s="89"/>
      <c r="AC361" s="89"/>
    </row>
    <row r="362" spans="1:29" x14ac:dyDescent="0.25">
      <c r="A362" s="4" t="s">
        <v>2560</v>
      </c>
      <c r="B362" s="5" t="s">
        <v>2551</v>
      </c>
      <c r="C362" s="5" t="s">
        <v>427</v>
      </c>
      <c r="D362" s="278" t="s">
        <v>1655</v>
      </c>
      <c r="E362" s="66" t="s">
        <v>1622</v>
      </c>
      <c r="F362" s="280" t="s">
        <v>8</v>
      </c>
      <c r="G362" s="84">
        <f t="shared" si="55"/>
        <v>690</v>
      </c>
      <c r="H362" s="15">
        <v>600</v>
      </c>
      <c r="I362" s="15">
        <v>1280</v>
      </c>
      <c r="J362" s="33"/>
      <c r="K362" s="9">
        <f t="shared" si="62"/>
        <v>0</v>
      </c>
      <c r="L362" s="9">
        <f t="shared" si="56"/>
        <v>0</v>
      </c>
      <c r="M362" s="9">
        <f t="shared" si="57"/>
        <v>0</v>
      </c>
      <c r="N362" s="29"/>
      <c r="O362" s="9">
        <f t="shared" si="60"/>
        <v>0</v>
      </c>
      <c r="P362" s="9">
        <f t="shared" si="61"/>
        <v>0</v>
      </c>
      <c r="Q362" s="9">
        <f t="shared" si="58"/>
        <v>0</v>
      </c>
      <c r="R362" s="8">
        <f t="shared" si="59"/>
        <v>0</v>
      </c>
      <c r="S362" s="89" t="s">
        <v>2006</v>
      </c>
      <c r="T362" s="89"/>
      <c r="U362" s="89"/>
      <c r="V362" s="89"/>
      <c r="W362" s="89"/>
      <c r="X362" s="89"/>
      <c r="Y362" s="89"/>
      <c r="Z362" s="89"/>
      <c r="AA362" s="89"/>
      <c r="AB362" s="89"/>
      <c r="AC362" s="89"/>
    </row>
    <row r="363" spans="1:29" x14ac:dyDescent="0.25">
      <c r="A363" s="4" t="s">
        <v>2560</v>
      </c>
      <c r="B363" s="5" t="s">
        <v>2551</v>
      </c>
      <c r="C363" s="46" t="s">
        <v>427</v>
      </c>
      <c r="D363" s="295" t="s">
        <v>1656</v>
      </c>
      <c r="E363" s="304" t="s">
        <v>1623</v>
      </c>
      <c r="F363" s="280" t="s">
        <v>8</v>
      </c>
      <c r="G363" s="58">
        <f t="shared" si="55"/>
        <v>690</v>
      </c>
      <c r="H363" s="10">
        <v>600</v>
      </c>
      <c r="I363" s="10">
        <v>1280</v>
      </c>
      <c r="J363" s="33"/>
      <c r="K363" s="9">
        <f t="shared" si="62"/>
        <v>0</v>
      </c>
      <c r="L363" s="9">
        <f t="shared" si="56"/>
        <v>0</v>
      </c>
      <c r="M363" s="9">
        <f t="shared" si="57"/>
        <v>0</v>
      </c>
      <c r="N363" s="29"/>
      <c r="O363" s="9">
        <f t="shared" si="60"/>
        <v>0</v>
      </c>
      <c r="P363" s="9">
        <f t="shared" si="61"/>
        <v>0</v>
      </c>
      <c r="Q363" s="9">
        <f t="shared" si="58"/>
        <v>0</v>
      </c>
      <c r="R363" s="8">
        <f t="shared" si="59"/>
        <v>0</v>
      </c>
      <c r="S363" s="89" t="s">
        <v>2006</v>
      </c>
      <c r="T363" s="89"/>
      <c r="U363" s="89"/>
      <c r="V363" s="89"/>
      <c r="W363" s="89"/>
      <c r="X363" s="89"/>
      <c r="Y363" s="89"/>
      <c r="Z363" s="89"/>
      <c r="AA363" s="89"/>
      <c r="AB363" s="89"/>
      <c r="AC363" s="89"/>
    </row>
    <row r="364" spans="1:29" x14ac:dyDescent="0.25">
      <c r="A364" s="4" t="s">
        <v>2560</v>
      </c>
      <c r="B364" s="5" t="s">
        <v>2551</v>
      </c>
      <c r="C364" s="46" t="s">
        <v>428</v>
      </c>
      <c r="D364" s="310" t="s">
        <v>1657</v>
      </c>
      <c r="E364" s="66" t="s">
        <v>1624</v>
      </c>
      <c r="F364" s="280" t="s">
        <v>8</v>
      </c>
      <c r="G364" s="58">
        <f t="shared" si="55"/>
        <v>690</v>
      </c>
      <c r="H364" s="10">
        <v>600</v>
      </c>
      <c r="I364" s="10">
        <v>1280</v>
      </c>
      <c r="J364" s="33"/>
      <c r="K364" s="9">
        <f t="shared" si="62"/>
        <v>0</v>
      </c>
      <c r="L364" s="9">
        <f t="shared" si="56"/>
        <v>0</v>
      </c>
      <c r="M364" s="9">
        <f t="shared" si="57"/>
        <v>0</v>
      </c>
      <c r="N364" s="29"/>
      <c r="O364" s="9">
        <f t="shared" si="60"/>
        <v>0</v>
      </c>
      <c r="P364" s="9">
        <f t="shared" si="61"/>
        <v>0</v>
      </c>
      <c r="Q364" s="9">
        <f t="shared" si="58"/>
        <v>0</v>
      </c>
      <c r="R364" s="8">
        <f t="shared" si="59"/>
        <v>0</v>
      </c>
      <c r="S364" s="89" t="s">
        <v>2006</v>
      </c>
      <c r="T364" s="89"/>
      <c r="U364" s="89"/>
      <c r="V364" s="89"/>
      <c r="W364" s="89"/>
      <c r="X364" s="89"/>
      <c r="Y364" s="89"/>
      <c r="Z364" s="89"/>
      <c r="AA364" s="89"/>
      <c r="AB364" s="89"/>
      <c r="AC364" s="89"/>
    </row>
    <row r="365" spans="1:29" x14ac:dyDescent="0.25">
      <c r="A365" s="4" t="s">
        <v>2560</v>
      </c>
      <c r="B365" s="60" t="s">
        <v>2551</v>
      </c>
      <c r="C365" s="5" t="s">
        <v>427</v>
      </c>
      <c r="D365" s="278" t="s">
        <v>2785</v>
      </c>
      <c r="E365" s="188" t="s">
        <v>2609</v>
      </c>
      <c r="F365" s="254" t="s">
        <v>660</v>
      </c>
      <c r="G365" s="17">
        <f t="shared" si="55"/>
        <v>345</v>
      </c>
      <c r="H365" s="17">
        <v>300</v>
      </c>
      <c r="I365" s="17">
        <v>600</v>
      </c>
      <c r="J365" s="32"/>
      <c r="K365" s="9">
        <f t="shared" si="62"/>
        <v>0</v>
      </c>
      <c r="L365" s="9">
        <f t="shared" si="56"/>
        <v>0</v>
      </c>
      <c r="M365" s="9">
        <f t="shared" si="57"/>
        <v>0</v>
      </c>
      <c r="N365" s="29"/>
      <c r="O365" s="9">
        <f t="shared" si="60"/>
        <v>0</v>
      </c>
      <c r="P365" s="9">
        <f t="shared" si="61"/>
        <v>0</v>
      </c>
      <c r="Q365" s="9">
        <f t="shared" si="58"/>
        <v>0</v>
      </c>
      <c r="R365" s="8">
        <f t="shared" si="59"/>
        <v>0</v>
      </c>
      <c r="S365" s="89" t="s">
        <v>2908</v>
      </c>
      <c r="T365" s="89" t="s">
        <v>2728</v>
      </c>
      <c r="U365" s="89">
        <v>110</v>
      </c>
      <c r="V365" s="89"/>
      <c r="W365" s="89"/>
      <c r="X365" s="89"/>
      <c r="Y365" s="89"/>
      <c r="Z365" s="89"/>
      <c r="AA365" s="89"/>
      <c r="AB365" s="89"/>
      <c r="AC365" s="89"/>
    </row>
    <row r="366" spans="1:29" x14ac:dyDescent="0.25">
      <c r="A366" s="4" t="s">
        <v>2560</v>
      </c>
      <c r="B366" s="60" t="s">
        <v>2551</v>
      </c>
      <c r="C366" s="46" t="s">
        <v>427</v>
      </c>
      <c r="D366" s="278" t="s">
        <v>2786</v>
      </c>
      <c r="E366" s="188" t="s">
        <v>2610</v>
      </c>
      <c r="F366" s="254" t="s">
        <v>660</v>
      </c>
      <c r="G366" s="6">
        <f t="shared" si="55"/>
        <v>345</v>
      </c>
      <c r="H366" s="6">
        <v>300</v>
      </c>
      <c r="I366" s="6">
        <v>600</v>
      </c>
      <c r="J366" s="32"/>
      <c r="K366" s="9">
        <f t="shared" si="62"/>
        <v>0</v>
      </c>
      <c r="L366" s="9">
        <f t="shared" si="56"/>
        <v>0</v>
      </c>
      <c r="M366" s="9">
        <f t="shared" si="57"/>
        <v>0</v>
      </c>
      <c r="N366" s="29"/>
      <c r="O366" s="9">
        <f t="shared" si="60"/>
        <v>0</v>
      </c>
      <c r="P366" s="9">
        <f t="shared" si="61"/>
        <v>0</v>
      </c>
      <c r="Q366" s="9">
        <f t="shared" si="58"/>
        <v>0</v>
      </c>
      <c r="R366" s="8">
        <f t="shared" si="59"/>
        <v>0</v>
      </c>
      <c r="S366" s="89" t="s">
        <v>2908</v>
      </c>
      <c r="T366" s="89" t="s">
        <v>2728</v>
      </c>
      <c r="U366" s="89">
        <v>110</v>
      </c>
      <c r="V366" s="89"/>
      <c r="W366" s="89"/>
      <c r="X366" s="89"/>
      <c r="Y366" s="89"/>
      <c r="Z366" s="89"/>
      <c r="AA366" s="89"/>
      <c r="AB366" s="89"/>
      <c r="AC366" s="89"/>
    </row>
    <row r="367" spans="1:29" x14ac:dyDescent="0.25">
      <c r="A367" s="4" t="s">
        <v>2560</v>
      </c>
      <c r="B367" s="60" t="s">
        <v>2551</v>
      </c>
      <c r="C367" s="46" t="s">
        <v>428</v>
      </c>
      <c r="D367" s="310" t="s">
        <v>2787</v>
      </c>
      <c r="E367" s="189" t="s">
        <v>2611</v>
      </c>
      <c r="F367" s="254" t="s">
        <v>660</v>
      </c>
      <c r="G367" s="6">
        <f t="shared" si="55"/>
        <v>345</v>
      </c>
      <c r="H367" s="6">
        <v>300</v>
      </c>
      <c r="I367" s="6">
        <v>600</v>
      </c>
      <c r="J367" s="32"/>
      <c r="K367" s="9">
        <f t="shared" si="62"/>
        <v>0</v>
      </c>
      <c r="L367" s="9">
        <f t="shared" si="56"/>
        <v>0</v>
      </c>
      <c r="M367" s="9">
        <f t="shared" si="57"/>
        <v>0</v>
      </c>
      <c r="N367" s="29"/>
      <c r="O367" s="9">
        <f t="shared" si="60"/>
        <v>0</v>
      </c>
      <c r="P367" s="9">
        <f t="shared" si="61"/>
        <v>0</v>
      </c>
      <c r="Q367" s="9">
        <f t="shared" si="58"/>
        <v>0</v>
      </c>
      <c r="R367" s="8">
        <f t="shared" si="59"/>
        <v>0</v>
      </c>
      <c r="S367" s="89" t="s">
        <v>2908</v>
      </c>
      <c r="T367" s="89" t="s">
        <v>2728</v>
      </c>
      <c r="U367" s="89">
        <v>110</v>
      </c>
      <c r="V367" s="89"/>
      <c r="W367" s="89"/>
      <c r="X367" s="89"/>
      <c r="Y367" s="89"/>
      <c r="Z367" s="89"/>
      <c r="AA367" s="89"/>
      <c r="AB367" s="89"/>
      <c r="AC367" s="89"/>
    </row>
    <row r="368" spans="1:29" x14ac:dyDescent="0.25">
      <c r="A368" s="4" t="s">
        <v>2560</v>
      </c>
      <c r="B368" s="101" t="s">
        <v>1513</v>
      </c>
      <c r="C368" s="5" t="s">
        <v>427</v>
      </c>
      <c r="D368" s="278" t="s">
        <v>241</v>
      </c>
      <c r="E368" s="304" t="s">
        <v>430</v>
      </c>
      <c r="F368" s="280" t="s">
        <v>6</v>
      </c>
      <c r="G368" s="84">
        <f t="shared" si="55"/>
        <v>1208</v>
      </c>
      <c r="H368" s="15">
        <v>1050</v>
      </c>
      <c r="I368" s="15">
        <v>2200</v>
      </c>
      <c r="J368" s="29"/>
      <c r="K368" s="9">
        <f t="shared" si="62"/>
        <v>0</v>
      </c>
      <c r="L368" s="9">
        <f t="shared" si="56"/>
        <v>0</v>
      </c>
      <c r="M368" s="9">
        <f t="shared" si="57"/>
        <v>0</v>
      </c>
      <c r="N368" s="29"/>
      <c r="O368" s="9">
        <f t="shared" si="60"/>
        <v>0</v>
      </c>
      <c r="P368" s="9">
        <f t="shared" si="61"/>
        <v>0</v>
      </c>
      <c r="Q368" s="9">
        <f t="shared" si="58"/>
        <v>0</v>
      </c>
      <c r="R368" s="8">
        <f t="shared" si="59"/>
        <v>0</v>
      </c>
      <c r="S368" s="89" t="s">
        <v>2243</v>
      </c>
      <c r="T368" s="89"/>
      <c r="U368" s="89">
        <v>14</v>
      </c>
      <c r="V368" s="89"/>
      <c r="W368" s="141">
        <f>CEILING(U368/1000*I368,5)+V368</f>
        <v>35</v>
      </c>
      <c r="X368" s="141"/>
      <c r="Y368" s="141"/>
      <c r="Z368" s="141"/>
      <c r="AA368" s="141"/>
      <c r="AB368" s="89"/>
      <c r="AC368" s="89"/>
    </row>
    <row r="369" spans="1:29" x14ac:dyDescent="0.25">
      <c r="A369" s="4" t="s">
        <v>2560</v>
      </c>
      <c r="B369" s="5" t="s">
        <v>1513</v>
      </c>
      <c r="C369" s="46" t="s">
        <v>427</v>
      </c>
      <c r="D369" s="295" t="s">
        <v>242</v>
      </c>
      <c r="E369" s="304" t="s">
        <v>431</v>
      </c>
      <c r="F369" s="280" t="s">
        <v>6</v>
      </c>
      <c r="G369" s="58">
        <f t="shared" si="55"/>
        <v>1208</v>
      </c>
      <c r="H369" s="10">
        <v>1050</v>
      </c>
      <c r="I369" s="10">
        <v>2200</v>
      </c>
      <c r="J369" s="29"/>
      <c r="K369" s="9">
        <f t="shared" si="62"/>
        <v>0</v>
      </c>
      <c r="L369" s="9">
        <f t="shared" si="56"/>
        <v>0</v>
      </c>
      <c r="M369" s="9">
        <f t="shared" si="57"/>
        <v>0</v>
      </c>
      <c r="N369" s="29"/>
      <c r="O369" s="9">
        <f t="shared" si="60"/>
        <v>0</v>
      </c>
      <c r="P369" s="9">
        <f t="shared" si="61"/>
        <v>0</v>
      </c>
      <c r="Q369" s="9">
        <f t="shared" si="58"/>
        <v>0</v>
      </c>
      <c r="R369" s="8">
        <f t="shared" si="59"/>
        <v>0</v>
      </c>
      <c r="S369" s="89" t="s">
        <v>2243</v>
      </c>
      <c r="T369" s="89"/>
      <c r="U369" s="89">
        <v>14</v>
      </c>
      <c r="V369" s="89"/>
      <c r="W369" s="141">
        <f>CEILING(U369/1000*I369,5)+V369</f>
        <v>35</v>
      </c>
      <c r="X369" s="141"/>
      <c r="Y369" s="141"/>
      <c r="Z369" s="141"/>
      <c r="AA369" s="141"/>
      <c r="AB369" s="89"/>
      <c r="AC369" s="89"/>
    </row>
    <row r="370" spans="1:29" x14ac:dyDescent="0.25">
      <c r="A370" s="4" t="s">
        <v>2560</v>
      </c>
      <c r="B370" s="5" t="s">
        <v>1513</v>
      </c>
      <c r="C370" s="5" t="s">
        <v>427</v>
      </c>
      <c r="D370" s="278" t="s">
        <v>243</v>
      </c>
      <c r="E370" s="304" t="s">
        <v>3107</v>
      </c>
      <c r="F370" s="280" t="s">
        <v>6</v>
      </c>
      <c r="G370" s="84">
        <f t="shared" si="55"/>
        <v>1208</v>
      </c>
      <c r="H370" s="15">
        <v>1050</v>
      </c>
      <c r="I370" s="15">
        <v>2200</v>
      </c>
      <c r="J370" s="29"/>
      <c r="K370" s="9">
        <f t="shared" si="62"/>
        <v>0</v>
      </c>
      <c r="L370" s="9">
        <f t="shared" si="56"/>
        <v>0</v>
      </c>
      <c r="M370" s="9">
        <f t="shared" si="57"/>
        <v>0</v>
      </c>
      <c r="N370" s="29"/>
      <c r="O370" s="9">
        <f t="shared" si="60"/>
        <v>0</v>
      </c>
      <c r="P370" s="9">
        <f t="shared" si="61"/>
        <v>0</v>
      </c>
      <c r="Q370" s="9">
        <f t="shared" si="58"/>
        <v>0</v>
      </c>
      <c r="R370" s="8">
        <f t="shared" si="59"/>
        <v>0</v>
      </c>
      <c r="S370" s="89" t="s">
        <v>2244</v>
      </c>
      <c r="T370" s="89"/>
      <c r="U370" s="89">
        <v>20</v>
      </c>
      <c r="V370" s="89"/>
      <c r="W370" s="141">
        <f>CEILING(U370/1000*I370,5)+V370</f>
        <v>45</v>
      </c>
      <c r="X370" s="141"/>
      <c r="Y370" s="141"/>
      <c r="Z370" s="141"/>
      <c r="AA370" s="141"/>
      <c r="AB370" s="89"/>
      <c r="AC370" s="89"/>
    </row>
    <row r="371" spans="1:29" x14ac:dyDescent="0.25">
      <c r="A371" s="4" t="s">
        <v>2560</v>
      </c>
      <c r="B371" s="5" t="s">
        <v>1513</v>
      </c>
      <c r="C371" s="46" t="s">
        <v>427</v>
      </c>
      <c r="D371" s="295" t="s">
        <v>244</v>
      </c>
      <c r="E371" s="304" t="s">
        <v>3108</v>
      </c>
      <c r="F371" s="280" t="s">
        <v>6</v>
      </c>
      <c r="G371" s="58">
        <f t="shared" si="55"/>
        <v>1208</v>
      </c>
      <c r="H371" s="10">
        <v>1050</v>
      </c>
      <c r="I371" s="10">
        <v>2200</v>
      </c>
      <c r="J371" s="29"/>
      <c r="K371" s="9">
        <f t="shared" si="62"/>
        <v>0</v>
      </c>
      <c r="L371" s="9">
        <f t="shared" si="56"/>
        <v>0</v>
      </c>
      <c r="M371" s="9">
        <f t="shared" si="57"/>
        <v>0</v>
      </c>
      <c r="N371" s="29"/>
      <c r="O371" s="9">
        <f t="shared" si="60"/>
        <v>0</v>
      </c>
      <c r="P371" s="9">
        <f t="shared" si="61"/>
        <v>0</v>
      </c>
      <c r="Q371" s="9">
        <f t="shared" si="58"/>
        <v>0</v>
      </c>
      <c r="R371" s="8">
        <f t="shared" si="59"/>
        <v>0</v>
      </c>
      <c r="S371" s="89" t="s">
        <v>2244</v>
      </c>
      <c r="T371" s="89"/>
      <c r="U371" s="89">
        <v>20</v>
      </c>
      <c r="V371" s="89"/>
      <c r="W371" s="141">
        <f>CEILING(U371/1000*I371,5)+V371</f>
        <v>45</v>
      </c>
      <c r="X371" s="141"/>
      <c r="Y371" s="141"/>
      <c r="Z371" s="141"/>
      <c r="AA371" s="141"/>
      <c r="AB371" s="89"/>
      <c r="AC371" s="89"/>
    </row>
    <row r="372" spans="1:29" x14ac:dyDescent="0.25">
      <c r="A372" s="4" t="s">
        <v>2560</v>
      </c>
      <c r="B372" s="5" t="s">
        <v>1513</v>
      </c>
      <c r="C372" s="5" t="s">
        <v>427</v>
      </c>
      <c r="D372" s="278" t="s">
        <v>1491</v>
      </c>
      <c r="E372" s="304" t="s">
        <v>800</v>
      </c>
      <c r="F372" s="280" t="s">
        <v>7</v>
      </c>
      <c r="G372" s="84">
        <f t="shared" si="55"/>
        <v>575</v>
      </c>
      <c r="H372" s="15">
        <v>500</v>
      </c>
      <c r="I372" s="15">
        <v>1000</v>
      </c>
      <c r="J372" s="29"/>
      <c r="K372" s="9">
        <f t="shared" si="62"/>
        <v>0</v>
      </c>
      <c r="L372" s="9">
        <f t="shared" si="56"/>
        <v>0</v>
      </c>
      <c r="M372" s="9">
        <f t="shared" si="57"/>
        <v>0</v>
      </c>
      <c r="N372" s="29"/>
      <c r="O372" s="9">
        <f t="shared" si="60"/>
        <v>0</v>
      </c>
      <c r="P372" s="9">
        <f t="shared" si="61"/>
        <v>0</v>
      </c>
      <c r="Q372" s="9">
        <f t="shared" si="58"/>
        <v>0</v>
      </c>
      <c r="R372" s="8">
        <f t="shared" si="59"/>
        <v>0</v>
      </c>
      <c r="S372" s="89" t="s">
        <v>2337</v>
      </c>
      <c r="T372" s="89"/>
      <c r="U372" s="89"/>
      <c r="V372" s="89"/>
      <c r="W372" s="89"/>
      <c r="X372" s="89"/>
      <c r="Y372" s="89"/>
      <c r="Z372" s="89"/>
      <c r="AA372" s="89"/>
      <c r="AB372" s="89" t="e">
        <v>#N/A</v>
      </c>
      <c r="AC372" s="89" t="e">
        <v>#N/A</v>
      </c>
    </row>
    <row r="373" spans="1:29" x14ac:dyDescent="0.25">
      <c r="A373" s="4" t="s">
        <v>2560</v>
      </c>
      <c r="B373" s="5" t="s">
        <v>1513</v>
      </c>
      <c r="C373" s="46" t="s">
        <v>427</v>
      </c>
      <c r="D373" s="295" t="s">
        <v>1492</v>
      </c>
      <c r="E373" s="304" t="s">
        <v>801</v>
      </c>
      <c r="F373" s="280" t="s">
        <v>7</v>
      </c>
      <c r="G373" s="58">
        <f t="shared" si="55"/>
        <v>575</v>
      </c>
      <c r="H373" s="10">
        <v>500</v>
      </c>
      <c r="I373" s="10">
        <v>1000</v>
      </c>
      <c r="J373" s="29"/>
      <c r="K373" s="9">
        <f t="shared" si="62"/>
        <v>0</v>
      </c>
      <c r="L373" s="9">
        <f t="shared" si="56"/>
        <v>0</v>
      </c>
      <c r="M373" s="9">
        <f t="shared" si="57"/>
        <v>0</v>
      </c>
      <c r="N373" s="29"/>
      <c r="O373" s="9">
        <f t="shared" si="60"/>
        <v>0</v>
      </c>
      <c r="P373" s="9">
        <f t="shared" si="61"/>
        <v>0</v>
      </c>
      <c r="Q373" s="9">
        <f t="shared" si="58"/>
        <v>0</v>
      </c>
      <c r="R373" s="8">
        <f t="shared" si="59"/>
        <v>0</v>
      </c>
      <c r="S373" s="89" t="s">
        <v>2337</v>
      </c>
      <c r="T373" s="89"/>
      <c r="U373" s="89"/>
      <c r="V373" s="89"/>
      <c r="W373" s="89"/>
      <c r="X373" s="89"/>
      <c r="Y373" s="89"/>
      <c r="Z373" s="89"/>
      <c r="AA373" s="89"/>
      <c r="AB373" s="89" t="e">
        <v>#N/A</v>
      </c>
      <c r="AC373" s="89" t="e">
        <v>#N/A</v>
      </c>
    </row>
    <row r="374" spans="1:29" x14ac:dyDescent="0.25">
      <c r="A374" s="4" t="s">
        <v>2560</v>
      </c>
      <c r="B374" s="5" t="s">
        <v>1513</v>
      </c>
      <c r="C374" s="5" t="s">
        <v>427</v>
      </c>
      <c r="D374" s="278" t="s">
        <v>238</v>
      </c>
      <c r="E374" s="304" t="s">
        <v>628</v>
      </c>
      <c r="F374" s="280" t="s">
        <v>6</v>
      </c>
      <c r="G374" s="84">
        <f t="shared" si="55"/>
        <v>1208</v>
      </c>
      <c r="H374" s="15">
        <v>1050</v>
      </c>
      <c r="I374" s="15">
        <v>2200</v>
      </c>
      <c r="J374" s="29"/>
      <c r="K374" s="9">
        <f t="shared" si="62"/>
        <v>0</v>
      </c>
      <c r="L374" s="9">
        <f t="shared" si="56"/>
        <v>0</v>
      </c>
      <c r="M374" s="9">
        <f t="shared" si="57"/>
        <v>0</v>
      </c>
      <c r="N374" s="29"/>
      <c r="O374" s="9">
        <f t="shared" si="60"/>
        <v>0</v>
      </c>
      <c r="P374" s="9">
        <f t="shared" si="61"/>
        <v>0</v>
      </c>
      <c r="Q374" s="9">
        <f t="shared" si="58"/>
        <v>0</v>
      </c>
      <c r="R374" s="8">
        <f t="shared" si="59"/>
        <v>0</v>
      </c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</row>
    <row r="375" spans="1:29" x14ac:dyDescent="0.25">
      <c r="A375" s="4" t="s">
        <v>2560</v>
      </c>
      <c r="B375" s="5" t="s">
        <v>1513</v>
      </c>
      <c r="C375" s="46" t="s">
        <v>427</v>
      </c>
      <c r="D375" s="295" t="s">
        <v>239</v>
      </c>
      <c r="E375" s="304" t="s">
        <v>621</v>
      </c>
      <c r="F375" s="280" t="s">
        <v>6</v>
      </c>
      <c r="G375" s="58">
        <f t="shared" si="55"/>
        <v>1208</v>
      </c>
      <c r="H375" s="10">
        <v>1050</v>
      </c>
      <c r="I375" s="10">
        <v>2200</v>
      </c>
      <c r="J375" s="30"/>
      <c r="K375" s="9">
        <f t="shared" si="62"/>
        <v>0</v>
      </c>
      <c r="L375" s="9">
        <f t="shared" si="56"/>
        <v>0</v>
      </c>
      <c r="M375" s="9">
        <f t="shared" si="57"/>
        <v>0</v>
      </c>
      <c r="N375" s="29"/>
      <c r="O375" s="9">
        <f t="shared" si="60"/>
        <v>0</v>
      </c>
      <c r="P375" s="9">
        <f t="shared" si="61"/>
        <v>0</v>
      </c>
      <c r="Q375" s="9">
        <f t="shared" si="58"/>
        <v>0</v>
      </c>
      <c r="R375" s="8">
        <f t="shared" si="59"/>
        <v>0</v>
      </c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</row>
    <row r="376" spans="1:29" x14ac:dyDescent="0.25">
      <c r="A376" s="4" t="s">
        <v>2560</v>
      </c>
      <c r="B376" s="5" t="s">
        <v>1513</v>
      </c>
      <c r="C376" s="46" t="s">
        <v>428</v>
      </c>
      <c r="D376" s="310" t="s">
        <v>240</v>
      </c>
      <c r="E376" s="304" t="s">
        <v>622</v>
      </c>
      <c r="F376" s="280" t="s">
        <v>6</v>
      </c>
      <c r="G376" s="58">
        <f t="shared" si="55"/>
        <v>1208</v>
      </c>
      <c r="H376" s="10">
        <v>1050</v>
      </c>
      <c r="I376" s="10">
        <v>2200</v>
      </c>
      <c r="J376" s="29"/>
      <c r="K376" s="9">
        <f t="shared" si="62"/>
        <v>0</v>
      </c>
      <c r="L376" s="9">
        <f t="shared" si="56"/>
        <v>0</v>
      </c>
      <c r="M376" s="9">
        <f t="shared" si="57"/>
        <v>0</v>
      </c>
      <c r="N376" s="29"/>
      <c r="O376" s="9">
        <f t="shared" si="60"/>
        <v>0</v>
      </c>
      <c r="P376" s="9">
        <f t="shared" si="61"/>
        <v>0</v>
      </c>
      <c r="Q376" s="9">
        <f t="shared" si="58"/>
        <v>0</v>
      </c>
      <c r="R376" s="8">
        <f t="shared" si="59"/>
        <v>0</v>
      </c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</row>
    <row r="377" spans="1:29" x14ac:dyDescent="0.25">
      <c r="A377" s="4" t="s">
        <v>2560</v>
      </c>
      <c r="B377" s="5" t="s">
        <v>1513</v>
      </c>
      <c r="C377" s="5" t="s">
        <v>427</v>
      </c>
      <c r="D377" s="278" t="s">
        <v>245</v>
      </c>
      <c r="E377" s="304" t="s">
        <v>432</v>
      </c>
      <c r="F377" s="280" t="s">
        <v>6</v>
      </c>
      <c r="G377" s="84">
        <f t="shared" si="55"/>
        <v>1208</v>
      </c>
      <c r="H377" s="15">
        <v>1050</v>
      </c>
      <c r="I377" s="15">
        <v>2200</v>
      </c>
      <c r="J377" s="29"/>
      <c r="K377" s="9">
        <f t="shared" si="62"/>
        <v>0</v>
      </c>
      <c r="L377" s="9">
        <f t="shared" si="56"/>
        <v>0</v>
      </c>
      <c r="M377" s="9">
        <f t="shared" si="57"/>
        <v>0</v>
      </c>
      <c r="N377" s="29"/>
      <c r="O377" s="9">
        <f t="shared" si="60"/>
        <v>0</v>
      </c>
      <c r="P377" s="9">
        <f t="shared" si="61"/>
        <v>0</v>
      </c>
      <c r="Q377" s="9">
        <f t="shared" si="58"/>
        <v>0</v>
      </c>
      <c r="R377" s="8">
        <f t="shared" si="59"/>
        <v>0</v>
      </c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</row>
    <row r="378" spans="1:29" x14ac:dyDescent="0.25">
      <c r="A378" s="4" t="s">
        <v>2560</v>
      </c>
      <c r="B378" s="5" t="s">
        <v>1513</v>
      </c>
      <c r="C378" s="46" t="s">
        <v>427</v>
      </c>
      <c r="D378" s="295" t="s">
        <v>246</v>
      </c>
      <c r="E378" s="304" t="s">
        <v>433</v>
      </c>
      <c r="F378" s="280" t="s">
        <v>6</v>
      </c>
      <c r="G378" s="58">
        <f t="shared" si="55"/>
        <v>1208</v>
      </c>
      <c r="H378" s="10">
        <v>1050</v>
      </c>
      <c r="I378" s="10">
        <v>2200</v>
      </c>
      <c r="J378" s="29"/>
      <c r="K378" s="9">
        <f t="shared" si="62"/>
        <v>0</v>
      </c>
      <c r="L378" s="9">
        <f t="shared" si="56"/>
        <v>0</v>
      </c>
      <c r="M378" s="9">
        <f t="shared" si="57"/>
        <v>0</v>
      </c>
      <c r="N378" s="29"/>
      <c r="O378" s="9">
        <f t="shared" si="60"/>
        <v>0</v>
      </c>
      <c r="P378" s="9">
        <f t="shared" si="61"/>
        <v>0</v>
      </c>
      <c r="Q378" s="9">
        <f t="shared" si="58"/>
        <v>0</v>
      </c>
      <c r="R378" s="8">
        <f t="shared" si="59"/>
        <v>0</v>
      </c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</row>
    <row r="379" spans="1:29" x14ac:dyDescent="0.25">
      <c r="A379" s="4" t="s">
        <v>2560</v>
      </c>
      <c r="B379" s="5" t="s">
        <v>1513</v>
      </c>
      <c r="C379" s="46" t="s">
        <v>428</v>
      </c>
      <c r="D379" s="310" t="s">
        <v>247</v>
      </c>
      <c r="E379" s="46" t="s">
        <v>434</v>
      </c>
      <c r="F379" s="280" t="s">
        <v>6</v>
      </c>
      <c r="G379" s="58">
        <f t="shared" si="55"/>
        <v>1208</v>
      </c>
      <c r="H379" s="10">
        <v>1050</v>
      </c>
      <c r="I379" s="10">
        <v>2200</v>
      </c>
      <c r="J379" s="29"/>
      <c r="K379" s="9">
        <f t="shared" si="62"/>
        <v>0</v>
      </c>
      <c r="L379" s="9">
        <f t="shared" si="56"/>
        <v>0</v>
      </c>
      <c r="M379" s="9">
        <f t="shared" si="57"/>
        <v>0</v>
      </c>
      <c r="N379" s="29"/>
      <c r="O379" s="9">
        <f t="shared" si="60"/>
        <v>0</v>
      </c>
      <c r="P379" s="9">
        <f t="shared" si="61"/>
        <v>0</v>
      </c>
      <c r="Q379" s="9">
        <f t="shared" si="58"/>
        <v>0</v>
      </c>
      <c r="R379" s="8">
        <f t="shared" si="59"/>
        <v>0</v>
      </c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</row>
    <row r="380" spans="1:29" x14ac:dyDescent="0.25">
      <c r="A380" s="4" t="s">
        <v>2560</v>
      </c>
      <c r="B380" s="5" t="s">
        <v>1513</v>
      </c>
      <c r="C380" s="5" t="s">
        <v>427</v>
      </c>
      <c r="D380" s="278" t="s">
        <v>248</v>
      </c>
      <c r="E380" s="304" t="s">
        <v>1569</v>
      </c>
      <c r="F380" s="280" t="s">
        <v>6</v>
      </c>
      <c r="G380" s="84">
        <f t="shared" si="55"/>
        <v>1208</v>
      </c>
      <c r="H380" s="15">
        <v>1050</v>
      </c>
      <c r="I380" s="15">
        <v>2200</v>
      </c>
      <c r="J380" s="29"/>
      <c r="K380" s="9">
        <f t="shared" si="62"/>
        <v>0</v>
      </c>
      <c r="L380" s="9">
        <f t="shared" si="56"/>
        <v>0</v>
      </c>
      <c r="M380" s="9">
        <f t="shared" si="57"/>
        <v>0</v>
      </c>
      <c r="N380" s="29"/>
      <c r="O380" s="9">
        <f t="shared" si="60"/>
        <v>0</v>
      </c>
      <c r="P380" s="9">
        <f t="shared" si="61"/>
        <v>0</v>
      </c>
      <c r="Q380" s="9">
        <f t="shared" si="58"/>
        <v>0</v>
      </c>
      <c r="R380" s="8">
        <f t="shared" si="59"/>
        <v>0</v>
      </c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</row>
    <row r="381" spans="1:29" x14ac:dyDescent="0.25">
      <c r="A381" s="4" t="s">
        <v>2560</v>
      </c>
      <c r="B381" s="5" t="s">
        <v>1513</v>
      </c>
      <c r="C381" s="46" t="s">
        <v>427</v>
      </c>
      <c r="D381" s="295" t="s">
        <v>249</v>
      </c>
      <c r="E381" s="46" t="s">
        <v>1570</v>
      </c>
      <c r="F381" s="280" t="s">
        <v>6</v>
      </c>
      <c r="G381" s="58">
        <f t="shared" si="55"/>
        <v>1208</v>
      </c>
      <c r="H381" s="10">
        <v>1050</v>
      </c>
      <c r="I381" s="10">
        <v>2200</v>
      </c>
      <c r="J381" s="29"/>
      <c r="K381" s="9">
        <f t="shared" si="62"/>
        <v>0</v>
      </c>
      <c r="L381" s="9">
        <f t="shared" si="56"/>
        <v>0</v>
      </c>
      <c r="M381" s="9">
        <f t="shared" si="57"/>
        <v>0</v>
      </c>
      <c r="N381" s="29"/>
      <c r="O381" s="9">
        <f t="shared" si="60"/>
        <v>0</v>
      </c>
      <c r="P381" s="9">
        <f t="shared" si="61"/>
        <v>0</v>
      </c>
      <c r="Q381" s="9">
        <f t="shared" si="58"/>
        <v>0</v>
      </c>
      <c r="R381" s="8">
        <f t="shared" si="59"/>
        <v>0</v>
      </c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</row>
    <row r="382" spans="1:29" x14ac:dyDescent="0.25">
      <c r="A382" s="4" t="s">
        <v>2560</v>
      </c>
      <c r="B382" s="5" t="s">
        <v>1513</v>
      </c>
      <c r="C382" s="46" t="s">
        <v>428</v>
      </c>
      <c r="D382" s="310" t="s">
        <v>250</v>
      </c>
      <c r="E382" s="46" t="s">
        <v>1571</v>
      </c>
      <c r="F382" s="280" t="s">
        <v>6</v>
      </c>
      <c r="G382" s="58">
        <f t="shared" si="55"/>
        <v>1208</v>
      </c>
      <c r="H382" s="10">
        <v>1050</v>
      </c>
      <c r="I382" s="10">
        <v>2200</v>
      </c>
      <c r="J382" s="29"/>
      <c r="K382" s="9">
        <f t="shared" si="62"/>
        <v>0</v>
      </c>
      <c r="L382" s="9">
        <f t="shared" si="56"/>
        <v>0</v>
      </c>
      <c r="M382" s="9">
        <f t="shared" si="57"/>
        <v>0</v>
      </c>
      <c r="N382" s="29"/>
      <c r="O382" s="9">
        <f t="shared" si="60"/>
        <v>0</v>
      </c>
      <c r="P382" s="9">
        <f t="shared" si="61"/>
        <v>0</v>
      </c>
      <c r="Q382" s="9">
        <f t="shared" si="58"/>
        <v>0</v>
      </c>
      <c r="R382" s="8">
        <f t="shared" si="59"/>
        <v>0</v>
      </c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</row>
    <row r="383" spans="1:29" x14ac:dyDescent="0.25">
      <c r="A383" s="4" t="s">
        <v>2560</v>
      </c>
      <c r="B383" s="5" t="s">
        <v>1513</v>
      </c>
      <c r="C383" s="5" t="s">
        <v>427</v>
      </c>
      <c r="D383" s="278" t="s">
        <v>251</v>
      </c>
      <c r="E383" s="304" t="s">
        <v>1572</v>
      </c>
      <c r="F383" s="280" t="s">
        <v>6</v>
      </c>
      <c r="G383" s="84">
        <f t="shared" si="55"/>
        <v>1208</v>
      </c>
      <c r="H383" s="15">
        <v>1050</v>
      </c>
      <c r="I383" s="15">
        <v>2200</v>
      </c>
      <c r="J383" s="30"/>
      <c r="K383" s="9">
        <f t="shared" si="62"/>
        <v>0</v>
      </c>
      <c r="L383" s="9">
        <f t="shared" si="56"/>
        <v>0</v>
      </c>
      <c r="M383" s="9">
        <f t="shared" si="57"/>
        <v>0</v>
      </c>
      <c r="N383" s="29"/>
      <c r="O383" s="9">
        <f t="shared" si="60"/>
        <v>0</v>
      </c>
      <c r="P383" s="9">
        <f t="shared" si="61"/>
        <v>0</v>
      </c>
      <c r="Q383" s="9">
        <f t="shared" si="58"/>
        <v>0</v>
      </c>
      <c r="R383" s="8">
        <f t="shared" si="59"/>
        <v>0</v>
      </c>
      <c r="S383" s="89" t="s">
        <v>2245</v>
      </c>
      <c r="T383" s="89"/>
      <c r="U383" s="89">
        <v>50</v>
      </c>
      <c r="V383" s="89"/>
      <c r="W383" s="141">
        <f t="shared" ref="W383:W402" si="63">CEILING(U383/1000*I383,5)+V383</f>
        <v>110</v>
      </c>
      <c r="X383" s="141"/>
      <c r="Y383" s="141"/>
      <c r="Z383" s="141"/>
      <c r="AA383" s="141"/>
      <c r="AB383" s="89"/>
      <c r="AC383" s="89"/>
    </row>
    <row r="384" spans="1:29" x14ac:dyDescent="0.25">
      <c r="A384" s="4" t="s">
        <v>2560</v>
      </c>
      <c r="B384" s="5" t="s">
        <v>1513</v>
      </c>
      <c r="C384" s="46" t="s">
        <v>427</v>
      </c>
      <c r="D384" s="295" t="s">
        <v>252</v>
      </c>
      <c r="E384" s="46" t="s">
        <v>1573</v>
      </c>
      <c r="F384" s="280" t="s">
        <v>6</v>
      </c>
      <c r="G384" s="58">
        <f t="shared" si="55"/>
        <v>1208</v>
      </c>
      <c r="H384" s="10">
        <v>1050</v>
      </c>
      <c r="I384" s="10">
        <v>2200</v>
      </c>
      <c r="J384" s="29"/>
      <c r="K384" s="9">
        <f t="shared" si="62"/>
        <v>0</v>
      </c>
      <c r="L384" s="9">
        <f t="shared" si="56"/>
        <v>0</v>
      </c>
      <c r="M384" s="9">
        <f t="shared" si="57"/>
        <v>0</v>
      </c>
      <c r="N384" s="29"/>
      <c r="O384" s="9">
        <f t="shared" si="60"/>
        <v>0</v>
      </c>
      <c r="P384" s="9">
        <f t="shared" si="61"/>
        <v>0</v>
      </c>
      <c r="Q384" s="9">
        <f t="shared" si="58"/>
        <v>0</v>
      </c>
      <c r="R384" s="8">
        <f t="shared" si="59"/>
        <v>0</v>
      </c>
      <c r="S384" s="89" t="s">
        <v>2245</v>
      </c>
      <c r="T384" s="89"/>
      <c r="U384" s="89">
        <v>50</v>
      </c>
      <c r="V384" s="89"/>
      <c r="W384" s="141">
        <f t="shared" si="63"/>
        <v>110</v>
      </c>
      <c r="X384" s="141"/>
      <c r="Y384" s="141"/>
      <c r="Z384" s="141"/>
      <c r="AA384" s="141"/>
      <c r="AB384" s="89"/>
      <c r="AC384" s="89"/>
    </row>
    <row r="385" spans="1:29" x14ac:dyDescent="0.25">
      <c r="A385" s="4" t="s">
        <v>2560</v>
      </c>
      <c r="B385" s="5" t="s">
        <v>1513</v>
      </c>
      <c r="C385" s="46" t="s">
        <v>428</v>
      </c>
      <c r="D385" s="310" t="s">
        <v>148</v>
      </c>
      <c r="E385" s="304" t="s">
        <v>1574</v>
      </c>
      <c r="F385" s="280" t="s">
        <v>6</v>
      </c>
      <c r="G385" s="58">
        <f t="shared" si="55"/>
        <v>1208</v>
      </c>
      <c r="H385" s="10">
        <v>1050</v>
      </c>
      <c r="I385" s="10">
        <v>2200</v>
      </c>
      <c r="J385" s="29"/>
      <c r="K385" s="9">
        <f t="shared" ref="K385:K416" si="64">J385*G385</f>
        <v>0</v>
      </c>
      <c r="L385" s="9">
        <f t="shared" si="56"/>
        <v>0</v>
      </c>
      <c r="M385" s="9">
        <f t="shared" si="57"/>
        <v>0</v>
      </c>
      <c r="N385" s="29"/>
      <c r="O385" s="9">
        <f t="shared" si="60"/>
        <v>0</v>
      </c>
      <c r="P385" s="9">
        <f t="shared" si="61"/>
        <v>0</v>
      </c>
      <c r="Q385" s="9">
        <f t="shared" si="58"/>
        <v>0</v>
      </c>
      <c r="R385" s="8">
        <f t="shared" si="59"/>
        <v>0</v>
      </c>
      <c r="S385" s="89" t="s">
        <v>2245</v>
      </c>
      <c r="T385" s="89"/>
      <c r="U385" s="89">
        <v>50</v>
      </c>
      <c r="V385" s="89"/>
      <c r="W385" s="141">
        <f t="shared" si="63"/>
        <v>110</v>
      </c>
      <c r="X385" s="141"/>
      <c r="Y385" s="141"/>
      <c r="Z385" s="141"/>
      <c r="AA385" s="141"/>
      <c r="AB385" s="89"/>
      <c r="AC385" s="89"/>
    </row>
    <row r="386" spans="1:29" x14ac:dyDescent="0.25">
      <c r="A386" s="4" t="s">
        <v>2560</v>
      </c>
      <c r="B386" s="5" t="s">
        <v>1513</v>
      </c>
      <c r="C386" s="5" t="s">
        <v>427</v>
      </c>
      <c r="D386" s="278" t="s">
        <v>253</v>
      </c>
      <c r="E386" s="304" t="s">
        <v>1579</v>
      </c>
      <c r="F386" s="280" t="s">
        <v>6</v>
      </c>
      <c r="G386" s="84">
        <f t="shared" si="55"/>
        <v>1208</v>
      </c>
      <c r="H386" s="15">
        <v>1050</v>
      </c>
      <c r="I386" s="15">
        <v>2200</v>
      </c>
      <c r="J386" s="29"/>
      <c r="K386" s="9">
        <f t="shared" si="64"/>
        <v>0</v>
      </c>
      <c r="L386" s="9">
        <f t="shared" si="56"/>
        <v>0</v>
      </c>
      <c r="M386" s="9">
        <f t="shared" si="57"/>
        <v>0</v>
      </c>
      <c r="N386" s="29"/>
      <c r="O386" s="9">
        <f t="shared" si="60"/>
        <v>0</v>
      </c>
      <c r="P386" s="9">
        <f t="shared" si="61"/>
        <v>0</v>
      </c>
      <c r="Q386" s="9">
        <f t="shared" si="58"/>
        <v>0</v>
      </c>
      <c r="R386" s="8">
        <f t="shared" si="59"/>
        <v>0</v>
      </c>
      <c r="S386" s="89" t="s">
        <v>2246</v>
      </c>
      <c r="T386" s="89"/>
      <c r="U386" s="89">
        <v>50</v>
      </c>
      <c r="V386" s="89"/>
      <c r="W386" s="141">
        <f t="shared" si="63"/>
        <v>110</v>
      </c>
      <c r="X386" s="141"/>
      <c r="Y386" s="141"/>
      <c r="Z386" s="141"/>
      <c r="AA386" s="141"/>
      <c r="AB386" s="89"/>
      <c r="AC386" s="89"/>
    </row>
    <row r="387" spans="1:29" x14ac:dyDescent="0.25">
      <c r="A387" s="4" t="s">
        <v>2560</v>
      </c>
      <c r="B387" s="5" t="s">
        <v>1513</v>
      </c>
      <c r="C387" s="46" t="s">
        <v>427</v>
      </c>
      <c r="D387" s="295" t="s">
        <v>254</v>
      </c>
      <c r="E387" s="46" t="s">
        <v>1580</v>
      </c>
      <c r="F387" s="280" t="s">
        <v>6</v>
      </c>
      <c r="G387" s="58">
        <f t="shared" si="55"/>
        <v>1208</v>
      </c>
      <c r="H387" s="10">
        <v>1050</v>
      </c>
      <c r="I387" s="10">
        <v>2200</v>
      </c>
      <c r="J387" s="29"/>
      <c r="K387" s="9">
        <f t="shared" si="64"/>
        <v>0</v>
      </c>
      <c r="L387" s="9">
        <f t="shared" si="56"/>
        <v>0</v>
      </c>
      <c r="M387" s="9">
        <f t="shared" si="57"/>
        <v>0</v>
      </c>
      <c r="N387" s="29"/>
      <c r="O387" s="9">
        <f t="shared" si="60"/>
        <v>0</v>
      </c>
      <c r="P387" s="9">
        <f t="shared" si="61"/>
        <v>0</v>
      </c>
      <c r="Q387" s="9">
        <f t="shared" si="58"/>
        <v>0</v>
      </c>
      <c r="R387" s="8">
        <f t="shared" si="59"/>
        <v>0</v>
      </c>
      <c r="S387" s="89" t="s">
        <v>2246</v>
      </c>
      <c r="T387" s="89"/>
      <c r="U387" s="89">
        <v>50</v>
      </c>
      <c r="V387" s="89"/>
      <c r="W387" s="141">
        <f t="shared" si="63"/>
        <v>110</v>
      </c>
      <c r="X387" s="141"/>
      <c r="Y387" s="141"/>
      <c r="Z387" s="141"/>
      <c r="AA387" s="141"/>
      <c r="AB387" s="89"/>
      <c r="AC387" s="89"/>
    </row>
    <row r="388" spans="1:29" x14ac:dyDescent="0.25">
      <c r="A388" s="4" t="s">
        <v>2560</v>
      </c>
      <c r="B388" s="5" t="s">
        <v>1513</v>
      </c>
      <c r="C388" s="46" t="s">
        <v>428</v>
      </c>
      <c r="D388" s="310" t="s">
        <v>255</v>
      </c>
      <c r="E388" s="304" t="s">
        <v>1581</v>
      </c>
      <c r="F388" s="280" t="s">
        <v>6</v>
      </c>
      <c r="G388" s="58">
        <f t="shared" si="55"/>
        <v>1208</v>
      </c>
      <c r="H388" s="10">
        <v>1050</v>
      </c>
      <c r="I388" s="10">
        <v>2200</v>
      </c>
      <c r="J388" s="29"/>
      <c r="K388" s="9">
        <f t="shared" si="64"/>
        <v>0</v>
      </c>
      <c r="L388" s="9">
        <f t="shared" si="56"/>
        <v>0</v>
      </c>
      <c r="M388" s="9">
        <f t="shared" si="57"/>
        <v>0</v>
      </c>
      <c r="N388" s="29"/>
      <c r="O388" s="9">
        <f t="shared" si="60"/>
        <v>0</v>
      </c>
      <c r="P388" s="9">
        <f t="shared" si="61"/>
        <v>0</v>
      </c>
      <c r="Q388" s="9">
        <f t="shared" si="58"/>
        <v>0</v>
      </c>
      <c r="R388" s="8">
        <f t="shared" si="59"/>
        <v>0</v>
      </c>
      <c r="S388" s="89" t="s">
        <v>2246</v>
      </c>
      <c r="T388" s="89"/>
      <c r="U388" s="89">
        <v>50</v>
      </c>
      <c r="V388" s="89"/>
      <c r="W388" s="141">
        <f t="shared" si="63"/>
        <v>110</v>
      </c>
      <c r="X388" s="141"/>
      <c r="Y388" s="141"/>
      <c r="Z388" s="141"/>
      <c r="AA388" s="141"/>
      <c r="AB388" s="89"/>
      <c r="AC388" s="89"/>
    </row>
    <row r="389" spans="1:29" x14ac:dyDescent="0.25">
      <c r="A389" s="4" t="s">
        <v>2560</v>
      </c>
      <c r="B389" s="5" t="s">
        <v>1513</v>
      </c>
      <c r="C389" s="5" t="s">
        <v>427</v>
      </c>
      <c r="D389" s="278" t="s">
        <v>256</v>
      </c>
      <c r="E389" s="304" t="s">
        <v>1762</v>
      </c>
      <c r="F389" s="280" t="s">
        <v>6</v>
      </c>
      <c r="G389" s="84">
        <f t="shared" si="55"/>
        <v>1208</v>
      </c>
      <c r="H389" s="15">
        <v>1050</v>
      </c>
      <c r="I389" s="15">
        <v>2200</v>
      </c>
      <c r="J389" s="29"/>
      <c r="K389" s="9">
        <f t="shared" si="64"/>
        <v>0</v>
      </c>
      <c r="L389" s="9">
        <f t="shared" si="56"/>
        <v>0</v>
      </c>
      <c r="M389" s="9">
        <f t="shared" si="57"/>
        <v>0</v>
      </c>
      <c r="N389" s="29"/>
      <c r="O389" s="9">
        <f t="shared" si="60"/>
        <v>0</v>
      </c>
      <c r="P389" s="9">
        <f t="shared" si="61"/>
        <v>0</v>
      </c>
      <c r="Q389" s="9">
        <f t="shared" si="58"/>
        <v>0</v>
      </c>
      <c r="R389" s="8">
        <f t="shared" si="59"/>
        <v>0</v>
      </c>
      <c r="S389" s="89" t="s">
        <v>2247</v>
      </c>
      <c r="T389" s="89"/>
      <c r="U389" s="89">
        <v>100</v>
      </c>
      <c r="V389" s="89"/>
      <c r="W389" s="141">
        <f t="shared" si="63"/>
        <v>220</v>
      </c>
      <c r="X389" s="141"/>
      <c r="Y389" s="141"/>
      <c r="Z389" s="141"/>
      <c r="AA389" s="141"/>
      <c r="AB389" s="89"/>
      <c r="AC389" s="89"/>
    </row>
    <row r="390" spans="1:29" x14ac:dyDescent="0.25">
      <c r="A390" s="4" t="s">
        <v>2560</v>
      </c>
      <c r="B390" s="5" t="s">
        <v>1513</v>
      </c>
      <c r="C390" s="46" t="s">
        <v>427</v>
      </c>
      <c r="D390" s="295" t="s">
        <v>257</v>
      </c>
      <c r="E390" s="304" t="s">
        <v>1763</v>
      </c>
      <c r="F390" s="280" t="s">
        <v>6</v>
      </c>
      <c r="G390" s="58">
        <f t="shared" si="55"/>
        <v>1208</v>
      </c>
      <c r="H390" s="10">
        <v>1050</v>
      </c>
      <c r="I390" s="10">
        <v>2200</v>
      </c>
      <c r="J390" s="30"/>
      <c r="K390" s="9">
        <f t="shared" si="64"/>
        <v>0</v>
      </c>
      <c r="L390" s="9">
        <f t="shared" si="56"/>
        <v>0</v>
      </c>
      <c r="M390" s="9">
        <f t="shared" si="57"/>
        <v>0</v>
      </c>
      <c r="N390" s="29"/>
      <c r="O390" s="9">
        <f t="shared" si="60"/>
        <v>0</v>
      </c>
      <c r="P390" s="9">
        <f t="shared" si="61"/>
        <v>0</v>
      </c>
      <c r="Q390" s="9">
        <f t="shared" si="58"/>
        <v>0</v>
      </c>
      <c r="R390" s="8">
        <f t="shared" si="59"/>
        <v>0</v>
      </c>
      <c r="S390" s="89" t="s">
        <v>2247</v>
      </c>
      <c r="T390" s="89"/>
      <c r="U390" s="89">
        <v>100</v>
      </c>
      <c r="V390" s="89"/>
      <c r="W390" s="141">
        <f t="shared" si="63"/>
        <v>220</v>
      </c>
      <c r="X390" s="141"/>
      <c r="Y390" s="141"/>
      <c r="Z390" s="141"/>
      <c r="AA390" s="141"/>
      <c r="AB390" s="89"/>
      <c r="AC390" s="89"/>
    </row>
    <row r="391" spans="1:29" x14ac:dyDescent="0.25">
      <c r="A391" s="4" t="s">
        <v>2560</v>
      </c>
      <c r="B391" s="5" t="s">
        <v>1513</v>
      </c>
      <c r="C391" s="46" t="s">
        <v>428</v>
      </c>
      <c r="D391" s="310" t="s">
        <v>258</v>
      </c>
      <c r="E391" s="46" t="s">
        <v>1764</v>
      </c>
      <c r="F391" s="280" t="s">
        <v>6</v>
      </c>
      <c r="G391" s="58">
        <f t="shared" ref="G391:G454" si="65">ROUNDUP(H391*1.15,0)</f>
        <v>1208</v>
      </c>
      <c r="H391" s="10">
        <v>1050</v>
      </c>
      <c r="I391" s="10">
        <v>2200</v>
      </c>
      <c r="J391" s="29"/>
      <c r="K391" s="9">
        <f t="shared" si="64"/>
        <v>0</v>
      </c>
      <c r="L391" s="9">
        <f t="shared" ref="L391:L454" si="66">J391*H391</f>
        <v>0</v>
      </c>
      <c r="M391" s="9">
        <f t="shared" ref="M391:M454" si="67">J391*I391</f>
        <v>0</v>
      </c>
      <c r="N391" s="29"/>
      <c r="O391" s="9">
        <f t="shared" si="60"/>
        <v>0</v>
      </c>
      <c r="P391" s="9">
        <f t="shared" si="61"/>
        <v>0</v>
      </c>
      <c r="Q391" s="9">
        <f t="shared" ref="Q391:Q454" si="68">N391*I391</f>
        <v>0</v>
      </c>
      <c r="R391" s="8">
        <f t="shared" ref="R391:R454" si="69">J391-N391</f>
        <v>0</v>
      </c>
      <c r="S391" s="89" t="s">
        <v>2247</v>
      </c>
      <c r="T391" s="89"/>
      <c r="U391" s="89">
        <v>100</v>
      </c>
      <c r="V391" s="89"/>
      <c r="W391" s="141">
        <f t="shared" si="63"/>
        <v>220</v>
      </c>
      <c r="X391" s="141"/>
      <c r="Y391" s="141"/>
      <c r="Z391" s="141"/>
      <c r="AA391" s="141"/>
      <c r="AB391" s="89"/>
      <c r="AC391" s="89"/>
    </row>
    <row r="392" spans="1:29" x14ac:dyDescent="0.25">
      <c r="A392" s="4" t="s">
        <v>2560</v>
      </c>
      <c r="B392" s="5" t="s">
        <v>1513</v>
      </c>
      <c r="C392" s="5" t="s">
        <v>427</v>
      </c>
      <c r="D392" s="303" t="s">
        <v>3478</v>
      </c>
      <c r="E392" s="304" t="s">
        <v>3481</v>
      </c>
      <c r="F392" s="280" t="s">
        <v>6</v>
      </c>
      <c r="G392" s="84">
        <f t="shared" si="65"/>
        <v>1438</v>
      </c>
      <c r="H392" s="15">
        <v>1250</v>
      </c>
      <c r="I392" s="15">
        <v>2500</v>
      </c>
      <c r="J392" s="29"/>
      <c r="K392" s="9">
        <f t="shared" si="64"/>
        <v>0</v>
      </c>
      <c r="L392" s="9">
        <f t="shared" si="66"/>
        <v>0</v>
      </c>
      <c r="M392" s="9">
        <f t="shared" si="67"/>
        <v>0</v>
      </c>
      <c r="N392" s="29"/>
      <c r="O392" s="9">
        <f t="shared" ref="O392:O455" si="70">$N392*G392</f>
        <v>0</v>
      </c>
      <c r="P392" s="9">
        <f t="shared" ref="P392:P455" si="71">N392*H392</f>
        <v>0</v>
      </c>
      <c r="Q392" s="9">
        <f t="shared" si="68"/>
        <v>0</v>
      </c>
      <c r="R392" s="8">
        <f t="shared" si="69"/>
        <v>0</v>
      </c>
      <c r="S392" s="89" t="s">
        <v>3477</v>
      </c>
      <c r="T392" s="89"/>
      <c r="U392" s="89">
        <v>100</v>
      </c>
      <c r="V392" s="89"/>
      <c r="W392" s="89">
        <f t="shared" si="63"/>
        <v>250</v>
      </c>
      <c r="X392" s="141"/>
      <c r="Y392" s="141"/>
      <c r="Z392" s="141"/>
      <c r="AA392" s="141"/>
      <c r="AB392" s="89"/>
      <c r="AC392" s="89"/>
    </row>
    <row r="393" spans="1:29" x14ac:dyDescent="0.25">
      <c r="A393" s="4" t="s">
        <v>2560</v>
      </c>
      <c r="B393" s="5" t="s">
        <v>1513</v>
      </c>
      <c r="C393" s="46" t="s">
        <v>427</v>
      </c>
      <c r="D393" s="311" t="s">
        <v>3479</v>
      </c>
      <c r="E393" s="304" t="s">
        <v>3482</v>
      </c>
      <c r="F393" s="280" t="s">
        <v>6</v>
      </c>
      <c r="G393" s="58">
        <f t="shared" si="65"/>
        <v>1438</v>
      </c>
      <c r="H393" s="10">
        <v>1250</v>
      </c>
      <c r="I393" s="10">
        <v>2500</v>
      </c>
      <c r="J393" s="30"/>
      <c r="K393" s="9">
        <f t="shared" si="64"/>
        <v>0</v>
      </c>
      <c r="L393" s="9">
        <f t="shared" si="66"/>
        <v>0</v>
      </c>
      <c r="M393" s="9">
        <f t="shared" si="67"/>
        <v>0</v>
      </c>
      <c r="N393" s="29"/>
      <c r="O393" s="9">
        <f t="shared" si="70"/>
        <v>0</v>
      </c>
      <c r="P393" s="9">
        <f t="shared" si="71"/>
        <v>0</v>
      </c>
      <c r="Q393" s="9">
        <f t="shared" si="68"/>
        <v>0</v>
      </c>
      <c r="R393" s="8">
        <f t="shared" si="69"/>
        <v>0</v>
      </c>
      <c r="S393" s="89" t="s">
        <v>3477</v>
      </c>
      <c r="T393" s="89"/>
      <c r="U393" s="89">
        <v>100</v>
      </c>
      <c r="V393" s="89"/>
      <c r="W393" s="89">
        <f t="shared" si="63"/>
        <v>250</v>
      </c>
      <c r="X393" s="141"/>
      <c r="Y393" s="141"/>
      <c r="Z393" s="141"/>
      <c r="AA393" s="141"/>
      <c r="AB393" s="89"/>
      <c r="AC393" s="89"/>
    </row>
    <row r="394" spans="1:29" x14ac:dyDescent="0.25">
      <c r="A394" s="4" t="s">
        <v>2560</v>
      </c>
      <c r="B394" s="5" t="s">
        <v>1513</v>
      </c>
      <c r="C394" s="46" t="s">
        <v>428</v>
      </c>
      <c r="D394" s="312" t="s">
        <v>3480</v>
      </c>
      <c r="E394" s="304" t="s">
        <v>3483</v>
      </c>
      <c r="F394" s="280" t="s">
        <v>6</v>
      </c>
      <c r="G394" s="84">
        <f t="shared" si="65"/>
        <v>1438</v>
      </c>
      <c r="H394" s="15">
        <v>1250</v>
      </c>
      <c r="I394" s="15">
        <v>2500</v>
      </c>
      <c r="J394" s="29"/>
      <c r="K394" s="9">
        <f t="shared" si="64"/>
        <v>0</v>
      </c>
      <c r="L394" s="9">
        <f t="shared" si="66"/>
        <v>0</v>
      </c>
      <c r="M394" s="9">
        <f t="shared" si="67"/>
        <v>0</v>
      </c>
      <c r="N394" s="29"/>
      <c r="O394" s="9">
        <f t="shared" si="70"/>
        <v>0</v>
      </c>
      <c r="P394" s="9">
        <f t="shared" si="71"/>
        <v>0</v>
      </c>
      <c r="Q394" s="9">
        <f t="shared" si="68"/>
        <v>0</v>
      </c>
      <c r="R394" s="8">
        <f t="shared" si="69"/>
        <v>0</v>
      </c>
      <c r="S394" s="89" t="s">
        <v>3477</v>
      </c>
      <c r="T394" s="89"/>
      <c r="U394" s="89">
        <v>100</v>
      </c>
      <c r="V394" s="89"/>
      <c r="W394" s="89">
        <f t="shared" si="63"/>
        <v>250</v>
      </c>
      <c r="X394" s="141"/>
      <c r="Y394" s="141"/>
      <c r="Z394" s="141"/>
      <c r="AA394" s="141"/>
      <c r="AB394" s="89"/>
      <c r="AC394" s="89"/>
    </row>
    <row r="395" spans="1:29" x14ac:dyDescent="0.25">
      <c r="A395" s="4" t="s">
        <v>2560</v>
      </c>
      <c r="B395" s="5" t="s">
        <v>1513</v>
      </c>
      <c r="C395" s="5" t="s">
        <v>427</v>
      </c>
      <c r="D395" s="278" t="s">
        <v>2193</v>
      </c>
      <c r="E395" s="304" t="s">
        <v>1765</v>
      </c>
      <c r="F395" s="280" t="s">
        <v>6</v>
      </c>
      <c r="G395" s="84">
        <f t="shared" si="65"/>
        <v>1438</v>
      </c>
      <c r="H395" s="15">
        <v>1250</v>
      </c>
      <c r="I395" s="15">
        <v>2500</v>
      </c>
      <c r="J395" s="29"/>
      <c r="K395" s="9">
        <f t="shared" si="64"/>
        <v>0</v>
      </c>
      <c r="L395" s="9">
        <f t="shared" si="66"/>
        <v>0</v>
      </c>
      <c r="M395" s="9">
        <f t="shared" si="67"/>
        <v>0</v>
      </c>
      <c r="N395" s="29"/>
      <c r="O395" s="9">
        <f t="shared" si="70"/>
        <v>0</v>
      </c>
      <c r="P395" s="9">
        <f t="shared" si="71"/>
        <v>0</v>
      </c>
      <c r="Q395" s="9">
        <f t="shared" si="68"/>
        <v>0</v>
      </c>
      <c r="R395" s="8">
        <f t="shared" si="69"/>
        <v>0</v>
      </c>
      <c r="S395" s="89" t="s">
        <v>3477</v>
      </c>
      <c r="T395" s="89"/>
      <c r="U395" s="89">
        <v>100</v>
      </c>
      <c r="V395" s="89"/>
      <c r="W395" s="89">
        <f t="shared" si="63"/>
        <v>250</v>
      </c>
      <c r="X395" s="89"/>
      <c r="Y395" s="89"/>
      <c r="Z395" s="89"/>
      <c r="AA395" s="89"/>
      <c r="AB395" s="89"/>
      <c r="AC395" s="89"/>
    </row>
    <row r="396" spans="1:29" x14ac:dyDescent="0.25">
      <c r="A396" s="4" t="s">
        <v>2560</v>
      </c>
      <c r="B396" s="5" t="s">
        <v>1513</v>
      </c>
      <c r="C396" s="46" t="s">
        <v>427</v>
      </c>
      <c r="D396" s="295" t="s">
        <v>2194</v>
      </c>
      <c r="E396" s="304" t="s">
        <v>1766</v>
      </c>
      <c r="F396" s="280" t="s">
        <v>6</v>
      </c>
      <c r="G396" s="58">
        <f t="shared" si="65"/>
        <v>1438</v>
      </c>
      <c r="H396" s="10">
        <v>1250</v>
      </c>
      <c r="I396" s="10">
        <v>2500</v>
      </c>
      <c r="J396" s="30"/>
      <c r="K396" s="9">
        <f t="shared" si="64"/>
        <v>0</v>
      </c>
      <c r="L396" s="9">
        <f t="shared" si="66"/>
        <v>0</v>
      </c>
      <c r="M396" s="9">
        <f t="shared" si="67"/>
        <v>0</v>
      </c>
      <c r="N396" s="29"/>
      <c r="O396" s="9">
        <f t="shared" si="70"/>
        <v>0</v>
      </c>
      <c r="P396" s="9">
        <f t="shared" si="71"/>
        <v>0</v>
      </c>
      <c r="Q396" s="9">
        <f t="shared" si="68"/>
        <v>0</v>
      </c>
      <c r="R396" s="8">
        <f t="shared" si="69"/>
        <v>0</v>
      </c>
      <c r="S396" s="89" t="s">
        <v>3477</v>
      </c>
      <c r="T396" s="89"/>
      <c r="U396" s="89">
        <v>100</v>
      </c>
      <c r="V396" s="89"/>
      <c r="W396" s="89">
        <f t="shared" si="63"/>
        <v>250</v>
      </c>
      <c r="X396" s="89"/>
      <c r="Y396" s="89"/>
      <c r="Z396" s="89"/>
      <c r="AA396" s="89"/>
      <c r="AB396" s="89"/>
      <c r="AC396" s="89"/>
    </row>
    <row r="397" spans="1:29" x14ac:dyDescent="0.25">
      <c r="A397" s="4" t="s">
        <v>2560</v>
      </c>
      <c r="B397" s="5" t="s">
        <v>1513</v>
      </c>
      <c r="C397" s="5" t="s">
        <v>427</v>
      </c>
      <c r="D397" s="278" t="s">
        <v>1719</v>
      </c>
      <c r="E397" s="304" t="s">
        <v>1767</v>
      </c>
      <c r="F397" s="280" t="s">
        <v>6</v>
      </c>
      <c r="G397" s="84">
        <f t="shared" si="65"/>
        <v>1438</v>
      </c>
      <c r="H397" s="15">
        <v>1250</v>
      </c>
      <c r="I397" s="15">
        <v>2500</v>
      </c>
      <c r="J397" s="29"/>
      <c r="K397" s="9">
        <f t="shared" si="64"/>
        <v>0</v>
      </c>
      <c r="L397" s="9">
        <f t="shared" si="66"/>
        <v>0</v>
      </c>
      <c r="M397" s="9">
        <f t="shared" si="67"/>
        <v>0</v>
      </c>
      <c r="N397" s="29"/>
      <c r="O397" s="9">
        <f t="shared" si="70"/>
        <v>0</v>
      </c>
      <c r="P397" s="9">
        <f t="shared" si="71"/>
        <v>0</v>
      </c>
      <c r="Q397" s="9">
        <f t="shared" si="68"/>
        <v>0</v>
      </c>
      <c r="R397" s="8">
        <f t="shared" si="69"/>
        <v>0</v>
      </c>
      <c r="S397" s="89" t="s">
        <v>3477</v>
      </c>
      <c r="T397" s="89"/>
      <c r="U397" s="89">
        <v>100</v>
      </c>
      <c r="V397" s="89"/>
      <c r="W397" s="89">
        <f t="shared" si="63"/>
        <v>250</v>
      </c>
      <c r="X397" s="89"/>
      <c r="Y397" s="89"/>
      <c r="Z397" s="89"/>
      <c r="AA397" s="89"/>
      <c r="AB397" s="89"/>
      <c r="AC397" s="89"/>
    </row>
    <row r="398" spans="1:29" x14ac:dyDescent="0.25">
      <c r="A398" s="4" t="s">
        <v>2560</v>
      </c>
      <c r="B398" s="5" t="s">
        <v>1513</v>
      </c>
      <c r="C398" s="46" t="s">
        <v>427</v>
      </c>
      <c r="D398" s="295" t="s">
        <v>1720</v>
      </c>
      <c r="E398" s="304" t="s">
        <v>1768</v>
      </c>
      <c r="F398" s="280" t="s">
        <v>6</v>
      </c>
      <c r="G398" s="58">
        <f t="shared" si="65"/>
        <v>1438</v>
      </c>
      <c r="H398" s="10">
        <v>1250</v>
      </c>
      <c r="I398" s="10">
        <v>2500</v>
      </c>
      <c r="J398" s="29"/>
      <c r="K398" s="9">
        <f t="shared" si="64"/>
        <v>0</v>
      </c>
      <c r="L398" s="9">
        <f t="shared" si="66"/>
        <v>0</v>
      </c>
      <c r="M398" s="9">
        <f t="shared" si="67"/>
        <v>0</v>
      </c>
      <c r="N398" s="29"/>
      <c r="O398" s="9">
        <f t="shared" si="70"/>
        <v>0</v>
      </c>
      <c r="P398" s="9">
        <f t="shared" si="71"/>
        <v>0</v>
      </c>
      <c r="Q398" s="9">
        <f t="shared" si="68"/>
        <v>0</v>
      </c>
      <c r="R398" s="8">
        <f t="shared" si="69"/>
        <v>0</v>
      </c>
      <c r="S398" s="89" t="s">
        <v>3477</v>
      </c>
      <c r="T398" s="89"/>
      <c r="U398" s="89">
        <v>100</v>
      </c>
      <c r="V398" s="89"/>
      <c r="W398" s="89">
        <f t="shared" si="63"/>
        <v>250</v>
      </c>
      <c r="X398" s="89"/>
      <c r="Y398" s="89"/>
      <c r="Z398" s="89"/>
      <c r="AA398" s="89"/>
      <c r="AB398" s="89"/>
      <c r="AC398" s="89"/>
    </row>
    <row r="399" spans="1:29" x14ac:dyDescent="0.25">
      <c r="A399" s="4" t="s">
        <v>2560</v>
      </c>
      <c r="B399" s="5" t="s">
        <v>1513</v>
      </c>
      <c r="C399" s="5" t="s">
        <v>427</v>
      </c>
      <c r="D399" s="278" t="s">
        <v>1721</v>
      </c>
      <c r="E399" s="304" t="s">
        <v>1769</v>
      </c>
      <c r="F399" s="280" t="s">
        <v>6</v>
      </c>
      <c r="G399" s="84">
        <f t="shared" si="65"/>
        <v>1438</v>
      </c>
      <c r="H399" s="15">
        <v>1250</v>
      </c>
      <c r="I399" s="15">
        <v>2500</v>
      </c>
      <c r="J399" s="29"/>
      <c r="K399" s="9">
        <f t="shared" si="64"/>
        <v>0</v>
      </c>
      <c r="L399" s="9">
        <f t="shared" si="66"/>
        <v>0</v>
      </c>
      <c r="M399" s="9">
        <f t="shared" si="67"/>
        <v>0</v>
      </c>
      <c r="N399" s="29"/>
      <c r="O399" s="9">
        <f t="shared" si="70"/>
        <v>0</v>
      </c>
      <c r="P399" s="9">
        <f t="shared" si="71"/>
        <v>0</v>
      </c>
      <c r="Q399" s="9">
        <f t="shared" si="68"/>
        <v>0</v>
      </c>
      <c r="R399" s="8">
        <f t="shared" si="69"/>
        <v>0</v>
      </c>
      <c r="S399" s="89" t="s">
        <v>3477</v>
      </c>
      <c r="T399" s="89"/>
      <c r="U399" s="89">
        <v>100</v>
      </c>
      <c r="V399" s="89"/>
      <c r="W399" s="89">
        <f t="shared" si="63"/>
        <v>250</v>
      </c>
      <c r="X399" s="89"/>
      <c r="Y399" s="89"/>
      <c r="Z399" s="89"/>
      <c r="AA399" s="89"/>
      <c r="AB399" s="89"/>
      <c r="AC399" s="89"/>
    </row>
    <row r="400" spans="1:29" x14ac:dyDescent="0.25">
      <c r="A400" s="4" t="s">
        <v>2560</v>
      </c>
      <c r="B400" s="5" t="s">
        <v>1513</v>
      </c>
      <c r="C400" s="46" t="s">
        <v>427</v>
      </c>
      <c r="D400" s="295" t="s">
        <v>1722</v>
      </c>
      <c r="E400" s="304" t="s">
        <v>1770</v>
      </c>
      <c r="F400" s="280" t="s">
        <v>6</v>
      </c>
      <c r="G400" s="58">
        <f t="shared" si="65"/>
        <v>1438</v>
      </c>
      <c r="H400" s="10">
        <v>1250</v>
      </c>
      <c r="I400" s="10">
        <v>2500</v>
      </c>
      <c r="J400" s="29"/>
      <c r="K400" s="9">
        <f t="shared" si="64"/>
        <v>0</v>
      </c>
      <c r="L400" s="9">
        <f t="shared" si="66"/>
        <v>0</v>
      </c>
      <c r="M400" s="9">
        <f t="shared" si="67"/>
        <v>0</v>
      </c>
      <c r="N400" s="29"/>
      <c r="O400" s="9">
        <f t="shared" si="70"/>
        <v>0</v>
      </c>
      <c r="P400" s="9">
        <f t="shared" si="71"/>
        <v>0</v>
      </c>
      <c r="Q400" s="9">
        <f t="shared" si="68"/>
        <v>0</v>
      </c>
      <c r="R400" s="8">
        <f t="shared" si="69"/>
        <v>0</v>
      </c>
      <c r="S400" s="89" t="s">
        <v>3477</v>
      </c>
      <c r="T400" s="89"/>
      <c r="U400" s="89">
        <v>100</v>
      </c>
      <c r="V400" s="89"/>
      <c r="W400" s="89">
        <f t="shared" si="63"/>
        <v>250</v>
      </c>
      <c r="X400" s="89"/>
      <c r="Y400" s="89"/>
      <c r="Z400" s="89"/>
      <c r="AA400" s="89"/>
      <c r="AB400" s="89"/>
      <c r="AC400" s="89"/>
    </row>
    <row r="401" spans="1:29" x14ac:dyDescent="0.25">
      <c r="A401" s="4" t="s">
        <v>2560</v>
      </c>
      <c r="B401" s="5" t="s">
        <v>1513</v>
      </c>
      <c r="C401" s="5" t="s">
        <v>427</v>
      </c>
      <c r="D401" s="278" t="s">
        <v>1723</v>
      </c>
      <c r="E401" s="304" t="s">
        <v>1771</v>
      </c>
      <c r="F401" s="280" t="s">
        <v>6</v>
      </c>
      <c r="G401" s="84">
        <f t="shared" si="65"/>
        <v>1438</v>
      </c>
      <c r="H401" s="15">
        <v>1250</v>
      </c>
      <c r="I401" s="15">
        <v>2500</v>
      </c>
      <c r="J401" s="29"/>
      <c r="K401" s="9">
        <f t="shared" si="64"/>
        <v>0</v>
      </c>
      <c r="L401" s="9">
        <f t="shared" si="66"/>
        <v>0</v>
      </c>
      <c r="M401" s="9">
        <f t="shared" si="67"/>
        <v>0</v>
      </c>
      <c r="N401" s="29"/>
      <c r="O401" s="9">
        <f t="shared" si="70"/>
        <v>0</v>
      </c>
      <c r="P401" s="9">
        <f t="shared" si="71"/>
        <v>0</v>
      </c>
      <c r="Q401" s="9">
        <f t="shared" si="68"/>
        <v>0</v>
      </c>
      <c r="R401" s="8">
        <f t="shared" si="69"/>
        <v>0</v>
      </c>
      <c r="S401" s="89" t="s">
        <v>3477</v>
      </c>
      <c r="T401" s="89"/>
      <c r="U401" s="89">
        <v>100</v>
      </c>
      <c r="V401" s="89"/>
      <c r="W401" s="89">
        <f t="shared" si="63"/>
        <v>250</v>
      </c>
      <c r="X401" s="89"/>
      <c r="Y401" s="89"/>
      <c r="Z401" s="89"/>
      <c r="AA401" s="89"/>
      <c r="AB401" s="89"/>
      <c r="AC401" s="89"/>
    </row>
    <row r="402" spans="1:29" x14ac:dyDescent="0.25">
      <c r="A402" s="4" t="s">
        <v>2560</v>
      </c>
      <c r="B402" s="5" t="s">
        <v>1513</v>
      </c>
      <c r="C402" s="46" t="s">
        <v>427</v>
      </c>
      <c r="D402" s="295" t="s">
        <v>1724</v>
      </c>
      <c r="E402" s="304" t="s">
        <v>1772</v>
      </c>
      <c r="F402" s="280" t="s">
        <v>6</v>
      </c>
      <c r="G402" s="58">
        <f t="shared" si="65"/>
        <v>1438</v>
      </c>
      <c r="H402" s="10">
        <v>1250</v>
      </c>
      <c r="I402" s="10">
        <v>2500</v>
      </c>
      <c r="J402" s="29"/>
      <c r="K402" s="9">
        <f t="shared" si="64"/>
        <v>0</v>
      </c>
      <c r="L402" s="9">
        <f t="shared" si="66"/>
        <v>0</v>
      </c>
      <c r="M402" s="9">
        <f t="shared" si="67"/>
        <v>0</v>
      </c>
      <c r="N402" s="29"/>
      <c r="O402" s="9">
        <f t="shared" si="70"/>
        <v>0</v>
      </c>
      <c r="P402" s="9">
        <f t="shared" si="71"/>
        <v>0</v>
      </c>
      <c r="Q402" s="9">
        <f t="shared" si="68"/>
        <v>0</v>
      </c>
      <c r="R402" s="8">
        <f t="shared" si="69"/>
        <v>0</v>
      </c>
      <c r="S402" s="89" t="s">
        <v>3477</v>
      </c>
      <c r="T402" s="89"/>
      <c r="U402" s="89">
        <v>100</v>
      </c>
      <c r="V402" s="89"/>
      <c r="W402" s="89">
        <f t="shared" si="63"/>
        <v>250</v>
      </c>
      <c r="X402" s="89"/>
      <c r="Y402" s="89"/>
      <c r="Z402" s="89"/>
      <c r="AA402" s="89"/>
      <c r="AB402" s="89"/>
      <c r="AC402" s="89"/>
    </row>
    <row r="403" spans="1:29" x14ac:dyDescent="0.25">
      <c r="A403" s="4" t="s">
        <v>2560</v>
      </c>
      <c r="B403" s="5" t="s">
        <v>1513</v>
      </c>
      <c r="C403" s="5" t="s">
        <v>427</v>
      </c>
      <c r="D403" s="278" t="s">
        <v>235</v>
      </c>
      <c r="E403" s="304" t="s">
        <v>429</v>
      </c>
      <c r="F403" s="280" t="s">
        <v>6</v>
      </c>
      <c r="G403" s="84">
        <f t="shared" si="65"/>
        <v>1208</v>
      </c>
      <c r="H403" s="15">
        <v>1050</v>
      </c>
      <c r="I403" s="15">
        <v>2200</v>
      </c>
      <c r="J403" s="29"/>
      <c r="K403" s="9">
        <f t="shared" si="64"/>
        <v>0</v>
      </c>
      <c r="L403" s="9">
        <f t="shared" si="66"/>
        <v>0</v>
      </c>
      <c r="M403" s="9">
        <f t="shared" si="67"/>
        <v>0</v>
      </c>
      <c r="N403" s="29"/>
      <c r="O403" s="9">
        <f t="shared" si="70"/>
        <v>0</v>
      </c>
      <c r="P403" s="9">
        <f t="shared" si="71"/>
        <v>0</v>
      </c>
      <c r="Q403" s="9">
        <f t="shared" si="68"/>
        <v>0</v>
      </c>
      <c r="R403" s="8">
        <f t="shared" si="69"/>
        <v>0</v>
      </c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</row>
    <row r="404" spans="1:29" x14ac:dyDescent="0.25">
      <c r="A404" s="4" t="s">
        <v>2560</v>
      </c>
      <c r="B404" s="5" t="s">
        <v>1513</v>
      </c>
      <c r="C404" s="46" t="s">
        <v>427</v>
      </c>
      <c r="D404" s="295" t="s">
        <v>236</v>
      </c>
      <c r="E404" s="46" t="s">
        <v>1077</v>
      </c>
      <c r="F404" s="280" t="s">
        <v>6</v>
      </c>
      <c r="G404" s="58">
        <f t="shared" si="65"/>
        <v>1208</v>
      </c>
      <c r="H404" s="10">
        <v>1050</v>
      </c>
      <c r="I404" s="10">
        <v>2200</v>
      </c>
      <c r="J404" s="29"/>
      <c r="K404" s="9">
        <f t="shared" si="64"/>
        <v>0</v>
      </c>
      <c r="L404" s="9">
        <f t="shared" si="66"/>
        <v>0</v>
      </c>
      <c r="M404" s="9">
        <f t="shared" si="67"/>
        <v>0</v>
      </c>
      <c r="N404" s="29"/>
      <c r="O404" s="9">
        <f t="shared" si="70"/>
        <v>0</v>
      </c>
      <c r="P404" s="9">
        <f t="shared" si="71"/>
        <v>0</v>
      </c>
      <c r="Q404" s="9">
        <f t="shared" si="68"/>
        <v>0</v>
      </c>
      <c r="R404" s="8">
        <f t="shared" si="69"/>
        <v>0</v>
      </c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</row>
    <row r="405" spans="1:29" x14ac:dyDescent="0.25">
      <c r="A405" s="4" t="s">
        <v>2560</v>
      </c>
      <c r="B405" s="5" t="s">
        <v>1513</v>
      </c>
      <c r="C405" s="46" t="s">
        <v>428</v>
      </c>
      <c r="D405" s="310" t="s">
        <v>237</v>
      </c>
      <c r="E405" s="46" t="s">
        <v>1078</v>
      </c>
      <c r="F405" s="280" t="s">
        <v>6</v>
      </c>
      <c r="G405" s="58">
        <f t="shared" si="65"/>
        <v>1208</v>
      </c>
      <c r="H405" s="10">
        <v>1050</v>
      </c>
      <c r="I405" s="10">
        <v>2200</v>
      </c>
      <c r="J405" s="30"/>
      <c r="K405" s="9">
        <f t="shared" si="64"/>
        <v>0</v>
      </c>
      <c r="L405" s="9">
        <f t="shared" si="66"/>
        <v>0</v>
      </c>
      <c r="M405" s="9">
        <f t="shared" si="67"/>
        <v>0</v>
      </c>
      <c r="N405" s="29"/>
      <c r="O405" s="9">
        <f t="shared" si="70"/>
        <v>0</v>
      </c>
      <c r="P405" s="9">
        <f t="shared" si="71"/>
        <v>0</v>
      </c>
      <c r="Q405" s="9">
        <f t="shared" si="68"/>
        <v>0</v>
      </c>
      <c r="R405" s="8">
        <f t="shared" si="69"/>
        <v>0</v>
      </c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</row>
    <row r="406" spans="1:29" x14ac:dyDescent="0.25">
      <c r="A406" s="4" t="s">
        <v>2560</v>
      </c>
      <c r="B406" s="5" t="s">
        <v>1513</v>
      </c>
      <c r="C406" s="5" t="s">
        <v>427</v>
      </c>
      <c r="D406" s="278" t="s">
        <v>2195</v>
      </c>
      <c r="E406" s="304" t="s">
        <v>1575</v>
      </c>
      <c r="F406" s="280" t="s">
        <v>6</v>
      </c>
      <c r="G406" s="84">
        <f t="shared" si="65"/>
        <v>1208</v>
      </c>
      <c r="H406" s="15">
        <v>1050</v>
      </c>
      <c r="I406" s="15">
        <v>2200</v>
      </c>
      <c r="J406" s="29"/>
      <c r="K406" s="9">
        <f t="shared" si="64"/>
        <v>0</v>
      </c>
      <c r="L406" s="9">
        <f t="shared" si="66"/>
        <v>0</v>
      </c>
      <c r="M406" s="9">
        <f t="shared" si="67"/>
        <v>0</v>
      </c>
      <c r="N406" s="29"/>
      <c r="O406" s="9">
        <f t="shared" si="70"/>
        <v>0</v>
      </c>
      <c r="P406" s="9">
        <f t="shared" si="71"/>
        <v>0</v>
      </c>
      <c r="Q406" s="9">
        <f t="shared" si="68"/>
        <v>0</v>
      </c>
      <c r="R406" s="8">
        <f t="shared" si="69"/>
        <v>0</v>
      </c>
      <c r="S406" s="89" t="s">
        <v>1568</v>
      </c>
      <c r="T406" s="89"/>
      <c r="U406" s="89">
        <v>50</v>
      </c>
      <c r="V406" s="89"/>
      <c r="W406" s="89">
        <f t="shared" ref="W406:W415" si="72">CEILING(U406/1000*I406,5)+V406</f>
        <v>110</v>
      </c>
      <c r="X406" s="89"/>
      <c r="Y406" s="89"/>
      <c r="Z406" s="89"/>
      <c r="AA406" s="89"/>
      <c r="AB406" s="89"/>
      <c r="AC406" s="89"/>
    </row>
    <row r="407" spans="1:29" x14ac:dyDescent="0.25">
      <c r="A407" s="4" t="s">
        <v>2560</v>
      </c>
      <c r="B407" s="5" t="s">
        <v>1513</v>
      </c>
      <c r="C407" s="46" t="s">
        <v>427</v>
      </c>
      <c r="D407" s="295" t="s">
        <v>2196</v>
      </c>
      <c r="E407" s="304" t="s">
        <v>1582</v>
      </c>
      <c r="F407" s="280" t="s">
        <v>6</v>
      </c>
      <c r="G407" s="58">
        <f t="shared" si="65"/>
        <v>1208</v>
      </c>
      <c r="H407" s="10">
        <v>1050</v>
      </c>
      <c r="I407" s="10">
        <v>2200</v>
      </c>
      <c r="J407" s="29"/>
      <c r="K407" s="9">
        <f t="shared" si="64"/>
        <v>0</v>
      </c>
      <c r="L407" s="9">
        <f t="shared" si="66"/>
        <v>0</v>
      </c>
      <c r="M407" s="9">
        <f t="shared" si="67"/>
        <v>0</v>
      </c>
      <c r="N407" s="29"/>
      <c r="O407" s="9">
        <f t="shared" si="70"/>
        <v>0</v>
      </c>
      <c r="P407" s="9">
        <f t="shared" si="71"/>
        <v>0</v>
      </c>
      <c r="Q407" s="9">
        <f t="shared" si="68"/>
        <v>0</v>
      </c>
      <c r="R407" s="8">
        <f t="shared" si="69"/>
        <v>0</v>
      </c>
      <c r="S407" s="89" t="s">
        <v>1568</v>
      </c>
      <c r="T407" s="89"/>
      <c r="U407" s="89">
        <v>50</v>
      </c>
      <c r="V407" s="89"/>
      <c r="W407" s="89">
        <f t="shared" si="72"/>
        <v>110</v>
      </c>
      <c r="X407" s="89"/>
      <c r="Y407" s="89"/>
      <c r="Z407" s="89"/>
      <c r="AA407" s="89"/>
      <c r="AB407" s="89"/>
      <c r="AC407" s="89"/>
    </row>
    <row r="408" spans="1:29" x14ac:dyDescent="0.25">
      <c r="A408" s="4" t="s">
        <v>2560</v>
      </c>
      <c r="B408" s="5" t="s">
        <v>1513</v>
      </c>
      <c r="C408" s="5" t="s">
        <v>427</v>
      </c>
      <c r="D408" s="278" t="s">
        <v>2197</v>
      </c>
      <c r="E408" s="304" t="s">
        <v>1725</v>
      </c>
      <c r="F408" s="280" t="s">
        <v>6</v>
      </c>
      <c r="G408" s="84">
        <f t="shared" si="65"/>
        <v>1438</v>
      </c>
      <c r="H408" s="15">
        <v>1250</v>
      </c>
      <c r="I408" s="15">
        <v>2500</v>
      </c>
      <c r="J408" s="29"/>
      <c r="K408" s="9">
        <f t="shared" si="64"/>
        <v>0</v>
      </c>
      <c r="L408" s="9">
        <f t="shared" si="66"/>
        <v>0</v>
      </c>
      <c r="M408" s="9">
        <f t="shared" si="67"/>
        <v>0</v>
      </c>
      <c r="N408" s="29"/>
      <c r="O408" s="9">
        <f t="shared" si="70"/>
        <v>0</v>
      </c>
      <c r="P408" s="9">
        <f t="shared" si="71"/>
        <v>0</v>
      </c>
      <c r="Q408" s="9">
        <f t="shared" si="68"/>
        <v>0</v>
      </c>
      <c r="R408" s="8">
        <f t="shared" si="69"/>
        <v>0</v>
      </c>
      <c r="S408" s="89" t="s">
        <v>1568</v>
      </c>
      <c r="T408" s="89"/>
      <c r="U408" s="89">
        <v>50</v>
      </c>
      <c r="V408" s="89">
        <v>5</v>
      </c>
      <c r="W408" s="89">
        <f t="shared" si="72"/>
        <v>130</v>
      </c>
      <c r="X408" s="89"/>
      <c r="Y408" s="89"/>
      <c r="Z408" s="89"/>
      <c r="AA408" s="89"/>
      <c r="AB408" s="89"/>
      <c r="AC408" s="89"/>
    </row>
    <row r="409" spans="1:29" x14ac:dyDescent="0.25">
      <c r="A409" s="4" t="s">
        <v>2560</v>
      </c>
      <c r="B409" s="5" t="s">
        <v>1513</v>
      </c>
      <c r="C409" s="46" t="s">
        <v>427</v>
      </c>
      <c r="D409" s="295" t="s">
        <v>2198</v>
      </c>
      <c r="E409" s="304" t="s">
        <v>1726</v>
      </c>
      <c r="F409" s="280" t="s">
        <v>6</v>
      </c>
      <c r="G409" s="58">
        <f t="shared" si="65"/>
        <v>1438</v>
      </c>
      <c r="H409" s="10">
        <v>1250</v>
      </c>
      <c r="I409" s="10">
        <v>2500</v>
      </c>
      <c r="J409" s="29"/>
      <c r="K409" s="9">
        <f t="shared" si="64"/>
        <v>0</v>
      </c>
      <c r="L409" s="9">
        <f t="shared" si="66"/>
        <v>0</v>
      </c>
      <c r="M409" s="9">
        <f t="shared" si="67"/>
        <v>0</v>
      </c>
      <c r="N409" s="29"/>
      <c r="O409" s="9">
        <f t="shared" si="70"/>
        <v>0</v>
      </c>
      <c r="P409" s="9">
        <f t="shared" si="71"/>
        <v>0</v>
      </c>
      <c r="Q409" s="9">
        <f t="shared" si="68"/>
        <v>0</v>
      </c>
      <c r="R409" s="8">
        <f t="shared" si="69"/>
        <v>0</v>
      </c>
      <c r="S409" s="89" t="s">
        <v>1568</v>
      </c>
      <c r="T409" s="89"/>
      <c r="U409" s="89">
        <v>50</v>
      </c>
      <c r="V409" s="89">
        <v>5</v>
      </c>
      <c r="W409" s="89">
        <f t="shared" si="72"/>
        <v>130</v>
      </c>
      <c r="X409" s="89"/>
      <c r="Y409" s="89"/>
      <c r="Z409" s="89"/>
      <c r="AA409" s="89"/>
      <c r="AB409" s="89"/>
      <c r="AC409" s="89"/>
    </row>
    <row r="410" spans="1:29" x14ac:dyDescent="0.25">
      <c r="A410" s="4" t="s">
        <v>2560</v>
      </c>
      <c r="B410" s="5" t="s">
        <v>1513</v>
      </c>
      <c r="C410" s="5" t="s">
        <v>427</v>
      </c>
      <c r="D410" s="278" t="s">
        <v>2199</v>
      </c>
      <c r="E410" s="304" t="s">
        <v>1727</v>
      </c>
      <c r="F410" s="280" t="s">
        <v>6</v>
      </c>
      <c r="G410" s="84">
        <f t="shared" si="65"/>
        <v>1438</v>
      </c>
      <c r="H410" s="15">
        <v>1250</v>
      </c>
      <c r="I410" s="15">
        <v>2500</v>
      </c>
      <c r="J410" s="29"/>
      <c r="K410" s="9">
        <f t="shared" si="64"/>
        <v>0</v>
      </c>
      <c r="L410" s="9">
        <f t="shared" si="66"/>
        <v>0</v>
      </c>
      <c r="M410" s="9">
        <f t="shared" si="67"/>
        <v>0</v>
      </c>
      <c r="N410" s="29"/>
      <c r="O410" s="9">
        <f t="shared" si="70"/>
        <v>0</v>
      </c>
      <c r="P410" s="9">
        <f t="shared" si="71"/>
        <v>0</v>
      </c>
      <c r="Q410" s="9">
        <f t="shared" si="68"/>
        <v>0</v>
      </c>
      <c r="R410" s="8">
        <f t="shared" si="69"/>
        <v>0</v>
      </c>
      <c r="S410" s="89" t="s">
        <v>1568</v>
      </c>
      <c r="T410" s="89"/>
      <c r="U410" s="89">
        <v>50</v>
      </c>
      <c r="V410" s="89">
        <v>5</v>
      </c>
      <c r="W410" s="89">
        <f t="shared" si="72"/>
        <v>130</v>
      </c>
      <c r="X410" s="89"/>
      <c r="Y410" s="89"/>
      <c r="Z410" s="89"/>
      <c r="AA410" s="89"/>
      <c r="AB410" s="89"/>
      <c r="AC410" s="89"/>
    </row>
    <row r="411" spans="1:29" x14ac:dyDescent="0.25">
      <c r="A411" s="4" t="s">
        <v>2560</v>
      </c>
      <c r="B411" s="5" t="s">
        <v>1513</v>
      </c>
      <c r="C411" s="46" t="s">
        <v>427</v>
      </c>
      <c r="D411" s="295" t="s">
        <v>2200</v>
      </c>
      <c r="E411" s="304" t="s">
        <v>1728</v>
      </c>
      <c r="F411" s="280" t="s">
        <v>6</v>
      </c>
      <c r="G411" s="58">
        <f t="shared" si="65"/>
        <v>1438</v>
      </c>
      <c r="H411" s="10">
        <v>1250</v>
      </c>
      <c r="I411" s="10">
        <v>2500</v>
      </c>
      <c r="J411" s="29"/>
      <c r="K411" s="9">
        <f t="shared" si="64"/>
        <v>0</v>
      </c>
      <c r="L411" s="9">
        <f t="shared" si="66"/>
        <v>0</v>
      </c>
      <c r="M411" s="9">
        <f t="shared" si="67"/>
        <v>0</v>
      </c>
      <c r="N411" s="29"/>
      <c r="O411" s="9">
        <f t="shared" si="70"/>
        <v>0</v>
      </c>
      <c r="P411" s="9">
        <f t="shared" si="71"/>
        <v>0</v>
      </c>
      <c r="Q411" s="9">
        <f t="shared" si="68"/>
        <v>0</v>
      </c>
      <c r="R411" s="8">
        <f t="shared" si="69"/>
        <v>0</v>
      </c>
      <c r="S411" s="89" t="s">
        <v>1568</v>
      </c>
      <c r="T411" s="89"/>
      <c r="U411" s="89">
        <v>50</v>
      </c>
      <c r="V411" s="89">
        <v>5</v>
      </c>
      <c r="W411" s="89">
        <f t="shared" si="72"/>
        <v>130</v>
      </c>
      <c r="X411" s="89"/>
      <c r="Y411" s="89"/>
      <c r="Z411" s="89"/>
      <c r="AA411" s="89"/>
      <c r="AB411" s="89"/>
      <c r="AC411" s="89"/>
    </row>
    <row r="412" spans="1:29" x14ac:dyDescent="0.25">
      <c r="A412" s="4" t="s">
        <v>2560</v>
      </c>
      <c r="B412" s="5" t="s">
        <v>1513</v>
      </c>
      <c r="C412" s="5" t="s">
        <v>427</v>
      </c>
      <c r="D412" s="278" t="s">
        <v>1733</v>
      </c>
      <c r="E412" s="304" t="s">
        <v>1729</v>
      </c>
      <c r="F412" s="280" t="s">
        <v>6</v>
      </c>
      <c r="G412" s="84">
        <f t="shared" si="65"/>
        <v>1438</v>
      </c>
      <c r="H412" s="15">
        <v>1250</v>
      </c>
      <c r="I412" s="15">
        <v>2500</v>
      </c>
      <c r="J412" s="29"/>
      <c r="K412" s="9">
        <f t="shared" si="64"/>
        <v>0</v>
      </c>
      <c r="L412" s="9">
        <f t="shared" si="66"/>
        <v>0</v>
      </c>
      <c r="M412" s="9">
        <f t="shared" si="67"/>
        <v>0</v>
      </c>
      <c r="N412" s="29"/>
      <c r="O412" s="9">
        <f t="shared" si="70"/>
        <v>0</v>
      </c>
      <c r="P412" s="9">
        <f t="shared" si="71"/>
        <v>0</v>
      </c>
      <c r="Q412" s="9">
        <f t="shared" si="68"/>
        <v>0</v>
      </c>
      <c r="R412" s="8">
        <f t="shared" si="69"/>
        <v>0</v>
      </c>
      <c r="S412" s="89" t="s">
        <v>1568</v>
      </c>
      <c r="T412" s="89"/>
      <c r="U412" s="89">
        <v>50</v>
      </c>
      <c r="V412" s="89">
        <v>5</v>
      </c>
      <c r="W412" s="89">
        <f t="shared" si="72"/>
        <v>130</v>
      </c>
      <c r="X412" s="89"/>
      <c r="Y412" s="89"/>
      <c r="Z412" s="89"/>
      <c r="AA412" s="89"/>
      <c r="AB412" s="89"/>
      <c r="AC412" s="89"/>
    </row>
    <row r="413" spans="1:29" x14ac:dyDescent="0.25">
      <c r="A413" s="4" t="s">
        <v>2560</v>
      </c>
      <c r="B413" s="5" t="s">
        <v>1513</v>
      </c>
      <c r="C413" s="46" t="s">
        <v>427</v>
      </c>
      <c r="D413" s="295" t="s">
        <v>1734</v>
      </c>
      <c r="E413" s="304" t="s">
        <v>1730</v>
      </c>
      <c r="F413" s="280" t="s">
        <v>6</v>
      </c>
      <c r="G413" s="58">
        <f t="shared" si="65"/>
        <v>1438</v>
      </c>
      <c r="H413" s="10">
        <v>1250</v>
      </c>
      <c r="I413" s="10">
        <v>2500</v>
      </c>
      <c r="J413" s="29"/>
      <c r="K413" s="9">
        <f t="shared" si="64"/>
        <v>0</v>
      </c>
      <c r="L413" s="9">
        <f t="shared" si="66"/>
        <v>0</v>
      </c>
      <c r="M413" s="9">
        <f t="shared" si="67"/>
        <v>0</v>
      </c>
      <c r="N413" s="29"/>
      <c r="O413" s="9">
        <f t="shared" si="70"/>
        <v>0</v>
      </c>
      <c r="P413" s="9">
        <f t="shared" si="71"/>
        <v>0</v>
      </c>
      <c r="Q413" s="9">
        <f t="shared" si="68"/>
        <v>0</v>
      </c>
      <c r="R413" s="8">
        <f t="shared" si="69"/>
        <v>0</v>
      </c>
      <c r="S413" s="89" t="s">
        <v>1568</v>
      </c>
      <c r="T413" s="89"/>
      <c r="U413" s="89">
        <v>50</v>
      </c>
      <c r="V413" s="89">
        <v>5</v>
      </c>
      <c r="W413" s="89">
        <f t="shared" si="72"/>
        <v>130</v>
      </c>
      <c r="X413" s="89"/>
      <c r="Y413" s="89"/>
      <c r="Z413" s="89"/>
      <c r="AA413" s="89"/>
      <c r="AB413" s="89"/>
      <c r="AC413" s="89"/>
    </row>
    <row r="414" spans="1:29" x14ac:dyDescent="0.25">
      <c r="A414" s="4" t="s">
        <v>2560</v>
      </c>
      <c r="B414" s="5" t="s">
        <v>1513</v>
      </c>
      <c r="C414" s="5" t="s">
        <v>427</v>
      </c>
      <c r="D414" s="278" t="s">
        <v>1735</v>
      </c>
      <c r="E414" s="304" t="s">
        <v>1731</v>
      </c>
      <c r="F414" s="280" t="s">
        <v>6</v>
      </c>
      <c r="G414" s="84">
        <f t="shared" si="65"/>
        <v>1438</v>
      </c>
      <c r="H414" s="15">
        <v>1250</v>
      </c>
      <c r="I414" s="15">
        <v>2500</v>
      </c>
      <c r="J414" s="29"/>
      <c r="K414" s="9">
        <f t="shared" si="64"/>
        <v>0</v>
      </c>
      <c r="L414" s="9">
        <f t="shared" si="66"/>
        <v>0</v>
      </c>
      <c r="M414" s="9">
        <f t="shared" si="67"/>
        <v>0</v>
      </c>
      <c r="N414" s="29"/>
      <c r="O414" s="9">
        <f t="shared" si="70"/>
        <v>0</v>
      </c>
      <c r="P414" s="9">
        <f t="shared" si="71"/>
        <v>0</v>
      </c>
      <c r="Q414" s="9">
        <f t="shared" si="68"/>
        <v>0</v>
      </c>
      <c r="R414" s="8">
        <f t="shared" si="69"/>
        <v>0</v>
      </c>
      <c r="S414" s="89" t="s">
        <v>1568</v>
      </c>
      <c r="T414" s="89"/>
      <c r="U414" s="89">
        <v>50</v>
      </c>
      <c r="V414" s="89">
        <v>5</v>
      </c>
      <c r="W414" s="89">
        <f t="shared" si="72"/>
        <v>130</v>
      </c>
      <c r="X414" s="89"/>
      <c r="Y414" s="89"/>
      <c r="Z414" s="89"/>
      <c r="AA414" s="89"/>
      <c r="AB414" s="89"/>
      <c r="AC414" s="89"/>
    </row>
    <row r="415" spans="1:29" x14ac:dyDescent="0.25">
      <c r="A415" s="4" t="s">
        <v>2560</v>
      </c>
      <c r="B415" s="5" t="s">
        <v>1513</v>
      </c>
      <c r="C415" s="46" t="s">
        <v>427</v>
      </c>
      <c r="D415" s="295" t="s">
        <v>1736</v>
      </c>
      <c r="E415" s="304" t="s">
        <v>1732</v>
      </c>
      <c r="F415" s="280" t="s">
        <v>6</v>
      </c>
      <c r="G415" s="58">
        <f t="shared" si="65"/>
        <v>1438</v>
      </c>
      <c r="H415" s="10">
        <v>1250</v>
      </c>
      <c r="I415" s="10">
        <v>2500</v>
      </c>
      <c r="J415" s="29"/>
      <c r="K415" s="9">
        <f t="shared" si="64"/>
        <v>0</v>
      </c>
      <c r="L415" s="9">
        <f t="shared" si="66"/>
        <v>0</v>
      </c>
      <c r="M415" s="9">
        <f t="shared" si="67"/>
        <v>0</v>
      </c>
      <c r="N415" s="29"/>
      <c r="O415" s="9">
        <f t="shared" si="70"/>
        <v>0</v>
      </c>
      <c r="P415" s="9">
        <f t="shared" si="71"/>
        <v>0</v>
      </c>
      <c r="Q415" s="9">
        <f t="shared" si="68"/>
        <v>0</v>
      </c>
      <c r="R415" s="8">
        <f t="shared" si="69"/>
        <v>0</v>
      </c>
      <c r="S415" s="89" t="s">
        <v>1568</v>
      </c>
      <c r="T415" s="89"/>
      <c r="U415" s="89">
        <v>50</v>
      </c>
      <c r="V415" s="89">
        <v>5</v>
      </c>
      <c r="W415" s="89">
        <f t="shared" si="72"/>
        <v>130</v>
      </c>
      <c r="X415" s="89"/>
      <c r="Y415" s="89"/>
      <c r="Z415" s="89"/>
      <c r="AA415" s="89"/>
      <c r="AB415" s="89"/>
      <c r="AC415" s="89"/>
    </row>
    <row r="416" spans="1:29" x14ac:dyDescent="0.25">
      <c r="A416" s="4" t="s">
        <v>2560</v>
      </c>
      <c r="B416" s="5" t="s">
        <v>1513</v>
      </c>
      <c r="C416" s="5" t="s">
        <v>427</v>
      </c>
      <c r="D416" s="278" t="s">
        <v>1437</v>
      </c>
      <c r="E416" s="304" t="s">
        <v>1270</v>
      </c>
      <c r="F416" s="280" t="s">
        <v>11</v>
      </c>
      <c r="G416" s="84">
        <f t="shared" si="65"/>
        <v>380</v>
      </c>
      <c r="H416" s="213">
        <v>330</v>
      </c>
      <c r="I416" s="17">
        <v>660</v>
      </c>
      <c r="J416" s="32"/>
      <c r="K416" s="9">
        <f t="shared" si="64"/>
        <v>0</v>
      </c>
      <c r="L416" s="9">
        <f t="shared" si="66"/>
        <v>0</v>
      </c>
      <c r="M416" s="9">
        <f t="shared" si="67"/>
        <v>0</v>
      </c>
      <c r="N416" s="29"/>
      <c r="O416" s="9">
        <f t="shared" si="70"/>
        <v>0</v>
      </c>
      <c r="P416" s="9">
        <f t="shared" si="71"/>
        <v>0</v>
      </c>
      <c r="Q416" s="9">
        <f t="shared" si="68"/>
        <v>0</v>
      </c>
      <c r="R416" s="8">
        <f t="shared" si="69"/>
        <v>0</v>
      </c>
      <c r="S416" s="89" t="s">
        <v>2007</v>
      </c>
      <c r="T416" s="89"/>
      <c r="U416" s="89"/>
      <c r="V416" s="89"/>
      <c r="W416" s="89"/>
      <c r="X416" s="89"/>
      <c r="Y416" s="89"/>
      <c r="Z416" s="89"/>
      <c r="AA416" s="89"/>
      <c r="AB416" s="89"/>
      <c r="AC416" s="89"/>
    </row>
    <row r="417" spans="1:29" x14ac:dyDescent="0.25">
      <c r="A417" s="4" t="s">
        <v>2560</v>
      </c>
      <c r="B417" s="5" t="s">
        <v>1513</v>
      </c>
      <c r="C417" s="46" t="s">
        <v>427</v>
      </c>
      <c r="D417" s="295" t="s">
        <v>1438</v>
      </c>
      <c r="E417" s="304" t="s">
        <v>1271</v>
      </c>
      <c r="F417" s="280" t="s">
        <v>11</v>
      </c>
      <c r="G417" s="58">
        <f t="shared" si="65"/>
        <v>380</v>
      </c>
      <c r="H417" s="9">
        <v>330</v>
      </c>
      <c r="I417" s="6">
        <v>660</v>
      </c>
      <c r="J417" s="29"/>
      <c r="K417" s="9">
        <f t="shared" ref="K417:K448" si="73">J417*G417</f>
        <v>0</v>
      </c>
      <c r="L417" s="9">
        <f t="shared" si="66"/>
        <v>0</v>
      </c>
      <c r="M417" s="9">
        <f t="shared" si="67"/>
        <v>0</v>
      </c>
      <c r="N417" s="29"/>
      <c r="O417" s="9">
        <f t="shared" si="70"/>
        <v>0</v>
      </c>
      <c r="P417" s="9">
        <f t="shared" si="71"/>
        <v>0</v>
      </c>
      <c r="Q417" s="9">
        <f t="shared" si="68"/>
        <v>0</v>
      </c>
      <c r="R417" s="8">
        <f t="shared" si="69"/>
        <v>0</v>
      </c>
      <c r="S417" s="89" t="s">
        <v>2007</v>
      </c>
      <c r="T417" s="89"/>
      <c r="U417" s="89"/>
      <c r="V417" s="89"/>
      <c r="W417" s="89"/>
      <c r="X417" s="89"/>
      <c r="Y417" s="89"/>
      <c r="Z417" s="89"/>
      <c r="AA417" s="89"/>
      <c r="AB417" s="89"/>
      <c r="AC417" s="89"/>
    </row>
    <row r="418" spans="1:29" x14ac:dyDescent="0.25">
      <c r="A418" s="4" t="s">
        <v>2560</v>
      </c>
      <c r="B418" s="5" t="s">
        <v>1513</v>
      </c>
      <c r="C418" s="46" t="s">
        <v>428</v>
      </c>
      <c r="D418" s="310" t="s">
        <v>1439</v>
      </c>
      <c r="E418" s="5" t="s">
        <v>1272</v>
      </c>
      <c r="F418" s="280" t="s">
        <v>11</v>
      </c>
      <c r="G418" s="58">
        <f t="shared" si="65"/>
        <v>380</v>
      </c>
      <c r="H418" s="9">
        <v>330</v>
      </c>
      <c r="I418" s="6">
        <v>660</v>
      </c>
      <c r="J418" s="32"/>
      <c r="K418" s="9">
        <f t="shared" si="73"/>
        <v>0</v>
      </c>
      <c r="L418" s="9">
        <f t="shared" si="66"/>
        <v>0</v>
      </c>
      <c r="M418" s="9">
        <f t="shared" si="67"/>
        <v>0</v>
      </c>
      <c r="N418" s="29"/>
      <c r="O418" s="9">
        <f t="shared" si="70"/>
        <v>0</v>
      </c>
      <c r="P418" s="9">
        <f t="shared" si="71"/>
        <v>0</v>
      </c>
      <c r="Q418" s="9">
        <f t="shared" si="68"/>
        <v>0</v>
      </c>
      <c r="R418" s="8">
        <f t="shared" si="69"/>
        <v>0</v>
      </c>
      <c r="S418" s="89" t="s">
        <v>2007</v>
      </c>
      <c r="T418" s="89"/>
      <c r="U418" s="89"/>
      <c r="V418" s="89"/>
      <c r="W418" s="89"/>
      <c r="X418" s="89"/>
      <c r="Y418" s="89"/>
      <c r="Z418" s="89"/>
      <c r="AA418" s="89"/>
      <c r="AB418" s="89"/>
      <c r="AC418" s="89"/>
    </row>
    <row r="419" spans="1:29" x14ac:dyDescent="0.25">
      <c r="A419" s="4" t="s">
        <v>2560</v>
      </c>
      <c r="B419" s="5" t="s">
        <v>1513</v>
      </c>
      <c r="C419" s="5" t="s">
        <v>427</v>
      </c>
      <c r="D419" s="278" t="s">
        <v>1440</v>
      </c>
      <c r="E419" s="304" t="s">
        <v>1273</v>
      </c>
      <c r="F419" s="280" t="s">
        <v>11</v>
      </c>
      <c r="G419" s="84">
        <f t="shared" si="65"/>
        <v>449</v>
      </c>
      <c r="H419" s="213">
        <v>390</v>
      </c>
      <c r="I419" s="17">
        <v>810</v>
      </c>
      <c r="J419" s="32"/>
      <c r="K419" s="9">
        <f t="shared" si="73"/>
        <v>0</v>
      </c>
      <c r="L419" s="9">
        <f t="shared" si="66"/>
        <v>0</v>
      </c>
      <c r="M419" s="9">
        <f t="shared" si="67"/>
        <v>0</v>
      </c>
      <c r="N419" s="29"/>
      <c r="O419" s="9">
        <f t="shared" si="70"/>
        <v>0</v>
      </c>
      <c r="P419" s="9">
        <f t="shared" si="71"/>
        <v>0</v>
      </c>
      <c r="Q419" s="9">
        <f t="shared" si="68"/>
        <v>0</v>
      </c>
      <c r="R419" s="8">
        <f t="shared" si="69"/>
        <v>0</v>
      </c>
      <c r="S419" s="89" t="s">
        <v>2008</v>
      </c>
      <c r="T419" s="89"/>
      <c r="U419" s="89"/>
      <c r="V419" s="89"/>
      <c r="W419" s="89"/>
      <c r="X419" s="89"/>
      <c r="Y419" s="89"/>
      <c r="Z419" s="89"/>
      <c r="AA419" s="89"/>
      <c r="AB419" s="89"/>
      <c r="AC419" s="89"/>
    </row>
    <row r="420" spans="1:29" x14ac:dyDescent="0.25">
      <c r="A420" s="4" t="s">
        <v>2560</v>
      </c>
      <c r="B420" s="5" t="s">
        <v>1513</v>
      </c>
      <c r="C420" s="46" t="s">
        <v>427</v>
      </c>
      <c r="D420" s="295" t="s">
        <v>1441</v>
      </c>
      <c r="E420" s="304" t="s">
        <v>1274</v>
      </c>
      <c r="F420" s="280" t="s">
        <v>11</v>
      </c>
      <c r="G420" s="58">
        <f t="shared" si="65"/>
        <v>449</v>
      </c>
      <c r="H420" s="9">
        <v>390</v>
      </c>
      <c r="I420" s="6">
        <v>810</v>
      </c>
      <c r="J420" s="29"/>
      <c r="K420" s="9">
        <f t="shared" si="73"/>
        <v>0</v>
      </c>
      <c r="L420" s="9">
        <f t="shared" si="66"/>
        <v>0</v>
      </c>
      <c r="M420" s="9">
        <f t="shared" si="67"/>
        <v>0</v>
      </c>
      <c r="N420" s="29"/>
      <c r="O420" s="9">
        <f t="shared" si="70"/>
        <v>0</v>
      </c>
      <c r="P420" s="9">
        <f t="shared" si="71"/>
        <v>0</v>
      </c>
      <c r="Q420" s="9">
        <f t="shared" si="68"/>
        <v>0</v>
      </c>
      <c r="R420" s="8">
        <f t="shared" si="69"/>
        <v>0</v>
      </c>
      <c r="S420" s="89" t="s">
        <v>2008</v>
      </c>
      <c r="T420" s="89"/>
      <c r="U420" s="89"/>
      <c r="V420" s="89"/>
      <c r="W420" s="89"/>
      <c r="X420" s="89"/>
      <c r="Y420" s="89"/>
      <c r="Z420" s="89"/>
      <c r="AA420" s="89"/>
      <c r="AB420" s="89"/>
      <c r="AC420" s="89"/>
    </row>
    <row r="421" spans="1:29" x14ac:dyDescent="0.25">
      <c r="A421" s="4" t="s">
        <v>2560</v>
      </c>
      <c r="B421" s="5" t="s">
        <v>1513</v>
      </c>
      <c r="C421" s="46" t="s">
        <v>428</v>
      </c>
      <c r="D421" s="310" t="s">
        <v>1442</v>
      </c>
      <c r="E421" s="5" t="s">
        <v>1275</v>
      </c>
      <c r="F421" s="280" t="s">
        <v>11</v>
      </c>
      <c r="G421" s="58">
        <f t="shared" si="65"/>
        <v>449</v>
      </c>
      <c r="H421" s="9">
        <v>390</v>
      </c>
      <c r="I421" s="6">
        <v>810</v>
      </c>
      <c r="J421" s="32"/>
      <c r="K421" s="9">
        <f t="shared" si="73"/>
        <v>0</v>
      </c>
      <c r="L421" s="9">
        <f t="shared" si="66"/>
        <v>0</v>
      </c>
      <c r="M421" s="9">
        <f t="shared" si="67"/>
        <v>0</v>
      </c>
      <c r="N421" s="29"/>
      <c r="O421" s="9">
        <f t="shared" si="70"/>
        <v>0</v>
      </c>
      <c r="P421" s="9">
        <f t="shared" si="71"/>
        <v>0</v>
      </c>
      <c r="Q421" s="9">
        <f t="shared" si="68"/>
        <v>0</v>
      </c>
      <c r="R421" s="8">
        <f t="shared" si="69"/>
        <v>0</v>
      </c>
      <c r="S421" s="89" t="s">
        <v>2008</v>
      </c>
      <c r="T421" s="89"/>
      <c r="U421" s="89"/>
      <c r="V421" s="89"/>
      <c r="W421" s="89"/>
      <c r="X421" s="89"/>
      <c r="Y421" s="89"/>
      <c r="Z421" s="89"/>
      <c r="AA421" s="89"/>
      <c r="AB421" s="89"/>
      <c r="AC421" s="89"/>
    </row>
    <row r="422" spans="1:29" x14ac:dyDescent="0.25">
      <c r="A422" s="4" t="s">
        <v>2560</v>
      </c>
      <c r="B422" s="5" t="s">
        <v>1513</v>
      </c>
      <c r="C422" s="5" t="s">
        <v>427</v>
      </c>
      <c r="D422" s="278" t="s">
        <v>1640</v>
      </c>
      <c r="E422" s="66" t="s">
        <v>1606</v>
      </c>
      <c r="F422" s="280" t="s">
        <v>11</v>
      </c>
      <c r="G422" s="84">
        <f t="shared" si="65"/>
        <v>414</v>
      </c>
      <c r="H422" s="15">
        <v>360</v>
      </c>
      <c r="I422" s="15">
        <v>750</v>
      </c>
      <c r="J422" s="33"/>
      <c r="K422" s="9">
        <f t="shared" si="73"/>
        <v>0</v>
      </c>
      <c r="L422" s="9">
        <f t="shared" si="66"/>
        <v>0</v>
      </c>
      <c r="M422" s="9">
        <f t="shared" si="67"/>
        <v>0</v>
      </c>
      <c r="N422" s="29"/>
      <c r="O422" s="9">
        <f t="shared" si="70"/>
        <v>0</v>
      </c>
      <c r="P422" s="9">
        <f t="shared" si="71"/>
        <v>0</v>
      </c>
      <c r="Q422" s="9">
        <f t="shared" si="68"/>
        <v>0</v>
      </c>
      <c r="R422" s="8">
        <f t="shared" si="69"/>
        <v>0</v>
      </c>
      <c r="S422" s="89" t="s">
        <v>2007</v>
      </c>
      <c r="T422" s="89"/>
      <c r="U422" s="89"/>
      <c r="V422" s="89"/>
      <c r="W422" s="89"/>
      <c r="X422" s="89"/>
      <c r="Y422" s="89"/>
      <c r="Z422" s="89"/>
      <c r="AA422" s="89"/>
      <c r="AB422" s="89"/>
      <c r="AC422" s="89"/>
    </row>
    <row r="423" spans="1:29" x14ac:dyDescent="0.25">
      <c r="A423" s="4" t="s">
        <v>2560</v>
      </c>
      <c r="B423" s="5" t="s">
        <v>1513</v>
      </c>
      <c r="C423" s="46" t="s">
        <v>427</v>
      </c>
      <c r="D423" s="295" t="s">
        <v>1641</v>
      </c>
      <c r="E423" s="304" t="s">
        <v>1607</v>
      </c>
      <c r="F423" s="280" t="s">
        <v>11</v>
      </c>
      <c r="G423" s="58">
        <f t="shared" si="65"/>
        <v>414</v>
      </c>
      <c r="H423" s="10">
        <v>360</v>
      </c>
      <c r="I423" s="10">
        <v>750</v>
      </c>
      <c r="J423" s="33"/>
      <c r="K423" s="9">
        <f t="shared" si="73"/>
        <v>0</v>
      </c>
      <c r="L423" s="9">
        <f t="shared" si="66"/>
        <v>0</v>
      </c>
      <c r="M423" s="9">
        <f t="shared" si="67"/>
        <v>0</v>
      </c>
      <c r="N423" s="29"/>
      <c r="O423" s="9">
        <f t="shared" si="70"/>
        <v>0</v>
      </c>
      <c r="P423" s="9">
        <f t="shared" si="71"/>
        <v>0</v>
      </c>
      <c r="Q423" s="9">
        <f t="shared" si="68"/>
        <v>0</v>
      </c>
      <c r="R423" s="8">
        <f t="shared" si="69"/>
        <v>0</v>
      </c>
      <c r="S423" s="89" t="s">
        <v>2007</v>
      </c>
      <c r="T423" s="89"/>
      <c r="U423" s="89"/>
      <c r="V423" s="89"/>
      <c r="W423" s="89"/>
      <c r="X423" s="89"/>
      <c r="Y423" s="89"/>
      <c r="Z423" s="89"/>
      <c r="AA423" s="89"/>
      <c r="AB423" s="89"/>
      <c r="AC423" s="89"/>
    </row>
    <row r="424" spans="1:29" x14ac:dyDescent="0.25">
      <c r="A424" s="4" t="s">
        <v>2560</v>
      </c>
      <c r="B424" s="5" t="s">
        <v>1513</v>
      </c>
      <c r="C424" s="46" t="s">
        <v>428</v>
      </c>
      <c r="D424" s="310" t="s">
        <v>1642</v>
      </c>
      <c r="E424" s="66" t="s">
        <v>1608</v>
      </c>
      <c r="F424" s="280" t="s">
        <v>11</v>
      </c>
      <c r="G424" s="58">
        <f t="shared" si="65"/>
        <v>414</v>
      </c>
      <c r="H424" s="10">
        <v>360</v>
      </c>
      <c r="I424" s="10">
        <v>750</v>
      </c>
      <c r="J424" s="33"/>
      <c r="K424" s="9">
        <f t="shared" si="73"/>
        <v>0</v>
      </c>
      <c r="L424" s="9">
        <f t="shared" si="66"/>
        <v>0</v>
      </c>
      <c r="M424" s="9">
        <f t="shared" si="67"/>
        <v>0</v>
      </c>
      <c r="N424" s="29"/>
      <c r="O424" s="9">
        <f t="shared" si="70"/>
        <v>0</v>
      </c>
      <c r="P424" s="9">
        <f t="shared" si="71"/>
        <v>0</v>
      </c>
      <c r="Q424" s="9">
        <f t="shared" si="68"/>
        <v>0</v>
      </c>
      <c r="R424" s="8">
        <f t="shared" si="69"/>
        <v>0</v>
      </c>
      <c r="S424" s="89" t="s">
        <v>2007</v>
      </c>
      <c r="T424" s="89"/>
      <c r="U424" s="89"/>
      <c r="V424" s="89"/>
      <c r="W424" s="89"/>
      <c r="X424" s="89"/>
      <c r="Y424" s="89"/>
      <c r="Z424" s="89"/>
      <c r="AA424" s="89"/>
      <c r="AB424" s="89"/>
      <c r="AC424" s="89"/>
    </row>
    <row r="425" spans="1:29" x14ac:dyDescent="0.25">
      <c r="A425" s="4" t="s">
        <v>2560</v>
      </c>
      <c r="B425" s="5" t="s">
        <v>1513</v>
      </c>
      <c r="C425" s="5" t="s">
        <v>427</v>
      </c>
      <c r="D425" s="278" t="s">
        <v>1643</v>
      </c>
      <c r="E425" s="66" t="s">
        <v>1609</v>
      </c>
      <c r="F425" s="280" t="s">
        <v>11</v>
      </c>
      <c r="G425" s="84">
        <f t="shared" si="65"/>
        <v>311</v>
      </c>
      <c r="H425" s="15">
        <v>270</v>
      </c>
      <c r="I425" s="15">
        <v>570</v>
      </c>
      <c r="J425" s="33"/>
      <c r="K425" s="9">
        <f t="shared" si="73"/>
        <v>0</v>
      </c>
      <c r="L425" s="9">
        <f t="shared" si="66"/>
        <v>0</v>
      </c>
      <c r="M425" s="9">
        <f t="shared" si="67"/>
        <v>0</v>
      </c>
      <c r="N425" s="29"/>
      <c r="O425" s="9">
        <f t="shared" si="70"/>
        <v>0</v>
      </c>
      <c r="P425" s="9">
        <f t="shared" si="71"/>
        <v>0</v>
      </c>
      <c r="Q425" s="9">
        <f t="shared" si="68"/>
        <v>0</v>
      </c>
      <c r="R425" s="8">
        <f t="shared" si="69"/>
        <v>0</v>
      </c>
      <c r="S425" s="89" t="s">
        <v>2007</v>
      </c>
      <c r="T425" s="89"/>
      <c r="U425" s="89"/>
      <c r="V425" s="89"/>
      <c r="W425" s="89"/>
      <c r="X425" s="89"/>
      <c r="Y425" s="89"/>
      <c r="Z425" s="89"/>
      <c r="AA425" s="89"/>
      <c r="AB425" s="89"/>
      <c r="AC425" s="89"/>
    </row>
    <row r="426" spans="1:29" x14ac:dyDescent="0.25">
      <c r="A426" s="4" t="s">
        <v>2560</v>
      </c>
      <c r="B426" s="5" t="s">
        <v>1513</v>
      </c>
      <c r="C426" s="46" t="s">
        <v>427</v>
      </c>
      <c r="D426" s="295" t="s">
        <v>1644</v>
      </c>
      <c r="E426" s="304" t="s">
        <v>1610</v>
      </c>
      <c r="F426" s="280" t="s">
        <v>11</v>
      </c>
      <c r="G426" s="58">
        <f t="shared" si="65"/>
        <v>311</v>
      </c>
      <c r="H426" s="10">
        <v>270</v>
      </c>
      <c r="I426" s="10">
        <v>570</v>
      </c>
      <c r="J426" s="33"/>
      <c r="K426" s="9">
        <f t="shared" si="73"/>
        <v>0</v>
      </c>
      <c r="L426" s="9">
        <f t="shared" si="66"/>
        <v>0</v>
      </c>
      <c r="M426" s="9">
        <f t="shared" si="67"/>
        <v>0</v>
      </c>
      <c r="N426" s="29"/>
      <c r="O426" s="9">
        <f t="shared" si="70"/>
        <v>0</v>
      </c>
      <c r="P426" s="9">
        <f t="shared" si="71"/>
        <v>0</v>
      </c>
      <c r="Q426" s="9">
        <f t="shared" si="68"/>
        <v>0</v>
      </c>
      <c r="R426" s="8">
        <f t="shared" si="69"/>
        <v>0</v>
      </c>
      <c r="S426" s="89" t="s">
        <v>2007</v>
      </c>
      <c r="T426" s="89"/>
      <c r="U426" s="89"/>
      <c r="V426" s="89"/>
      <c r="W426" s="89"/>
      <c r="X426" s="89"/>
      <c r="Y426" s="89"/>
      <c r="Z426" s="89"/>
      <c r="AA426" s="89"/>
      <c r="AB426" s="89"/>
      <c r="AC426" s="89"/>
    </row>
    <row r="427" spans="1:29" x14ac:dyDescent="0.25">
      <c r="A427" s="4" t="s">
        <v>2560</v>
      </c>
      <c r="B427" s="5" t="s">
        <v>1513</v>
      </c>
      <c r="C427" s="46" t="s">
        <v>428</v>
      </c>
      <c r="D427" s="310" t="s">
        <v>1645</v>
      </c>
      <c r="E427" s="66" t="s">
        <v>1611</v>
      </c>
      <c r="F427" s="280" t="s">
        <v>11</v>
      </c>
      <c r="G427" s="58">
        <f t="shared" si="65"/>
        <v>311</v>
      </c>
      <c r="H427" s="10">
        <v>270</v>
      </c>
      <c r="I427" s="10">
        <v>570</v>
      </c>
      <c r="J427" s="33"/>
      <c r="K427" s="9">
        <f t="shared" si="73"/>
        <v>0</v>
      </c>
      <c r="L427" s="9">
        <f t="shared" si="66"/>
        <v>0</v>
      </c>
      <c r="M427" s="9">
        <f t="shared" si="67"/>
        <v>0</v>
      </c>
      <c r="N427" s="29"/>
      <c r="O427" s="9">
        <f t="shared" si="70"/>
        <v>0</v>
      </c>
      <c r="P427" s="9">
        <f t="shared" si="71"/>
        <v>0</v>
      </c>
      <c r="Q427" s="9">
        <f t="shared" si="68"/>
        <v>0</v>
      </c>
      <c r="R427" s="8">
        <f t="shared" si="69"/>
        <v>0</v>
      </c>
      <c r="S427" s="89" t="s">
        <v>2007</v>
      </c>
      <c r="T427" s="89"/>
      <c r="U427" s="89"/>
      <c r="V427" s="89"/>
      <c r="W427" s="89"/>
      <c r="X427" s="89"/>
      <c r="Y427" s="89"/>
      <c r="Z427" s="89"/>
      <c r="AA427" s="89"/>
      <c r="AB427" s="89"/>
      <c r="AC427" s="89"/>
    </row>
    <row r="428" spans="1:29" x14ac:dyDescent="0.25">
      <c r="A428" s="4" t="s">
        <v>2560</v>
      </c>
      <c r="B428" s="5" t="s">
        <v>1513</v>
      </c>
      <c r="C428" s="5" t="s">
        <v>427</v>
      </c>
      <c r="D428" s="278" t="s">
        <v>1646</v>
      </c>
      <c r="E428" s="66" t="s">
        <v>1612</v>
      </c>
      <c r="F428" s="280" t="s">
        <v>11</v>
      </c>
      <c r="G428" s="84">
        <f t="shared" si="65"/>
        <v>380</v>
      </c>
      <c r="H428" s="15">
        <v>330</v>
      </c>
      <c r="I428" s="15">
        <v>660</v>
      </c>
      <c r="J428" s="33"/>
      <c r="K428" s="9">
        <f t="shared" si="73"/>
        <v>0</v>
      </c>
      <c r="L428" s="9">
        <f t="shared" si="66"/>
        <v>0</v>
      </c>
      <c r="M428" s="9">
        <f t="shared" si="67"/>
        <v>0</v>
      </c>
      <c r="N428" s="29"/>
      <c r="O428" s="9">
        <f t="shared" si="70"/>
        <v>0</v>
      </c>
      <c r="P428" s="9">
        <f t="shared" si="71"/>
        <v>0</v>
      </c>
      <c r="Q428" s="9">
        <f t="shared" si="68"/>
        <v>0</v>
      </c>
      <c r="R428" s="8">
        <f t="shared" si="69"/>
        <v>0</v>
      </c>
      <c r="S428" s="89" t="s">
        <v>2007</v>
      </c>
      <c r="T428" s="89"/>
      <c r="U428" s="89"/>
      <c r="V428" s="89"/>
      <c r="W428" s="89"/>
      <c r="X428" s="89"/>
      <c r="Y428" s="89"/>
      <c r="Z428" s="89"/>
      <c r="AA428" s="89"/>
      <c r="AB428" s="89"/>
      <c r="AC428" s="89"/>
    </row>
    <row r="429" spans="1:29" x14ac:dyDescent="0.25">
      <c r="A429" s="4" t="s">
        <v>2560</v>
      </c>
      <c r="B429" s="5" t="s">
        <v>1513</v>
      </c>
      <c r="C429" s="46" t="s">
        <v>427</v>
      </c>
      <c r="D429" s="295" t="s">
        <v>1647</v>
      </c>
      <c r="E429" s="304" t="s">
        <v>1613</v>
      </c>
      <c r="F429" s="280" t="s">
        <v>11</v>
      </c>
      <c r="G429" s="58">
        <f t="shared" si="65"/>
        <v>380</v>
      </c>
      <c r="H429" s="10">
        <v>330</v>
      </c>
      <c r="I429" s="10">
        <v>660</v>
      </c>
      <c r="J429" s="33"/>
      <c r="K429" s="9">
        <f t="shared" si="73"/>
        <v>0</v>
      </c>
      <c r="L429" s="9">
        <f t="shared" si="66"/>
        <v>0</v>
      </c>
      <c r="M429" s="9">
        <f t="shared" si="67"/>
        <v>0</v>
      </c>
      <c r="N429" s="29"/>
      <c r="O429" s="9">
        <f t="shared" si="70"/>
        <v>0</v>
      </c>
      <c r="P429" s="9">
        <f t="shared" si="71"/>
        <v>0</v>
      </c>
      <c r="Q429" s="9">
        <f t="shared" si="68"/>
        <v>0</v>
      </c>
      <c r="R429" s="8">
        <f t="shared" si="69"/>
        <v>0</v>
      </c>
      <c r="S429" s="89" t="s">
        <v>2007</v>
      </c>
      <c r="T429" s="89"/>
      <c r="U429" s="89"/>
      <c r="V429" s="89"/>
      <c r="W429" s="89"/>
      <c r="X429" s="89"/>
      <c r="Y429" s="89"/>
      <c r="Z429" s="89"/>
      <c r="AA429" s="89"/>
      <c r="AB429" s="89"/>
      <c r="AC429" s="89"/>
    </row>
    <row r="430" spans="1:29" x14ac:dyDescent="0.25">
      <c r="A430" s="4" t="s">
        <v>2560</v>
      </c>
      <c r="B430" s="5" t="s">
        <v>1513</v>
      </c>
      <c r="C430" s="46" t="s">
        <v>428</v>
      </c>
      <c r="D430" s="310" t="s">
        <v>1648</v>
      </c>
      <c r="E430" s="66" t="s">
        <v>1614</v>
      </c>
      <c r="F430" s="280" t="s">
        <v>11</v>
      </c>
      <c r="G430" s="58">
        <f t="shared" si="65"/>
        <v>380</v>
      </c>
      <c r="H430" s="10">
        <v>330</v>
      </c>
      <c r="I430" s="10">
        <v>660</v>
      </c>
      <c r="J430" s="33"/>
      <c r="K430" s="9">
        <f t="shared" si="73"/>
        <v>0</v>
      </c>
      <c r="L430" s="9">
        <f t="shared" si="66"/>
        <v>0</v>
      </c>
      <c r="M430" s="9">
        <f t="shared" si="67"/>
        <v>0</v>
      </c>
      <c r="N430" s="29"/>
      <c r="O430" s="9">
        <f t="shared" si="70"/>
        <v>0</v>
      </c>
      <c r="P430" s="9">
        <f t="shared" si="71"/>
        <v>0</v>
      </c>
      <c r="Q430" s="9">
        <f t="shared" si="68"/>
        <v>0</v>
      </c>
      <c r="R430" s="8">
        <f t="shared" si="69"/>
        <v>0</v>
      </c>
      <c r="S430" s="89" t="s">
        <v>2007</v>
      </c>
      <c r="T430" s="89"/>
      <c r="U430" s="89"/>
      <c r="V430" s="89"/>
      <c r="W430" s="89"/>
      <c r="X430" s="89"/>
      <c r="Y430" s="89"/>
      <c r="Z430" s="89"/>
      <c r="AA430" s="89"/>
      <c r="AB430" s="89"/>
      <c r="AC430" s="89"/>
    </row>
    <row r="431" spans="1:29" x14ac:dyDescent="0.25">
      <c r="A431" s="4" t="s">
        <v>2560</v>
      </c>
      <c r="B431" s="5" t="s">
        <v>1513</v>
      </c>
      <c r="C431" s="5" t="s">
        <v>427</v>
      </c>
      <c r="D431" s="278" t="s">
        <v>1649</v>
      </c>
      <c r="E431" s="66" t="s">
        <v>1615</v>
      </c>
      <c r="F431" s="280" t="s">
        <v>11</v>
      </c>
      <c r="G431" s="84">
        <f t="shared" si="65"/>
        <v>380</v>
      </c>
      <c r="H431" s="15">
        <v>330</v>
      </c>
      <c r="I431" s="15">
        <v>660</v>
      </c>
      <c r="J431" s="33"/>
      <c r="K431" s="9">
        <f t="shared" si="73"/>
        <v>0</v>
      </c>
      <c r="L431" s="9">
        <f t="shared" si="66"/>
        <v>0</v>
      </c>
      <c r="M431" s="9">
        <f t="shared" si="67"/>
        <v>0</v>
      </c>
      <c r="N431" s="29"/>
      <c r="O431" s="9">
        <f t="shared" si="70"/>
        <v>0</v>
      </c>
      <c r="P431" s="9">
        <f t="shared" si="71"/>
        <v>0</v>
      </c>
      <c r="Q431" s="9">
        <f t="shared" si="68"/>
        <v>0</v>
      </c>
      <c r="R431" s="8">
        <f t="shared" si="69"/>
        <v>0</v>
      </c>
      <c r="S431" s="89" t="s">
        <v>2007</v>
      </c>
      <c r="T431" s="89"/>
      <c r="U431" s="89"/>
      <c r="V431" s="89"/>
      <c r="W431" s="89"/>
      <c r="X431" s="89"/>
      <c r="Y431" s="89"/>
      <c r="Z431" s="89"/>
      <c r="AA431" s="89"/>
      <c r="AB431" s="89"/>
      <c r="AC431" s="89"/>
    </row>
    <row r="432" spans="1:29" x14ac:dyDescent="0.25">
      <c r="A432" s="4" t="s">
        <v>2560</v>
      </c>
      <c r="B432" s="5" t="s">
        <v>1513</v>
      </c>
      <c r="C432" s="46" t="s">
        <v>427</v>
      </c>
      <c r="D432" s="295" t="s">
        <v>1650</v>
      </c>
      <c r="E432" s="304" t="s">
        <v>1616</v>
      </c>
      <c r="F432" s="280" t="s">
        <v>11</v>
      </c>
      <c r="G432" s="58">
        <f t="shared" si="65"/>
        <v>380</v>
      </c>
      <c r="H432" s="10">
        <v>330</v>
      </c>
      <c r="I432" s="10">
        <v>660</v>
      </c>
      <c r="J432" s="33"/>
      <c r="K432" s="9">
        <f t="shared" si="73"/>
        <v>0</v>
      </c>
      <c r="L432" s="9">
        <f t="shared" si="66"/>
        <v>0</v>
      </c>
      <c r="M432" s="9">
        <f t="shared" si="67"/>
        <v>0</v>
      </c>
      <c r="N432" s="29"/>
      <c r="O432" s="9">
        <f t="shared" si="70"/>
        <v>0</v>
      </c>
      <c r="P432" s="9">
        <f t="shared" si="71"/>
        <v>0</v>
      </c>
      <c r="Q432" s="9">
        <f t="shared" si="68"/>
        <v>0</v>
      </c>
      <c r="R432" s="8">
        <f t="shared" si="69"/>
        <v>0</v>
      </c>
      <c r="S432" s="89" t="s">
        <v>2007</v>
      </c>
      <c r="T432" s="89"/>
      <c r="U432" s="89"/>
      <c r="V432" s="89"/>
      <c r="W432" s="89"/>
      <c r="X432" s="89"/>
      <c r="Y432" s="89"/>
      <c r="Z432" s="89"/>
      <c r="AA432" s="89"/>
      <c r="AB432" s="89"/>
      <c r="AC432" s="89"/>
    </row>
    <row r="433" spans="1:29" x14ac:dyDescent="0.25">
      <c r="A433" s="4" t="s">
        <v>2560</v>
      </c>
      <c r="B433" s="5" t="s">
        <v>1513</v>
      </c>
      <c r="C433" s="46" t="s">
        <v>428</v>
      </c>
      <c r="D433" s="310" t="s">
        <v>1651</v>
      </c>
      <c r="E433" s="66" t="s">
        <v>1617</v>
      </c>
      <c r="F433" s="280" t="s">
        <v>11</v>
      </c>
      <c r="G433" s="58">
        <f t="shared" si="65"/>
        <v>380</v>
      </c>
      <c r="H433" s="10">
        <v>330</v>
      </c>
      <c r="I433" s="10">
        <v>660</v>
      </c>
      <c r="J433" s="33"/>
      <c r="K433" s="9">
        <f t="shared" si="73"/>
        <v>0</v>
      </c>
      <c r="L433" s="9">
        <f t="shared" si="66"/>
        <v>0</v>
      </c>
      <c r="M433" s="9">
        <f t="shared" si="67"/>
        <v>0</v>
      </c>
      <c r="N433" s="29"/>
      <c r="O433" s="9">
        <f t="shared" si="70"/>
        <v>0</v>
      </c>
      <c r="P433" s="9">
        <f t="shared" si="71"/>
        <v>0</v>
      </c>
      <c r="Q433" s="9">
        <f t="shared" si="68"/>
        <v>0</v>
      </c>
      <c r="R433" s="8">
        <f t="shared" si="69"/>
        <v>0</v>
      </c>
      <c r="S433" s="89" t="s">
        <v>2007</v>
      </c>
      <c r="T433" s="89"/>
      <c r="U433" s="89"/>
      <c r="V433" s="89"/>
      <c r="W433" s="89"/>
      <c r="X433" s="89"/>
      <c r="Y433" s="89"/>
      <c r="Z433" s="89"/>
      <c r="AA433" s="89"/>
      <c r="AB433" s="89"/>
      <c r="AC433" s="89"/>
    </row>
    <row r="434" spans="1:29" x14ac:dyDescent="0.25">
      <c r="A434" s="4" t="s">
        <v>2560</v>
      </c>
      <c r="B434" s="5" t="s">
        <v>1513</v>
      </c>
      <c r="C434" s="5" t="s">
        <v>427</v>
      </c>
      <c r="D434" s="278" t="s">
        <v>848</v>
      </c>
      <c r="E434" s="304" t="s">
        <v>851</v>
      </c>
      <c r="F434" s="280" t="s">
        <v>9</v>
      </c>
      <c r="G434" s="84">
        <f t="shared" si="65"/>
        <v>380</v>
      </c>
      <c r="H434" s="213">
        <v>330</v>
      </c>
      <c r="I434" s="17">
        <v>660</v>
      </c>
      <c r="J434" s="29"/>
      <c r="K434" s="9">
        <f t="shared" si="73"/>
        <v>0</v>
      </c>
      <c r="L434" s="9">
        <f t="shared" si="66"/>
        <v>0</v>
      </c>
      <c r="M434" s="9">
        <f t="shared" si="67"/>
        <v>0</v>
      </c>
      <c r="N434" s="29"/>
      <c r="O434" s="9">
        <f t="shared" si="70"/>
        <v>0</v>
      </c>
      <c r="P434" s="9">
        <f t="shared" si="71"/>
        <v>0</v>
      </c>
      <c r="Q434" s="9">
        <f t="shared" si="68"/>
        <v>0</v>
      </c>
      <c r="R434" s="8">
        <f t="shared" si="69"/>
        <v>0</v>
      </c>
      <c r="S434" s="89" t="e">
        <v>#N/A</v>
      </c>
      <c r="T434" s="89"/>
      <c r="U434" s="89"/>
      <c r="V434" s="89"/>
      <c r="W434" s="89"/>
      <c r="X434" s="89"/>
      <c r="Y434" s="89"/>
      <c r="Z434" s="89"/>
      <c r="AA434" s="89"/>
      <c r="AB434" s="89" t="e">
        <v>#N/A</v>
      </c>
      <c r="AC434" s="89" t="e">
        <v>#N/A</v>
      </c>
    </row>
    <row r="435" spans="1:29" x14ac:dyDescent="0.25">
      <c r="A435" s="4" t="s">
        <v>2560</v>
      </c>
      <c r="B435" s="5" t="s">
        <v>1513</v>
      </c>
      <c r="C435" s="46" t="s">
        <v>427</v>
      </c>
      <c r="D435" s="295" t="s">
        <v>849</v>
      </c>
      <c r="E435" s="304" t="s">
        <v>852</v>
      </c>
      <c r="F435" s="280" t="s">
        <v>9</v>
      </c>
      <c r="G435" s="58">
        <f t="shared" si="65"/>
        <v>380</v>
      </c>
      <c r="H435" s="9">
        <v>330</v>
      </c>
      <c r="I435" s="6">
        <v>660</v>
      </c>
      <c r="J435" s="29"/>
      <c r="K435" s="9">
        <f t="shared" si="73"/>
        <v>0</v>
      </c>
      <c r="L435" s="9">
        <f t="shared" si="66"/>
        <v>0</v>
      </c>
      <c r="M435" s="9">
        <f t="shared" si="67"/>
        <v>0</v>
      </c>
      <c r="N435" s="29"/>
      <c r="O435" s="9">
        <f t="shared" si="70"/>
        <v>0</v>
      </c>
      <c r="P435" s="9">
        <f t="shared" si="71"/>
        <v>0</v>
      </c>
      <c r="Q435" s="9">
        <f t="shared" si="68"/>
        <v>0</v>
      </c>
      <c r="R435" s="8">
        <f t="shared" si="69"/>
        <v>0</v>
      </c>
      <c r="S435" s="89" t="e">
        <v>#N/A</v>
      </c>
      <c r="T435" s="89"/>
      <c r="U435" s="89"/>
      <c r="V435" s="89"/>
      <c r="W435" s="89"/>
      <c r="X435" s="89"/>
      <c r="Y435" s="89"/>
      <c r="Z435" s="89"/>
      <c r="AA435" s="89"/>
      <c r="AB435" s="89" t="e">
        <v>#N/A</v>
      </c>
      <c r="AC435" s="89" t="e">
        <v>#N/A</v>
      </c>
    </row>
    <row r="436" spans="1:29" x14ac:dyDescent="0.25">
      <c r="A436" s="4" t="s">
        <v>2560</v>
      </c>
      <c r="B436" s="5" t="s">
        <v>1513</v>
      </c>
      <c r="C436" s="46" t="s">
        <v>428</v>
      </c>
      <c r="D436" s="310" t="s">
        <v>850</v>
      </c>
      <c r="E436" s="46" t="s">
        <v>853</v>
      </c>
      <c r="F436" s="280" t="s">
        <v>9</v>
      </c>
      <c r="G436" s="58">
        <f t="shared" si="65"/>
        <v>380</v>
      </c>
      <c r="H436" s="9">
        <v>330</v>
      </c>
      <c r="I436" s="6">
        <v>660</v>
      </c>
      <c r="J436" s="29"/>
      <c r="K436" s="9">
        <f t="shared" si="73"/>
        <v>0</v>
      </c>
      <c r="L436" s="9">
        <f t="shared" si="66"/>
        <v>0</v>
      </c>
      <c r="M436" s="9">
        <f t="shared" si="67"/>
        <v>0</v>
      </c>
      <c r="N436" s="29"/>
      <c r="O436" s="9">
        <f t="shared" si="70"/>
        <v>0</v>
      </c>
      <c r="P436" s="9">
        <f t="shared" si="71"/>
        <v>0</v>
      </c>
      <c r="Q436" s="9">
        <f t="shared" si="68"/>
        <v>0</v>
      </c>
      <c r="R436" s="8">
        <f t="shared" si="69"/>
        <v>0</v>
      </c>
      <c r="S436" s="89" t="e">
        <v>#N/A</v>
      </c>
      <c r="T436" s="89"/>
      <c r="U436" s="89"/>
      <c r="V436" s="89"/>
      <c r="W436" s="89"/>
      <c r="X436" s="89"/>
      <c r="Y436" s="89"/>
      <c r="Z436" s="89"/>
      <c r="AA436" s="89"/>
      <c r="AB436" s="89" t="e">
        <v>#N/A</v>
      </c>
      <c r="AC436" s="89" t="e">
        <v>#N/A</v>
      </c>
    </row>
    <row r="437" spans="1:29" x14ac:dyDescent="0.25">
      <c r="A437" s="4" t="s">
        <v>2560</v>
      </c>
      <c r="B437" s="5" t="s">
        <v>1513</v>
      </c>
      <c r="C437" s="5" t="s">
        <v>427</v>
      </c>
      <c r="D437" s="278" t="s">
        <v>1946</v>
      </c>
      <c r="E437" s="5" t="s">
        <v>1886</v>
      </c>
      <c r="F437" s="316" t="s">
        <v>11</v>
      </c>
      <c r="G437" s="84">
        <f t="shared" si="65"/>
        <v>311</v>
      </c>
      <c r="H437" s="213">
        <v>270</v>
      </c>
      <c r="I437" s="17">
        <v>570</v>
      </c>
      <c r="J437" s="32"/>
      <c r="K437" s="9">
        <f t="shared" si="73"/>
        <v>0</v>
      </c>
      <c r="L437" s="9">
        <f t="shared" si="66"/>
        <v>0</v>
      </c>
      <c r="M437" s="9">
        <f t="shared" si="67"/>
        <v>0</v>
      </c>
      <c r="N437" s="29"/>
      <c r="O437" s="9">
        <f t="shared" si="70"/>
        <v>0</v>
      </c>
      <c r="P437" s="9">
        <f t="shared" si="71"/>
        <v>0</v>
      </c>
      <c r="Q437" s="9">
        <f t="shared" si="68"/>
        <v>0</v>
      </c>
      <c r="R437" s="8">
        <f t="shared" si="69"/>
        <v>0</v>
      </c>
      <c r="S437" s="89" t="s">
        <v>2010</v>
      </c>
      <c r="T437" s="89"/>
      <c r="U437" s="89"/>
      <c r="V437" s="89"/>
      <c r="W437" s="89"/>
      <c r="X437" s="89"/>
      <c r="Y437" s="89"/>
      <c r="Z437" s="89"/>
      <c r="AA437" s="89"/>
      <c r="AB437" s="89"/>
      <c r="AC437" s="89"/>
    </row>
    <row r="438" spans="1:29" x14ac:dyDescent="0.25">
      <c r="A438" s="4" t="s">
        <v>2560</v>
      </c>
      <c r="B438" s="5" t="s">
        <v>1513</v>
      </c>
      <c r="C438" s="46" t="s">
        <v>427</v>
      </c>
      <c r="D438" s="295" t="s">
        <v>1947</v>
      </c>
      <c r="E438" s="304" t="s">
        <v>1887</v>
      </c>
      <c r="F438" s="317" t="s">
        <v>11</v>
      </c>
      <c r="G438" s="6">
        <f t="shared" si="65"/>
        <v>311</v>
      </c>
      <c r="H438" s="9">
        <v>270</v>
      </c>
      <c r="I438" s="6">
        <v>570</v>
      </c>
      <c r="J438" s="32"/>
      <c r="K438" s="9">
        <f t="shared" si="73"/>
        <v>0</v>
      </c>
      <c r="L438" s="9">
        <f t="shared" si="66"/>
        <v>0</v>
      </c>
      <c r="M438" s="9">
        <f t="shared" si="67"/>
        <v>0</v>
      </c>
      <c r="N438" s="29"/>
      <c r="O438" s="9">
        <f t="shared" si="70"/>
        <v>0</v>
      </c>
      <c r="P438" s="9">
        <f t="shared" si="71"/>
        <v>0</v>
      </c>
      <c r="Q438" s="9">
        <f t="shared" si="68"/>
        <v>0</v>
      </c>
      <c r="R438" s="8">
        <f t="shared" si="69"/>
        <v>0</v>
      </c>
      <c r="S438" s="89" t="s">
        <v>2010</v>
      </c>
      <c r="T438" s="89"/>
      <c r="U438" s="89"/>
      <c r="V438" s="89"/>
      <c r="W438" s="89"/>
      <c r="X438" s="89"/>
      <c r="Y438" s="89"/>
      <c r="Z438" s="89"/>
      <c r="AA438" s="89"/>
      <c r="AB438" s="89"/>
      <c r="AC438" s="89"/>
    </row>
    <row r="439" spans="1:29" x14ac:dyDescent="0.25">
      <c r="A439" s="4" t="s">
        <v>2560</v>
      </c>
      <c r="B439" s="5" t="s">
        <v>1513</v>
      </c>
      <c r="C439" s="46" t="s">
        <v>428</v>
      </c>
      <c r="D439" s="310" t="s">
        <v>1948</v>
      </c>
      <c r="E439" s="46" t="s">
        <v>1888</v>
      </c>
      <c r="F439" s="317" t="s">
        <v>11</v>
      </c>
      <c r="G439" s="6">
        <f t="shared" si="65"/>
        <v>311</v>
      </c>
      <c r="H439" s="9">
        <v>270</v>
      </c>
      <c r="I439" s="6">
        <v>570</v>
      </c>
      <c r="J439" s="32"/>
      <c r="K439" s="9">
        <f t="shared" si="73"/>
        <v>0</v>
      </c>
      <c r="L439" s="9">
        <f t="shared" si="66"/>
        <v>0</v>
      </c>
      <c r="M439" s="9">
        <f t="shared" si="67"/>
        <v>0</v>
      </c>
      <c r="N439" s="29"/>
      <c r="O439" s="9">
        <f t="shared" si="70"/>
        <v>0</v>
      </c>
      <c r="P439" s="9">
        <f t="shared" si="71"/>
        <v>0</v>
      </c>
      <c r="Q439" s="9">
        <f t="shared" si="68"/>
        <v>0</v>
      </c>
      <c r="R439" s="8">
        <f t="shared" si="69"/>
        <v>0</v>
      </c>
      <c r="S439" s="89" t="s">
        <v>2010</v>
      </c>
      <c r="T439" s="89"/>
      <c r="U439" s="89"/>
      <c r="V439" s="89"/>
      <c r="W439" s="89"/>
      <c r="X439" s="89"/>
      <c r="Y439" s="89"/>
      <c r="Z439" s="89"/>
      <c r="AA439" s="89"/>
      <c r="AB439" s="89"/>
      <c r="AC439" s="89"/>
    </row>
    <row r="440" spans="1:29" x14ac:dyDescent="0.25">
      <c r="A440" s="4" t="s">
        <v>2560</v>
      </c>
      <c r="B440" s="5" t="s">
        <v>1513</v>
      </c>
      <c r="C440" s="5" t="s">
        <v>427</v>
      </c>
      <c r="D440" s="278" t="s">
        <v>1949</v>
      </c>
      <c r="E440" s="5" t="s">
        <v>1889</v>
      </c>
      <c r="F440" s="317" t="s">
        <v>11</v>
      </c>
      <c r="G440" s="84">
        <f t="shared" si="65"/>
        <v>449</v>
      </c>
      <c r="H440" s="213">
        <v>390</v>
      </c>
      <c r="I440" s="17">
        <v>810</v>
      </c>
      <c r="J440" s="32"/>
      <c r="K440" s="9">
        <f t="shared" si="73"/>
        <v>0</v>
      </c>
      <c r="L440" s="9">
        <f t="shared" si="66"/>
        <v>0</v>
      </c>
      <c r="M440" s="9">
        <f t="shared" si="67"/>
        <v>0</v>
      </c>
      <c r="N440" s="29"/>
      <c r="O440" s="9">
        <f t="shared" si="70"/>
        <v>0</v>
      </c>
      <c r="P440" s="9">
        <f t="shared" si="71"/>
        <v>0</v>
      </c>
      <c r="Q440" s="9">
        <f t="shared" si="68"/>
        <v>0</v>
      </c>
      <c r="R440" s="8">
        <f t="shared" si="69"/>
        <v>0</v>
      </c>
      <c r="S440" s="89" t="s">
        <v>2010</v>
      </c>
      <c r="T440" s="89"/>
      <c r="U440" s="89"/>
      <c r="V440" s="89"/>
      <c r="W440" s="89"/>
      <c r="X440" s="89"/>
      <c r="Y440" s="89"/>
      <c r="Z440" s="89"/>
      <c r="AA440" s="89"/>
      <c r="AB440" s="89"/>
      <c r="AC440" s="89"/>
    </row>
    <row r="441" spans="1:29" x14ac:dyDescent="0.25">
      <c r="A441" s="4" t="s">
        <v>2560</v>
      </c>
      <c r="B441" s="5" t="s">
        <v>1513</v>
      </c>
      <c r="C441" s="46" t="s">
        <v>427</v>
      </c>
      <c r="D441" s="295" t="s">
        <v>1950</v>
      </c>
      <c r="E441" s="304" t="s">
        <v>1890</v>
      </c>
      <c r="F441" s="317" t="s">
        <v>11</v>
      </c>
      <c r="G441" s="6">
        <f t="shared" si="65"/>
        <v>449</v>
      </c>
      <c r="H441" s="9">
        <v>390</v>
      </c>
      <c r="I441" s="6">
        <v>810</v>
      </c>
      <c r="J441" s="32"/>
      <c r="K441" s="9">
        <f t="shared" si="73"/>
        <v>0</v>
      </c>
      <c r="L441" s="9">
        <f t="shared" si="66"/>
        <v>0</v>
      </c>
      <c r="M441" s="9">
        <f t="shared" si="67"/>
        <v>0</v>
      </c>
      <c r="N441" s="29"/>
      <c r="O441" s="9">
        <f t="shared" si="70"/>
        <v>0</v>
      </c>
      <c r="P441" s="9">
        <f t="shared" si="71"/>
        <v>0</v>
      </c>
      <c r="Q441" s="9">
        <f t="shared" si="68"/>
        <v>0</v>
      </c>
      <c r="R441" s="8">
        <f t="shared" si="69"/>
        <v>0</v>
      </c>
      <c r="S441" s="89" t="s">
        <v>2010</v>
      </c>
      <c r="T441" s="89"/>
      <c r="U441" s="89"/>
      <c r="V441" s="89"/>
      <c r="W441" s="89"/>
      <c r="X441" s="89"/>
      <c r="Y441" s="89"/>
      <c r="Z441" s="89"/>
      <c r="AA441" s="89"/>
      <c r="AB441" s="89"/>
      <c r="AC441" s="89"/>
    </row>
    <row r="442" spans="1:29" x14ac:dyDescent="0.25">
      <c r="A442" s="4" t="s">
        <v>2560</v>
      </c>
      <c r="B442" s="5" t="s">
        <v>1513</v>
      </c>
      <c r="C442" s="46" t="s">
        <v>428</v>
      </c>
      <c r="D442" s="310" t="s">
        <v>1951</v>
      </c>
      <c r="E442" s="46" t="s">
        <v>1891</v>
      </c>
      <c r="F442" s="317" t="s">
        <v>11</v>
      </c>
      <c r="G442" s="6">
        <f t="shared" si="65"/>
        <v>449</v>
      </c>
      <c r="H442" s="9">
        <v>390</v>
      </c>
      <c r="I442" s="6">
        <v>810</v>
      </c>
      <c r="J442" s="32"/>
      <c r="K442" s="9">
        <f t="shared" si="73"/>
        <v>0</v>
      </c>
      <c r="L442" s="9">
        <f t="shared" si="66"/>
        <v>0</v>
      </c>
      <c r="M442" s="9">
        <f t="shared" si="67"/>
        <v>0</v>
      </c>
      <c r="N442" s="29"/>
      <c r="O442" s="9">
        <f t="shared" si="70"/>
        <v>0</v>
      </c>
      <c r="P442" s="9">
        <f t="shared" si="71"/>
        <v>0</v>
      </c>
      <c r="Q442" s="9">
        <f t="shared" si="68"/>
        <v>0</v>
      </c>
      <c r="R442" s="8">
        <f t="shared" si="69"/>
        <v>0</v>
      </c>
      <c r="S442" s="89" t="s">
        <v>2010</v>
      </c>
      <c r="T442" s="89"/>
      <c r="U442" s="89"/>
      <c r="V442" s="89"/>
      <c r="W442" s="89"/>
      <c r="X442" s="89"/>
      <c r="Y442" s="89"/>
      <c r="Z442" s="89"/>
      <c r="AA442" s="89"/>
      <c r="AB442" s="89"/>
      <c r="AC442" s="89"/>
    </row>
    <row r="443" spans="1:29" x14ac:dyDescent="0.25">
      <c r="A443" s="4" t="s">
        <v>2560</v>
      </c>
      <c r="B443" s="5" t="s">
        <v>1513</v>
      </c>
      <c r="C443" s="5" t="s">
        <v>427</v>
      </c>
      <c r="D443" s="278" t="s">
        <v>1976</v>
      </c>
      <c r="E443" s="5" t="s">
        <v>1916</v>
      </c>
      <c r="F443" s="280" t="s">
        <v>660</v>
      </c>
      <c r="G443" s="84">
        <f t="shared" si="65"/>
        <v>690</v>
      </c>
      <c r="H443" s="84">
        <v>600</v>
      </c>
      <c r="I443" s="84">
        <v>1200</v>
      </c>
      <c r="J443" s="32"/>
      <c r="K443" s="9">
        <f t="shared" si="73"/>
        <v>0</v>
      </c>
      <c r="L443" s="9">
        <f t="shared" si="66"/>
        <v>0</v>
      </c>
      <c r="M443" s="9">
        <f t="shared" si="67"/>
        <v>0</v>
      </c>
      <c r="N443" s="29"/>
      <c r="O443" s="9">
        <f t="shared" si="70"/>
        <v>0</v>
      </c>
      <c r="P443" s="9">
        <f t="shared" si="71"/>
        <v>0</v>
      </c>
      <c r="Q443" s="9">
        <f t="shared" si="68"/>
        <v>0</v>
      </c>
      <c r="R443" s="8">
        <f t="shared" si="69"/>
        <v>0</v>
      </c>
      <c r="S443" s="89" t="s">
        <v>2011</v>
      </c>
      <c r="T443" s="89"/>
      <c r="U443" s="89"/>
      <c r="V443" s="89"/>
      <c r="W443" s="89"/>
      <c r="X443" s="89"/>
      <c r="Y443" s="89"/>
      <c r="Z443" s="89"/>
      <c r="AA443" s="89"/>
      <c r="AB443" s="89"/>
      <c r="AC443" s="89"/>
    </row>
    <row r="444" spans="1:29" x14ac:dyDescent="0.25">
      <c r="A444" s="4" t="s">
        <v>2560</v>
      </c>
      <c r="B444" s="5" t="s">
        <v>1513</v>
      </c>
      <c r="C444" s="46" t="s">
        <v>427</v>
      </c>
      <c r="D444" s="295" t="s">
        <v>1977</v>
      </c>
      <c r="E444" s="46" t="s">
        <v>1917</v>
      </c>
      <c r="F444" s="299" t="s">
        <v>660</v>
      </c>
      <c r="G444" s="6">
        <f t="shared" si="65"/>
        <v>690</v>
      </c>
      <c r="H444" s="6">
        <v>600</v>
      </c>
      <c r="I444" s="6">
        <v>1200</v>
      </c>
      <c r="J444" s="32"/>
      <c r="K444" s="9">
        <f t="shared" si="73"/>
        <v>0</v>
      </c>
      <c r="L444" s="9">
        <f t="shared" si="66"/>
        <v>0</v>
      </c>
      <c r="M444" s="9">
        <f t="shared" si="67"/>
        <v>0</v>
      </c>
      <c r="N444" s="29"/>
      <c r="O444" s="9">
        <f t="shared" si="70"/>
        <v>0</v>
      </c>
      <c r="P444" s="9">
        <f t="shared" si="71"/>
        <v>0</v>
      </c>
      <c r="Q444" s="9">
        <f t="shared" si="68"/>
        <v>0</v>
      </c>
      <c r="R444" s="8">
        <f t="shared" si="69"/>
        <v>0</v>
      </c>
      <c r="S444" s="89" t="s">
        <v>2011</v>
      </c>
      <c r="T444" s="89"/>
      <c r="U444" s="89"/>
      <c r="V444" s="89"/>
      <c r="W444" s="89"/>
      <c r="X444" s="89"/>
      <c r="Y444" s="89"/>
      <c r="Z444" s="89"/>
      <c r="AA444" s="89"/>
      <c r="AB444" s="89"/>
      <c r="AC444" s="89"/>
    </row>
    <row r="445" spans="1:29" x14ac:dyDescent="0.25">
      <c r="A445" s="4" t="s">
        <v>2560</v>
      </c>
      <c r="B445" s="5" t="s">
        <v>1513</v>
      </c>
      <c r="C445" s="46" t="s">
        <v>428</v>
      </c>
      <c r="D445" s="310" t="s">
        <v>1978</v>
      </c>
      <c r="E445" s="46" t="s">
        <v>1918</v>
      </c>
      <c r="F445" s="299" t="s">
        <v>660</v>
      </c>
      <c r="G445" s="6">
        <f t="shared" si="65"/>
        <v>690</v>
      </c>
      <c r="H445" s="6">
        <v>600</v>
      </c>
      <c r="I445" s="6">
        <v>1200</v>
      </c>
      <c r="J445" s="32"/>
      <c r="K445" s="9">
        <f t="shared" si="73"/>
        <v>0</v>
      </c>
      <c r="L445" s="9">
        <f t="shared" si="66"/>
        <v>0</v>
      </c>
      <c r="M445" s="9">
        <f t="shared" si="67"/>
        <v>0</v>
      </c>
      <c r="N445" s="29"/>
      <c r="O445" s="9">
        <f t="shared" si="70"/>
        <v>0</v>
      </c>
      <c r="P445" s="9">
        <f t="shared" si="71"/>
        <v>0</v>
      </c>
      <c r="Q445" s="9">
        <f t="shared" si="68"/>
        <v>0</v>
      </c>
      <c r="R445" s="8">
        <f t="shared" si="69"/>
        <v>0</v>
      </c>
      <c r="S445" s="89" t="s">
        <v>2011</v>
      </c>
      <c r="T445" s="89"/>
      <c r="U445" s="89"/>
      <c r="V445" s="89"/>
      <c r="W445" s="89"/>
      <c r="X445" s="89"/>
      <c r="Y445" s="89"/>
      <c r="Z445" s="89"/>
      <c r="AA445" s="89"/>
      <c r="AB445" s="89"/>
      <c r="AC445" s="89"/>
    </row>
    <row r="446" spans="1:29" x14ac:dyDescent="0.25">
      <c r="A446" s="4" t="s">
        <v>2560</v>
      </c>
      <c r="B446" s="5" t="s">
        <v>1513</v>
      </c>
      <c r="C446" s="5" t="s">
        <v>427</v>
      </c>
      <c r="D446" s="278" t="s">
        <v>1979</v>
      </c>
      <c r="E446" s="5" t="s">
        <v>1919</v>
      </c>
      <c r="F446" s="280" t="s">
        <v>660</v>
      </c>
      <c r="G446" s="84">
        <f t="shared" si="65"/>
        <v>345</v>
      </c>
      <c r="H446" s="84">
        <v>300</v>
      </c>
      <c r="I446" s="84">
        <v>600</v>
      </c>
      <c r="J446" s="32"/>
      <c r="K446" s="9">
        <f t="shared" si="73"/>
        <v>0</v>
      </c>
      <c r="L446" s="9">
        <f t="shared" si="66"/>
        <v>0</v>
      </c>
      <c r="M446" s="9">
        <f t="shared" si="67"/>
        <v>0</v>
      </c>
      <c r="N446" s="29"/>
      <c r="O446" s="9">
        <f t="shared" si="70"/>
        <v>0</v>
      </c>
      <c r="P446" s="9">
        <f t="shared" si="71"/>
        <v>0</v>
      </c>
      <c r="Q446" s="9">
        <f t="shared" si="68"/>
        <v>0</v>
      </c>
      <c r="R446" s="8">
        <f t="shared" si="69"/>
        <v>0</v>
      </c>
      <c r="S446" s="89" t="s">
        <v>2012</v>
      </c>
      <c r="T446" s="89"/>
      <c r="U446" s="89"/>
      <c r="V446" s="89"/>
      <c r="W446" s="89"/>
      <c r="X446" s="89"/>
      <c r="Y446" s="89"/>
      <c r="Z446" s="89"/>
      <c r="AA446" s="89"/>
      <c r="AB446" s="89"/>
      <c r="AC446" s="89"/>
    </row>
    <row r="447" spans="1:29" x14ac:dyDescent="0.25">
      <c r="A447" s="4" t="s">
        <v>2560</v>
      </c>
      <c r="B447" s="5" t="s">
        <v>1513</v>
      </c>
      <c r="C447" s="46" t="s">
        <v>427</v>
      </c>
      <c r="D447" s="295" t="s">
        <v>1980</v>
      </c>
      <c r="E447" s="304" t="s">
        <v>1920</v>
      </c>
      <c r="F447" s="299" t="s">
        <v>660</v>
      </c>
      <c r="G447" s="6">
        <f t="shared" si="65"/>
        <v>345</v>
      </c>
      <c r="H447" s="6">
        <v>300</v>
      </c>
      <c r="I447" s="6">
        <v>600</v>
      </c>
      <c r="J447" s="32"/>
      <c r="K447" s="9">
        <f t="shared" si="73"/>
        <v>0</v>
      </c>
      <c r="L447" s="9">
        <f t="shared" si="66"/>
        <v>0</v>
      </c>
      <c r="M447" s="9">
        <f t="shared" si="67"/>
        <v>0</v>
      </c>
      <c r="N447" s="29"/>
      <c r="O447" s="9">
        <f t="shared" si="70"/>
        <v>0</v>
      </c>
      <c r="P447" s="9">
        <f t="shared" si="71"/>
        <v>0</v>
      </c>
      <c r="Q447" s="9">
        <f t="shared" si="68"/>
        <v>0</v>
      </c>
      <c r="R447" s="8">
        <f t="shared" si="69"/>
        <v>0</v>
      </c>
      <c r="S447" s="89" t="s">
        <v>2012</v>
      </c>
      <c r="T447" s="89"/>
      <c r="U447" s="89"/>
      <c r="V447" s="89"/>
      <c r="W447" s="89"/>
      <c r="X447" s="89"/>
      <c r="Y447" s="89"/>
      <c r="Z447" s="89"/>
      <c r="AA447" s="89"/>
      <c r="AB447" s="89"/>
      <c r="AC447" s="89"/>
    </row>
    <row r="448" spans="1:29" x14ac:dyDescent="0.25">
      <c r="A448" s="4" t="s">
        <v>2560</v>
      </c>
      <c r="B448" s="5" t="s">
        <v>1513</v>
      </c>
      <c r="C448" s="46" t="s">
        <v>428</v>
      </c>
      <c r="D448" s="310" t="s">
        <v>1981</v>
      </c>
      <c r="E448" s="46" t="s">
        <v>1921</v>
      </c>
      <c r="F448" s="299" t="s">
        <v>660</v>
      </c>
      <c r="G448" s="6">
        <f t="shared" si="65"/>
        <v>345</v>
      </c>
      <c r="H448" s="6">
        <v>300</v>
      </c>
      <c r="I448" s="6">
        <v>600</v>
      </c>
      <c r="J448" s="32"/>
      <c r="K448" s="9">
        <f t="shared" si="73"/>
        <v>0</v>
      </c>
      <c r="L448" s="9">
        <f t="shared" si="66"/>
        <v>0</v>
      </c>
      <c r="M448" s="9">
        <f t="shared" si="67"/>
        <v>0</v>
      </c>
      <c r="N448" s="29"/>
      <c r="O448" s="9">
        <f t="shared" si="70"/>
        <v>0</v>
      </c>
      <c r="P448" s="9">
        <f t="shared" si="71"/>
        <v>0</v>
      </c>
      <c r="Q448" s="9">
        <f t="shared" si="68"/>
        <v>0</v>
      </c>
      <c r="R448" s="8">
        <f t="shared" si="69"/>
        <v>0</v>
      </c>
      <c r="S448" s="89" t="s">
        <v>2012</v>
      </c>
      <c r="T448" s="89"/>
      <c r="U448" s="89"/>
      <c r="V448" s="89"/>
      <c r="W448" s="89"/>
      <c r="X448" s="89"/>
      <c r="Y448" s="89"/>
      <c r="Z448" s="89"/>
      <c r="AA448" s="89"/>
      <c r="AB448" s="89"/>
      <c r="AC448" s="89"/>
    </row>
    <row r="449" spans="1:29" x14ac:dyDescent="0.25">
      <c r="A449" s="4" t="s">
        <v>2560</v>
      </c>
      <c r="B449" s="5" t="s">
        <v>1513</v>
      </c>
      <c r="C449" s="5" t="s">
        <v>427</v>
      </c>
      <c r="D449" s="278" t="s">
        <v>1982</v>
      </c>
      <c r="E449" s="5" t="s">
        <v>1922</v>
      </c>
      <c r="F449" s="280" t="s">
        <v>12</v>
      </c>
      <c r="G449" s="84">
        <f t="shared" si="65"/>
        <v>552</v>
      </c>
      <c r="H449" s="84">
        <v>480</v>
      </c>
      <c r="I449" s="84">
        <v>960</v>
      </c>
      <c r="J449" s="32"/>
      <c r="K449" s="9">
        <f t="shared" ref="K449:K480" si="74">J449*G449</f>
        <v>0</v>
      </c>
      <c r="L449" s="9">
        <f t="shared" si="66"/>
        <v>0</v>
      </c>
      <c r="M449" s="9">
        <f t="shared" si="67"/>
        <v>0</v>
      </c>
      <c r="N449" s="29"/>
      <c r="O449" s="9">
        <f t="shared" si="70"/>
        <v>0</v>
      </c>
      <c r="P449" s="9">
        <f t="shared" si="71"/>
        <v>0</v>
      </c>
      <c r="Q449" s="9">
        <f t="shared" si="68"/>
        <v>0</v>
      </c>
      <c r="R449" s="8">
        <f t="shared" si="69"/>
        <v>0</v>
      </c>
      <c r="S449" s="89" t="s">
        <v>2013</v>
      </c>
      <c r="T449" s="89"/>
      <c r="U449" s="89"/>
      <c r="V449" s="89"/>
      <c r="W449" s="89"/>
      <c r="X449" s="89"/>
      <c r="Y449" s="89"/>
      <c r="Z449" s="89"/>
      <c r="AA449" s="89"/>
      <c r="AB449" s="89"/>
      <c r="AC449" s="89"/>
    </row>
    <row r="450" spans="1:29" x14ac:dyDescent="0.25">
      <c r="A450" s="4" t="s">
        <v>2560</v>
      </c>
      <c r="B450" s="5" t="s">
        <v>1513</v>
      </c>
      <c r="C450" s="46" t="s">
        <v>427</v>
      </c>
      <c r="D450" s="295" t="s">
        <v>1983</v>
      </c>
      <c r="E450" s="304" t="s">
        <v>1923</v>
      </c>
      <c r="F450" s="299" t="s">
        <v>12</v>
      </c>
      <c r="G450" s="6">
        <f t="shared" si="65"/>
        <v>552</v>
      </c>
      <c r="H450" s="6">
        <v>480</v>
      </c>
      <c r="I450" s="6">
        <v>960</v>
      </c>
      <c r="J450" s="32"/>
      <c r="K450" s="9">
        <f t="shared" si="74"/>
        <v>0</v>
      </c>
      <c r="L450" s="9">
        <f t="shared" si="66"/>
        <v>0</v>
      </c>
      <c r="M450" s="9">
        <f t="shared" si="67"/>
        <v>0</v>
      </c>
      <c r="N450" s="29"/>
      <c r="O450" s="9">
        <f t="shared" si="70"/>
        <v>0</v>
      </c>
      <c r="P450" s="9">
        <f t="shared" si="71"/>
        <v>0</v>
      </c>
      <c r="Q450" s="9">
        <f t="shared" si="68"/>
        <v>0</v>
      </c>
      <c r="R450" s="8">
        <f t="shared" si="69"/>
        <v>0</v>
      </c>
      <c r="S450" s="89" t="s">
        <v>2013</v>
      </c>
      <c r="T450" s="89"/>
      <c r="U450" s="89"/>
      <c r="V450" s="89"/>
      <c r="W450" s="89"/>
      <c r="X450" s="89"/>
      <c r="Y450" s="89"/>
      <c r="Z450" s="89"/>
      <c r="AA450" s="89"/>
      <c r="AB450" s="89"/>
      <c r="AC450" s="89"/>
    </row>
    <row r="451" spans="1:29" x14ac:dyDescent="0.25">
      <c r="A451" s="4" t="s">
        <v>2560</v>
      </c>
      <c r="B451" s="5" t="s">
        <v>1513</v>
      </c>
      <c r="C451" s="46" t="s">
        <v>428</v>
      </c>
      <c r="D451" s="310" t="s">
        <v>1984</v>
      </c>
      <c r="E451" s="46" t="s">
        <v>1924</v>
      </c>
      <c r="F451" s="299" t="s">
        <v>12</v>
      </c>
      <c r="G451" s="6">
        <f t="shared" si="65"/>
        <v>552</v>
      </c>
      <c r="H451" s="6">
        <v>480</v>
      </c>
      <c r="I451" s="6">
        <v>960</v>
      </c>
      <c r="J451" s="32"/>
      <c r="K451" s="9">
        <f t="shared" si="74"/>
        <v>0</v>
      </c>
      <c r="L451" s="9">
        <f t="shared" si="66"/>
        <v>0</v>
      </c>
      <c r="M451" s="9">
        <f t="shared" si="67"/>
        <v>0</v>
      </c>
      <c r="N451" s="29"/>
      <c r="O451" s="9">
        <f t="shared" si="70"/>
        <v>0</v>
      </c>
      <c r="P451" s="9">
        <f t="shared" si="71"/>
        <v>0</v>
      </c>
      <c r="Q451" s="9">
        <f t="shared" si="68"/>
        <v>0</v>
      </c>
      <c r="R451" s="8">
        <f t="shared" si="69"/>
        <v>0</v>
      </c>
      <c r="S451" s="89" t="s">
        <v>2013</v>
      </c>
      <c r="T451" s="89"/>
      <c r="U451" s="89"/>
      <c r="V451" s="89"/>
      <c r="W451" s="89"/>
      <c r="X451" s="89"/>
      <c r="Y451" s="89"/>
      <c r="Z451" s="89"/>
      <c r="AA451" s="89"/>
      <c r="AB451" s="89"/>
      <c r="AC451" s="89"/>
    </row>
    <row r="452" spans="1:29" x14ac:dyDescent="0.25">
      <c r="A452" s="4" t="s">
        <v>2560</v>
      </c>
      <c r="B452" s="5" t="s">
        <v>1513</v>
      </c>
      <c r="C452" s="5" t="s">
        <v>427</v>
      </c>
      <c r="D452" s="278" t="s">
        <v>1985</v>
      </c>
      <c r="E452" s="5" t="s">
        <v>1925</v>
      </c>
      <c r="F452" s="280" t="s">
        <v>7</v>
      </c>
      <c r="G452" s="84">
        <f t="shared" si="65"/>
        <v>104</v>
      </c>
      <c r="H452" s="84">
        <v>90</v>
      </c>
      <c r="I452" s="84">
        <v>180</v>
      </c>
      <c r="J452" s="32"/>
      <c r="K452" s="9">
        <f t="shared" si="74"/>
        <v>0</v>
      </c>
      <c r="L452" s="9">
        <f t="shared" si="66"/>
        <v>0</v>
      </c>
      <c r="M452" s="9">
        <f t="shared" si="67"/>
        <v>0</v>
      </c>
      <c r="N452" s="29"/>
      <c r="O452" s="9">
        <f t="shared" si="70"/>
        <v>0</v>
      </c>
      <c r="P452" s="9">
        <f t="shared" si="71"/>
        <v>0</v>
      </c>
      <c r="Q452" s="9">
        <f t="shared" si="68"/>
        <v>0</v>
      </c>
      <c r="R452" s="8">
        <f t="shared" si="69"/>
        <v>0</v>
      </c>
      <c r="S452" s="89" t="s">
        <v>2014</v>
      </c>
      <c r="T452" s="89"/>
      <c r="U452" s="89"/>
      <c r="V452" s="89"/>
      <c r="W452" s="89"/>
      <c r="X452" s="89"/>
      <c r="Y452" s="89"/>
      <c r="Z452" s="89"/>
      <c r="AA452" s="89"/>
      <c r="AB452" s="89"/>
      <c r="AC452" s="89"/>
    </row>
    <row r="453" spans="1:29" x14ac:dyDescent="0.25">
      <c r="A453" s="4" t="s">
        <v>2560</v>
      </c>
      <c r="B453" s="5" t="s">
        <v>1513</v>
      </c>
      <c r="C453" s="46" t="s">
        <v>427</v>
      </c>
      <c r="D453" s="295" t="s">
        <v>1986</v>
      </c>
      <c r="E453" s="304" t="s">
        <v>1926</v>
      </c>
      <c r="F453" s="299" t="s">
        <v>7</v>
      </c>
      <c r="G453" s="6">
        <f t="shared" si="65"/>
        <v>104</v>
      </c>
      <c r="H453" s="6">
        <v>90</v>
      </c>
      <c r="I453" s="6">
        <v>180</v>
      </c>
      <c r="J453" s="32"/>
      <c r="K453" s="9">
        <f t="shared" si="74"/>
        <v>0</v>
      </c>
      <c r="L453" s="9">
        <f t="shared" si="66"/>
        <v>0</v>
      </c>
      <c r="M453" s="9">
        <f t="shared" si="67"/>
        <v>0</v>
      </c>
      <c r="N453" s="29"/>
      <c r="O453" s="9">
        <f t="shared" si="70"/>
        <v>0</v>
      </c>
      <c r="P453" s="9">
        <f t="shared" si="71"/>
        <v>0</v>
      </c>
      <c r="Q453" s="9">
        <f t="shared" si="68"/>
        <v>0</v>
      </c>
      <c r="R453" s="8">
        <f t="shared" si="69"/>
        <v>0</v>
      </c>
      <c r="S453" s="89" t="s">
        <v>2014</v>
      </c>
      <c r="T453" s="89"/>
      <c r="U453" s="89"/>
      <c r="V453" s="89"/>
      <c r="W453" s="89"/>
      <c r="X453" s="89"/>
      <c r="Y453" s="89"/>
      <c r="Z453" s="89"/>
      <c r="AA453" s="89"/>
      <c r="AB453" s="89"/>
      <c r="AC453" s="89"/>
    </row>
    <row r="454" spans="1:29" x14ac:dyDescent="0.25">
      <c r="A454" s="4" t="s">
        <v>2560</v>
      </c>
      <c r="B454" s="5" t="s">
        <v>1513</v>
      </c>
      <c r="C454" s="46" t="s">
        <v>428</v>
      </c>
      <c r="D454" s="310" t="s">
        <v>1987</v>
      </c>
      <c r="E454" s="46" t="s">
        <v>1927</v>
      </c>
      <c r="F454" s="299" t="s">
        <v>7</v>
      </c>
      <c r="G454" s="6">
        <f t="shared" si="65"/>
        <v>104</v>
      </c>
      <c r="H454" s="6">
        <v>90</v>
      </c>
      <c r="I454" s="6">
        <v>180</v>
      </c>
      <c r="J454" s="32"/>
      <c r="K454" s="9">
        <f t="shared" si="74"/>
        <v>0</v>
      </c>
      <c r="L454" s="9">
        <f t="shared" si="66"/>
        <v>0</v>
      </c>
      <c r="M454" s="9">
        <f t="shared" si="67"/>
        <v>0</v>
      </c>
      <c r="N454" s="29"/>
      <c r="O454" s="9">
        <f t="shared" si="70"/>
        <v>0</v>
      </c>
      <c r="P454" s="9">
        <f t="shared" si="71"/>
        <v>0</v>
      </c>
      <c r="Q454" s="9">
        <f t="shared" si="68"/>
        <v>0</v>
      </c>
      <c r="R454" s="8">
        <f t="shared" si="69"/>
        <v>0</v>
      </c>
      <c r="S454" s="89" t="s">
        <v>2014</v>
      </c>
      <c r="T454" s="89"/>
      <c r="U454" s="89"/>
      <c r="V454" s="89"/>
      <c r="W454" s="89"/>
      <c r="X454" s="89"/>
      <c r="Y454" s="89"/>
      <c r="Z454" s="89"/>
      <c r="AA454" s="89"/>
      <c r="AB454" s="89"/>
      <c r="AC454" s="89"/>
    </row>
    <row r="455" spans="1:29" x14ac:dyDescent="0.25">
      <c r="A455" s="4" t="s">
        <v>2560</v>
      </c>
      <c r="B455" s="5" t="s">
        <v>1513</v>
      </c>
      <c r="C455" s="5" t="s">
        <v>427</v>
      </c>
      <c r="D455" s="278" t="s">
        <v>1988</v>
      </c>
      <c r="E455" s="5" t="s">
        <v>1928</v>
      </c>
      <c r="F455" s="280" t="s">
        <v>7</v>
      </c>
      <c r="G455" s="84">
        <f t="shared" ref="G455:G518" si="75">ROUNDUP(H455*1.15,0)</f>
        <v>81</v>
      </c>
      <c r="H455" s="84">
        <v>70</v>
      </c>
      <c r="I455" s="84">
        <v>140</v>
      </c>
      <c r="J455" s="32"/>
      <c r="K455" s="9">
        <f t="shared" si="74"/>
        <v>0</v>
      </c>
      <c r="L455" s="9">
        <f t="shared" ref="L455:L518" si="76">J455*H455</f>
        <v>0</v>
      </c>
      <c r="M455" s="9">
        <f t="shared" ref="M455:M518" si="77">J455*I455</f>
        <v>0</v>
      </c>
      <c r="N455" s="29"/>
      <c r="O455" s="9">
        <f t="shared" si="70"/>
        <v>0</v>
      </c>
      <c r="P455" s="9">
        <f t="shared" si="71"/>
        <v>0</v>
      </c>
      <c r="Q455" s="9">
        <f t="shared" ref="Q455:Q518" si="78">N455*I455</f>
        <v>0</v>
      </c>
      <c r="R455" s="8">
        <f t="shared" ref="R455:R518" si="79">J455-N455</f>
        <v>0</v>
      </c>
      <c r="S455" s="89" t="s">
        <v>2015</v>
      </c>
      <c r="T455" s="89"/>
      <c r="U455" s="89"/>
      <c r="V455" s="89"/>
      <c r="W455" s="89"/>
      <c r="X455" s="89"/>
      <c r="Y455" s="89"/>
      <c r="Z455" s="89"/>
      <c r="AA455" s="89"/>
      <c r="AB455" s="89"/>
      <c r="AC455" s="89"/>
    </row>
    <row r="456" spans="1:29" x14ac:dyDescent="0.25">
      <c r="A456" s="4" t="s">
        <v>2560</v>
      </c>
      <c r="B456" s="5" t="s">
        <v>1513</v>
      </c>
      <c r="C456" s="46" t="s">
        <v>427</v>
      </c>
      <c r="D456" s="295" t="s">
        <v>1989</v>
      </c>
      <c r="E456" s="304" t="s">
        <v>1929</v>
      </c>
      <c r="F456" s="299" t="s">
        <v>7</v>
      </c>
      <c r="G456" s="6">
        <f t="shared" si="75"/>
        <v>81</v>
      </c>
      <c r="H456" s="6">
        <v>70</v>
      </c>
      <c r="I456" s="6">
        <v>140</v>
      </c>
      <c r="J456" s="32"/>
      <c r="K456" s="9">
        <f t="shared" si="74"/>
        <v>0</v>
      </c>
      <c r="L456" s="9">
        <f t="shared" si="76"/>
        <v>0</v>
      </c>
      <c r="M456" s="9">
        <f t="shared" si="77"/>
        <v>0</v>
      </c>
      <c r="N456" s="29"/>
      <c r="O456" s="9">
        <f t="shared" ref="O456:O519" si="80">$N456*G456</f>
        <v>0</v>
      </c>
      <c r="P456" s="9">
        <f t="shared" ref="P456:P519" si="81">N456*H456</f>
        <v>0</v>
      </c>
      <c r="Q456" s="9">
        <f t="shared" si="78"/>
        <v>0</v>
      </c>
      <c r="R456" s="8">
        <f t="shared" si="79"/>
        <v>0</v>
      </c>
      <c r="S456" s="89" t="s">
        <v>2015</v>
      </c>
      <c r="T456" s="89"/>
      <c r="U456" s="89"/>
      <c r="V456" s="89"/>
      <c r="W456" s="89"/>
      <c r="X456" s="89"/>
      <c r="Y456" s="89"/>
      <c r="Z456" s="89"/>
      <c r="AA456" s="89"/>
      <c r="AB456" s="89"/>
      <c r="AC456" s="89"/>
    </row>
    <row r="457" spans="1:29" x14ac:dyDescent="0.25">
      <c r="A457" s="4" t="s">
        <v>2560</v>
      </c>
      <c r="B457" s="5" t="s">
        <v>1513</v>
      </c>
      <c r="C457" s="46" t="s">
        <v>428</v>
      </c>
      <c r="D457" s="310" t="s">
        <v>1990</v>
      </c>
      <c r="E457" s="46" t="s">
        <v>1930</v>
      </c>
      <c r="F457" s="299" t="s">
        <v>7</v>
      </c>
      <c r="G457" s="6">
        <f t="shared" si="75"/>
        <v>81</v>
      </c>
      <c r="H457" s="6">
        <v>70</v>
      </c>
      <c r="I457" s="6">
        <v>140</v>
      </c>
      <c r="J457" s="32"/>
      <c r="K457" s="9">
        <f t="shared" si="74"/>
        <v>0</v>
      </c>
      <c r="L457" s="9">
        <f t="shared" si="76"/>
        <v>0</v>
      </c>
      <c r="M457" s="9">
        <f t="shared" si="77"/>
        <v>0</v>
      </c>
      <c r="N457" s="29"/>
      <c r="O457" s="9">
        <f t="shared" si="80"/>
        <v>0</v>
      </c>
      <c r="P457" s="9">
        <f t="shared" si="81"/>
        <v>0</v>
      </c>
      <c r="Q457" s="9">
        <f t="shared" si="78"/>
        <v>0</v>
      </c>
      <c r="R457" s="8">
        <f t="shared" si="79"/>
        <v>0</v>
      </c>
      <c r="S457" s="89" t="s">
        <v>2015</v>
      </c>
      <c r="T457" s="89"/>
      <c r="U457" s="89"/>
      <c r="V457" s="89"/>
      <c r="W457" s="89"/>
      <c r="X457" s="89"/>
      <c r="Y457" s="89"/>
      <c r="Z457" s="89"/>
      <c r="AA457" s="89"/>
      <c r="AB457" s="89"/>
      <c r="AC457" s="89"/>
    </row>
    <row r="458" spans="1:29" x14ac:dyDescent="0.25">
      <c r="A458" s="4" t="s">
        <v>2560</v>
      </c>
      <c r="B458" s="5" t="s">
        <v>1513</v>
      </c>
      <c r="C458" s="5" t="s">
        <v>427</v>
      </c>
      <c r="D458" s="278" t="s">
        <v>1991</v>
      </c>
      <c r="E458" s="5" t="s">
        <v>1931</v>
      </c>
      <c r="F458" s="280" t="s">
        <v>7</v>
      </c>
      <c r="G458" s="84">
        <f t="shared" si="75"/>
        <v>69</v>
      </c>
      <c r="H458" s="84">
        <v>60</v>
      </c>
      <c r="I458" s="84">
        <v>120</v>
      </c>
      <c r="J458" s="32"/>
      <c r="K458" s="9">
        <f t="shared" si="74"/>
        <v>0</v>
      </c>
      <c r="L458" s="9">
        <f t="shared" si="76"/>
        <v>0</v>
      </c>
      <c r="M458" s="9">
        <f t="shared" si="77"/>
        <v>0</v>
      </c>
      <c r="N458" s="29"/>
      <c r="O458" s="9">
        <f t="shared" si="80"/>
        <v>0</v>
      </c>
      <c r="P458" s="9">
        <f t="shared" si="81"/>
        <v>0</v>
      </c>
      <c r="Q458" s="9">
        <f t="shared" si="78"/>
        <v>0</v>
      </c>
      <c r="R458" s="8">
        <f t="shared" si="79"/>
        <v>0</v>
      </c>
      <c r="S458" s="89" t="s">
        <v>2016</v>
      </c>
      <c r="T458" s="89"/>
      <c r="U458" s="89"/>
      <c r="V458" s="89"/>
      <c r="W458" s="89"/>
      <c r="X458" s="89"/>
      <c r="Y458" s="89"/>
      <c r="Z458" s="89"/>
      <c r="AA458" s="89"/>
      <c r="AB458" s="89"/>
      <c r="AC458" s="89"/>
    </row>
    <row r="459" spans="1:29" x14ac:dyDescent="0.25">
      <c r="A459" s="4" t="s">
        <v>2560</v>
      </c>
      <c r="B459" s="5" t="s">
        <v>1513</v>
      </c>
      <c r="C459" s="46" t="s">
        <v>427</v>
      </c>
      <c r="D459" s="295" t="s">
        <v>1992</v>
      </c>
      <c r="E459" s="304" t="s">
        <v>1932</v>
      </c>
      <c r="F459" s="299" t="s">
        <v>7</v>
      </c>
      <c r="G459" s="6">
        <f t="shared" si="75"/>
        <v>69</v>
      </c>
      <c r="H459" s="6">
        <v>60</v>
      </c>
      <c r="I459" s="6">
        <v>120</v>
      </c>
      <c r="J459" s="32"/>
      <c r="K459" s="9">
        <f t="shared" si="74"/>
        <v>0</v>
      </c>
      <c r="L459" s="9">
        <f t="shared" si="76"/>
        <v>0</v>
      </c>
      <c r="M459" s="9">
        <f t="shared" si="77"/>
        <v>0</v>
      </c>
      <c r="N459" s="29"/>
      <c r="O459" s="9">
        <f t="shared" si="80"/>
        <v>0</v>
      </c>
      <c r="P459" s="9">
        <f t="shared" si="81"/>
        <v>0</v>
      </c>
      <c r="Q459" s="9">
        <f t="shared" si="78"/>
        <v>0</v>
      </c>
      <c r="R459" s="8">
        <f t="shared" si="79"/>
        <v>0</v>
      </c>
      <c r="S459" s="89" t="s">
        <v>2016</v>
      </c>
      <c r="T459" s="89"/>
      <c r="U459" s="89"/>
      <c r="V459" s="89"/>
      <c r="W459" s="89"/>
      <c r="X459" s="89"/>
      <c r="Y459" s="89"/>
      <c r="Z459" s="89"/>
      <c r="AA459" s="89"/>
      <c r="AB459" s="89"/>
      <c r="AC459" s="89"/>
    </row>
    <row r="460" spans="1:29" x14ac:dyDescent="0.25">
      <c r="A460" s="4" t="s">
        <v>2560</v>
      </c>
      <c r="B460" s="5" t="s">
        <v>1513</v>
      </c>
      <c r="C460" s="46" t="s">
        <v>428</v>
      </c>
      <c r="D460" s="310" t="s">
        <v>1993</v>
      </c>
      <c r="E460" s="46" t="s">
        <v>1933</v>
      </c>
      <c r="F460" s="299" t="s">
        <v>7</v>
      </c>
      <c r="G460" s="6">
        <f t="shared" si="75"/>
        <v>69</v>
      </c>
      <c r="H460" s="6">
        <v>60</v>
      </c>
      <c r="I460" s="6">
        <v>120</v>
      </c>
      <c r="J460" s="32"/>
      <c r="K460" s="9">
        <f t="shared" si="74"/>
        <v>0</v>
      </c>
      <c r="L460" s="9">
        <f t="shared" si="76"/>
        <v>0</v>
      </c>
      <c r="M460" s="9">
        <f t="shared" si="77"/>
        <v>0</v>
      </c>
      <c r="N460" s="29"/>
      <c r="O460" s="9">
        <f t="shared" si="80"/>
        <v>0</v>
      </c>
      <c r="P460" s="9">
        <f t="shared" si="81"/>
        <v>0</v>
      </c>
      <c r="Q460" s="9">
        <f t="shared" si="78"/>
        <v>0</v>
      </c>
      <c r="R460" s="8">
        <f t="shared" si="79"/>
        <v>0</v>
      </c>
      <c r="S460" s="89" t="s">
        <v>2016</v>
      </c>
      <c r="T460" s="89"/>
      <c r="U460" s="89"/>
      <c r="V460" s="89"/>
      <c r="W460" s="89"/>
      <c r="X460" s="89"/>
      <c r="Y460" s="89"/>
      <c r="Z460" s="89"/>
      <c r="AA460" s="89"/>
      <c r="AB460" s="89"/>
      <c r="AC460" s="89"/>
    </row>
    <row r="461" spans="1:29" x14ac:dyDescent="0.25">
      <c r="A461" s="4" t="s">
        <v>2560</v>
      </c>
      <c r="B461" s="5" t="s">
        <v>1513</v>
      </c>
      <c r="C461" s="5" t="s">
        <v>427</v>
      </c>
      <c r="D461" s="278" t="s">
        <v>2177</v>
      </c>
      <c r="E461" s="66" t="s">
        <v>2153</v>
      </c>
      <c r="F461" s="280" t="s">
        <v>11</v>
      </c>
      <c r="G461" s="84">
        <f t="shared" si="75"/>
        <v>414</v>
      </c>
      <c r="H461" s="84">
        <v>360</v>
      </c>
      <c r="I461" s="84">
        <v>750</v>
      </c>
      <c r="J461" s="32"/>
      <c r="K461" s="9"/>
      <c r="L461" s="9">
        <f t="shared" si="76"/>
        <v>0</v>
      </c>
      <c r="M461" s="9">
        <f t="shared" si="77"/>
        <v>0</v>
      </c>
      <c r="N461" s="29"/>
      <c r="O461" s="9">
        <f t="shared" si="80"/>
        <v>0</v>
      </c>
      <c r="P461" s="9">
        <f t="shared" si="81"/>
        <v>0</v>
      </c>
      <c r="Q461" s="9">
        <f t="shared" si="78"/>
        <v>0</v>
      </c>
      <c r="R461" s="8">
        <f t="shared" si="79"/>
        <v>0</v>
      </c>
      <c r="S461" s="89" t="s">
        <v>2007</v>
      </c>
      <c r="T461" s="89"/>
      <c r="U461" s="89"/>
      <c r="V461" s="89"/>
      <c r="W461" s="89"/>
      <c r="X461" s="89"/>
      <c r="Y461" s="89"/>
      <c r="Z461" s="89"/>
      <c r="AA461" s="89"/>
      <c r="AB461" s="89"/>
      <c r="AC461" s="89"/>
    </row>
    <row r="462" spans="1:29" x14ac:dyDescent="0.25">
      <c r="A462" s="4" t="s">
        <v>2560</v>
      </c>
      <c r="B462" s="5" t="s">
        <v>1513</v>
      </c>
      <c r="C462" s="46" t="s">
        <v>427</v>
      </c>
      <c r="D462" s="295" t="s">
        <v>2178</v>
      </c>
      <c r="E462" s="304" t="s">
        <v>2154</v>
      </c>
      <c r="F462" s="299" t="s">
        <v>11</v>
      </c>
      <c r="G462" s="6">
        <f t="shared" si="75"/>
        <v>414</v>
      </c>
      <c r="H462" s="6">
        <v>360</v>
      </c>
      <c r="I462" s="6">
        <v>750</v>
      </c>
      <c r="J462" s="32"/>
      <c r="K462" s="9"/>
      <c r="L462" s="9">
        <f t="shared" si="76"/>
        <v>0</v>
      </c>
      <c r="M462" s="9">
        <f t="shared" si="77"/>
        <v>0</v>
      </c>
      <c r="N462" s="29"/>
      <c r="O462" s="9">
        <f t="shared" si="80"/>
        <v>0</v>
      </c>
      <c r="P462" s="9">
        <f t="shared" si="81"/>
        <v>0</v>
      </c>
      <c r="Q462" s="9">
        <f t="shared" si="78"/>
        <v>0</v>
      </c>
      <c r="R462" s="8">
        <f t="shared" si="79"/>
        <v>0</v>
      </c>
      <c r="S462" s="89" t="s">
        <v>2007</v>
      </c>
      <c r="T462" s="89"/>
      <c r="U462" s="89"/>
      <c r="V462" s="89"/>
      <c r="W462" s="89"/>
      <c r="X462" s="89"/>
      <c r="Y462" s="89"/>
      <c r="Z462" s="89"/>
      <c r="AA462" s="89"/>
      <c r="AB462" s="89"/>
      <c r="AC462" s="89"/>
    </row>
    <row r="463" spans="1:29" x14ac:dyDescent="0.25">
      <c r="A463" s="4" t="s">
        <v>2560</v>
      </c>
      <c r="B463" s="5" t="s">
        <v>1513</v>
      </c>
      <c r="C463" s="46" t="s">
        <v>428</v>
      </c>
      <c r="D463" s="310" t="s">
        <v>2179</v>
      </c>
      <c r="E463" s="46" t="s">
        <v>2155</v>
      </c>
      <c r="F463" s="299" t="s">
        <v>11</v>
      </c>
      <c r="G463" s="6">
        <f t="shared" si="75"/>
        <v>414</v>
      </c>
      <c r="H463" s="6">
        <v>360</v>
      </c>
      <c r="I463" s="6">
        <v>750</v>
      </c>
      <c r="J463" s="32"/>
      <c r="K463" s="9"/>
      <c r="L463" s="9">
        <f t="shared" si="76"/>
        <v>0</v>
      </c>
      <c r="M463" s="9">
        <f t="shared" si="77"/>
        <v>0</v>
      </c>
      <c r="N463" s="29"/>
      <c r="O463" s="9">
        <f t="shared" si="80"/>
        <v>0</v>
      </c>
      <c r="P463" s="9">
        <f t="shared" si="81"/>
        <v>0</v>
      </c>
      <c r="Q463" s="9">
        <f t="shared" si="78"/>
        <v>0</v>
      </c>
      <c r="R463" s="8">
        <f t="shared" si="79"/>
        <v>0</v>
      </c>
      <c r="S463" s="89" t="s">
        <v>2007</v>
      </c>
      <c r="T463" s="89"/>
      <c r="U463" s="89"/>
      <c r="V463" s="89"/>
      <c r="W463" s="89"/>
      <c r="X463" s="89"/>
      <c r="Y463" s="89"/>
      <c r="Z463" s="89"/>
      <c r="AA463" s="89"/>
      <c r="AB463" s="89"/>
      <c r="AC463" s="89"/>
    </row>
    <row r="464" spans="1:29" x14ac:dyDescent="0.25">
      <c r="A464" s="4" t="s">
        <v>2560</v>
      </c>
      <c r="B464" s="5" t="s">
        <v>1513</v>
      </c>
      <c r="C464" s="5" t="s">
        <v>427</v>
      </c>
      <c r="D464" s="278" t="s">
        <v>2180</v>
      </c>
      <c r="E464" s="66" t="s">
        <v>2156</v>
      </c>
      <c r="F464" s="280" t="s">
        <v>11</v>
      </c>
      <c r="G464" s="84">
        <f t="shared" si="75"/>
        <v>380</v>
      </c>
      <c r="H464" s="84">
        <v>330</v>
      </c>
      <c r="I464" s="84">
        <v>660</v>
      </c>
      <c r="J464" s="32"/>
      <c r="K464" s="9"/>
      <c r="L464" s="9">
        <f t="shared" si="76"/>
        <v>0</v>
      </c>
      <c r="M464" s="9">
        <f t="shared" si="77"/>
        <v>0</v>
      </c>
      <c r="N464" s="29"/>
      <c r="O464" s="9">
        <f t="shared" si="80"/>
        <v>0</v>
      </c>
      <c r="P464" s="9">
        <f t="shared" si="81"/>
        <v>0</v>
      </c>
      <c r="Q464" s="9">
        <f t="shared" si="78"/>
        <v>0</v>
      </c>
      <c r="R464" s="8">
        <f t="shared" si="79"/>
        <v>0</v>
      </c>
      <c r="S464" s="89" t="s">
        <v>2007</v>
      </c>
      <c r="T464" s="89"/>
      <c r="U464" s="89"/>
      <c r="V464" s="89"/>
      <c r="W464" s="89"/>
      <c r="X464" s="89"/>
      <c r="Y464" s="89"/>
      <c r="Z464" s="89"/>
      <c r="AA464" s="89"/>
      <c r="AB464" s="89"/>
      <c r="AC464" s="89"/>
    </row>
    <row r="465" spans="1:29" x14ac:dyDescent="0.25">
      <c r="A465" s="4" t="s">
        <v>2560</v>
      </c>
      <c r="B465" s="5" t="s">
        <v>1513</v>
      </c>
      <c r="C465" s="46" t="s">
        <v>427</v>
      </c>
      <c r="D465" s="295" t="s">
        <v>2181</v>
      </c>
      <c r="E465" s="304" t="s">
        <v>2157</v>
      </c>
      <c r="F465" s="299" t="s">
        <v>11</v>
      </c>
      <c r="G465" s="6">
        <f t="shared" si="75"/>
        <v>380</v>
      </c>
      <c r="H465" s="6">
        <v>330</v>
      </c>
      <c r="I465" s="6">
        <v>660</v>
      </c>
      <c r="J465" s="32"/>
      <c r="K465" s="9"/>
      <c r="L465" s="9">
        <f t="shared" si="76"/>
        <v>0</v>
      </c>
      <c r="M465" s="9">
        <f t="shared" si="77"/>
        <v>0</v>
      </c>
      <c r="N465" s="29"/>
      <c r="O465" s="9">
        <f t="shared" si="80"/>
        <v>0</v>
      </c>
      <c r="P465" s="9">
        <f t="shared" si="81"/>
        <v>0</v>
      </c>
      <c r="Q465" s="9">
        <f t="shared" si="78"/>
        <v>0</v>
      </c>
      <c r="R465" s="8">
        <f t="shared" si="79"/>
        <v>0</v>
      </c>
      <c r="S465" s="89" t="s">
        <v>2007</v>
      </c>
      <c r="T465" s="89"/>
      <c r="U465" s="89"/>
      <c r="V465" s="89"/>
      <c r="W465" s="89"/>
      <c r="X465" s="89"/>
      <c r="Y465" s="89"/>
      <c r="Z465" s="89"/>
      <c r="AA465" s="89"/>
      <c r="AB465" s="89"/>
      <c r="AC465" s="89"/>
    </row>
    <row r="466" spans="1:29" x14ac:dyDescent="0.25">
      <c r="A466" s="4" t="s">
        <v>2560</v>
      </c>
      <c r="B466" s="5" t="s">
        <v>1513</v>
      </c>
      <c r="C466" s="46" t="s">
        <v>428</v>
      </c>
      <c r="D466" s="310" t="s">
        <v>2182</v>
      </c>
      <c r="E466" s="46" t="s">
        <v>2158</v>
      </c>
      <c r="F466" s="299" t="s">
        <v>11</v>
      </c>
      <c r="G466" s="6">
        <f t="shared" si="75"/>
        <v>380</v>
      </c>
      <c r="H466" s="6">
        <v>330</v>
      </c>
      <c r="I466" s="6">
        <v>660</v>
      </c>
      <c r="J466" s="32"/>
      <c r="K466" s="9"/>
      <c r="L466" s="9">
        <f t="shared" si="76"/>
        <v>0</v>
      </c>
      <c r="M466" s="9">
        <f t="shared" si="77"/>
        <v>0</v>
      </c>
      <c r="N466" s="29"/>
      <c r="O466" s="9">
        <f t="shared" si="80"/>
        <v>0</v>
      </c>
      <c r="P466" s="9">
        <f t="shared" si="81"/>
        <v>0</v>
      </c>
      <c r="Q466" s="9">
        <f t="shared" si="78"/>
        <v>0</v>
      </c>
      <c r="R466" s="8">
        <f t="shared" si="79"/>
        <v>0</v>
      </c>
      <c r="S466" s="89" t="s">
        <v>2007</v>
      </c>
      <c r="T466" s="89"/>
      <c r="U466" s="89"/>
      <c r="V466" s="89"/>
      <c r="W466" s="89"/>
      <c r="X466" s="89"/>
      <c r="Y466" s="89"/>
      <c r="Z466" s="89"/>
      <c r="AA466" s="89"/>
      <c r="AB466" s="89"/>
      <c r="AC466" s="89"/>
    </row>
    <row r="467" spans="1:29" x14ac:dyDescent="0.25">
      <c r="A467" s="4" t="s">
        <v>2560</v>
      </c>
      <c r="B467" s="5" t="s">
        <v>1513</v>
      </c>
      <c r="C467" s="5" t="s">
        <v>427</v>
      </c>
      <c r="D467" s="278" t="s">
        <v>2186</v>
      </c>
      <c r="E467" s="304" t="s">
        <v>2162</v>
      </c>
      <c r="F467" s="280" t="s">
        <v>11</v>
      </c>
      <c r="G467" s="84">
        <f t="shared" si="75"/>
        <v>414</v>
      </c>
      <c r="H467" s="84">
        <v>360</v>
      </c>
      <c r="I467" s="84">
        <v>750</v>
      </c>
      <c r="J467" s="32"/>
      <c r="K467" s="9"/>
      <c r="L467" s="9">
        <f t="shared" si="76"/>
        <v>0</v>
      </c>
      <c r="M467" s="9">
        <f t="shared" si="77"/>
        <v>0</v>
      </c>
      <c r="N467" s="29"/>
      <c r="O467" s="9">
        <f t="shared" si="80"/>
        <v>0</v>
      </c>
      <c r="P467" s="9">
        <f t="shared" si="81"/>
        <v>0</v>
      </c>
      <c r="Q467" s="9">
        <f t="shared" si="78"/>
        <v>0</v>
      </c>
      <c r="R467" s="8">
        <f t="shared" si="79"/>
        <v>0</v>
      </c>
      <c r="S467" s="89" t="s">
        <v>2007</v>
      </c>
      <c r="T467" s="89"/>
      <c r="U467" s="89"/>
      <c r="V467" s="89"/>
      <c r="W467" s="89"/>
      <c r="X467" s="89"/>
      <c r="Y467" s="89"/>
      <c r="Z467" s="89"/>
      <c r="AA467" s="89"/>
      <c r="AB467" s="89"/>
      <c r="AC467" s="89"/>
    </row>
    <row r="468" spans="1:29" x14ac:dyDescent="0.25">
      <c r="A468" s="4" t="s">
        <v>2560</v>
      </c>
      <c r="B468" s="5" t="s">
        <v>1513</v>
      </c>
      <c r="C468" s="46" t="s">
        <v>427</v>
      </c>
      <c r="D468" s="295" t="s">
        <v>2187</v>
      </c>
      <c r="E468" s="304" t="s">
        <v>2163</v>
      </c>
      <c r="F468" s="299" t="s">
        <v>11</v>
      </c>
      <c r="G468" s="6">
        <f t="shared" si="75"/>
        <v>414</v>
      </c>
      <c r="H468" s="6">
        <v>360</v>
      </c>
      <c r="I468" s="6">
        <v>750</v>
      </c>
      <c r="J468" s="32"/>
      <c r="K468" s="9"/>
      <c r="L468" s="9">
        <f t="shared" si="76"/>
        <v>0</v>
      </c>
      <c r="M468" s="9">
        <f t="shared" si="77"/>
        <v>0</v>
      </c>
      <c r="N468" s="29"/>
      <c r="O468" s="9">
        <f t="shared" si="80"/>
        <v>0</v>
      </c>
      <c r="P468" s="9">
        <f t="shared" si="81"/>
        <v>0</v>
      </c>
      <c r="Q468" s="9">
        <f t="shared" si="78"/>
        <v>0</v>
      </c>
      <c r="R468" s="8">
        <f t="shared" si="79"/>
        <v>0</v>
      </c>
      <c r="S468" s="89" t="s">
        <v>2007</v>
      </c>
      <c r="T468" s="89"/>
      <c r="U468" s="89"/>
      <c r="V468" s="89"/>
      <c r="W468" s="89"/>
      <c r="X468" s="89"/>
      <c r="Y468" s="89"/>
      <c r="Z468" s="89"/>
      <c r="AA468" s="89"/>
      <c r="AB468" s="89"/>
      <c r="AC468" s="89"/>
    </row>
    <row r="469" spans="1:29" x14ac:dyDescent="0.25">
      <c r="A469" s="4" t="s">
        <v>2560</v>
      </c>
      <c r="B469" s="5" t="s">
        <v>1513</v>
      </c>
      <c r="C469" s="46" t="s">
        <v>428</v>
      </c>
      <c r="D469" s="310" t="s">
        <v>2188</v>
      </c>
      <c r="E469" s="46" t="s">
        <v>2164</v>
      </c>
      <c r="F469" s="299" t="s">
        <v>11</v>
      </c>
      <c r="G469" s="6">
        <f t="shared" si="75"/>
        <v>414</v>
      </c>
      <c r="H469" s="6">
        <v>360</v>
      </c>
      <c r="I469" s="6">
        <v>750</v>
      </c>
      <c r="J469" s="32"/>
      <c r="K469" s="9"/>
      <c r="L469" s="9">
        <f t="shared" si="76"/>
        <v>0</v>
      </c>
      <c r="M469" s="9">
        <f t="shared" si="77"/>
        <v>0</v>
      </c>
      <c r="N469" s="29"/>
      <c r="O469" s="9">
        <f t="shared" si="80"/>
        <v>0</v>
      </c>
      <c r="P469" s="9">
        <f t="shared" si="81"/>
        <v>0</v>
      </c>
      <c r="Q469" s="9">
        <f t="shared" si="78"/>
        <v>0</v>
      </c>
      <c r="R469" s="8">
        <f t="shared" si="79"/>
        <v>0</v>
      </c>
      <c r="S469" s="89" t="s">
        <v>2007</v>
      </c>
      <c r="T469" s="89"/>
      <c r="U469" s="89"/>
      <c r="V469" s="89"/>
      <c r="W469" s="89"/>
      <c r="X469" s="89"/>
      <c r="Y469" s="89"/>
      <c r="Z469" s="89"/>
      <c r="AA469" s="89"/>
      <c r="AB469" s="89"/>
      <c r="AC469" s="89"/>
    </row>
    <row r="470" spans="1:29" x14ac:dyDescent="0.25">
      <c r="A470" s="4" t="s">
        <v>2560</v>
      </c>
      <c r="B470" s="60" t="s">
        <v>1513</v>
      </c>
      <c r="C470" s="5" t="s">
        <v>427</v>
      </c>
      <c r="D470" s="278" t="s">
        <v>2788</v>
      </c>
      <c r="E470" s="188" t="s">
        <v>2612</v>
      </c>
      <c r="F470" s="254" t="s">
        <v>797</v>
      </c>
      <c r="G470" s="17">
        <f t="shared" si="75"/>
        <v>621</v>
      </c>
      <c r="H470" s="17">
        <v>540</v>
      </c>
      <c r="I470" s="17">
        <v>1200</v>
      </c>
      <c r="J470" s="32"/>
      <c r="K470" s="9">
        <f t="shared" ref="K470:K501" si="82">J470*G470</f>
        <v>0</v>
      </c>
      <c r="L470" s="9">
        <f t="shared" si="76"/>
        <v>0</v>
      </c>
      <c r="M470" s="9">
        <f t="shared" si="77"/>
        <v>0</v>
      </c>
      <c r="N470" s="29"/>
      <c r="O470" s="9">
        <f t="shared" si="80"/>
        <v>0</v>
      </c>
      <c r="P470" s="9">
        <f t="shared" si="81"/>
        <v>0</v>
      </c>
      <c r="Q470" s="9">
        <f t="shared" si="78"/>
        <v>0</v>
      </c>
      <c r="R470" s="8">
        <f t="shared" si="79"/>
        <v>0</v>
      </c>
      <c r="S470" s="89" t="s">
        <v>2909</v>
      </c>
      <c r="T470" s="89" t="s">
        <v>2728</v>
      </c>
      <c r="U470" s="89">
        <v>25</v>
      </c>
      <c r="V470" s="89"/>
      <c r="W470" s="89"/>
      <c r="X470" s="89"/>
      <c r="Y470" s="89"/>
      <c r="Z470" s="89"/>
      <c r="AA470" s="89"/>
      <c r="AB470" s="89"/>
      <c r="AC470" s="89"/>
    </row>
    <row r="471" spans="1:29" x14ac:dyDescent="0.25">
      <c r="A471" s="4" t="s">
        <v>2560</v>
      </c>
      <c r="B471" s="60" t="s">
        <v>1513</v>
      </c>
      <c r="C471" s="46" t="s">
        <v>427</v>
      </c>
      <c r="D471" s="278" t="s">
        <v>2789</v>
      </c>
      <c r="E471" s="188" t="s">
        <v>2613</v>
      </c>
      <c r="F471" s="254" t="s">
        <v>797</v>
      </c>
      <c r="G471" s="6">
        <f t="shared" si="75"/>
        <v>621</v>
      </c>
      <c r="H471" s="6">
        <v>540</v>
      </c>
      <c r="I471" s="6">
        <v>1200</v>
      </c>
      <c r="J471" s="32"/>
      <c r="K471" s="9">
        <f t="shared" si="82"/>
        <v>0</v>
      </c>
      <c r="L471" s="9">
        <f t="shared" si="76"/>
        <v>0</v>
      </c>
      <c r="M471" s="9">
        <f t="shared" si="77"/>
        <v>0</v>
      </c>
      <c r="N471" s="29"/>
      <c r="O471" s="9">
        <f t="shared" si="80"/>
        <v>0</v>
      </c>
      <c r="P471" s="9">
        <f t="shared" si="81"/>
        <v>0</v>
      </c>
      <c r="Q471" s="9">
        <f t="shared" si="78"/>
        <v>0</v>
      </c>
      <c r="R471" s="8">
        <f t="shared" si="79"/>
        <v>0</v>
      </c>
      <c r="S471" s="89" t="s">
        <v>2909</v>
      </c>
      <c r="T471" s="89" t="s">
        <v>2728</v>
      </c>
      <c r="U471" s="89">
        <v>25</v>
      </c>
      <c r="V471" s="89"/>
      <c r="W471" s="89"/>
      <c r="X471" s="89"/>
      <c r="Y471" s="89"/>
      <c r="Z471" s="89"/>
      <c r="AA471" s="89"/>
      <c r="AB471" s="89"/>
      <c r="AC471" s="89"/>
    </row>
    <row r="472" spans="1:29" x14ac:dyDescent="0.25">
      <c r="A472" s="4" t="s">
        <v>2560</v>
      </c>
      <c r="B472" s="60" t="s">
        <v>1513</v>
      </c>
      <c r="C472" s="46" t="s">
        <v>428</v>
      </c>
      <c r="D472" s="310" t="s">
        <v>2790</v>
      </c>
      <c r="E472" s="189" t="s">
        <v>2614</v>
      </c>
      <c r="F472" s="254" t="s">
        <v>797</v>
      </c>
      <c r="G472" s="6">
        <f t="shared" si="75"/>
        <v>621</v>
      </c>
      <c r="H472" s="6">
        <v>540</v>
      </c>
      <c r="I472" s="6">
        <v>1200</v>
      </c>
      <c r="J472" s="32"/>
      <c r="K472" s="9">
        <f t="shared" si="82"/>
        <v>0</v>
      </c>
      <c r="L472" s="9">
        <f t="shared" si="76"/>
        <v>0</v>
      </c>
      <c r="M472" s="9">
        <f t="shared" si="77"/>
        <v>0</v>
      </c>
      <c r="N472" s="29"/>
      <c r="O472" s="9">
        <f t="shared" si="80"/>
        <v>0</v>
      </c>
      <c r="P472" s="9">
        <f t="shared" si="81"/>
        <v>0</v>
      </c>
      <c r="Q472" s="9">
        <f t="shared" si="78"/>
        <v>0</v>
      </c>
      <c r="R472" s="8">
        <f t="shared" si="79"/>
        <v>0</v>
      </c>
      <c r="S472" s="89" t="s">
        <v>2909</v>
      </c>
      <c r="T472" s="89" t="s">
        <v>2728</v>
      </c>
      <c r="U472" s="89">
        <v>25</v>
      </c>
      <c r="V472" s="89"/>
      <c r="W472" s="89"/>
      <c r="X472" s="89"/>
      <c r="Y472" s="89"/>
      <c r="Z472" s="89"/>
      <c r="AA472" s="89"/>
      <c r="AB472" s="89"/>
      <c r="AC472" s="89"/>
    </row>
    <row r="473" spans="1:29" x14ac:dyDescent="0.25">
      <c r="A473" s="4" t="s">
        <v>2560</v>
      </c>
      <c r="B473" s="60" t="s">
        <v>1513</v>
      </c>
      <c r="C473" s="5" t="s">
        <v>427</v>
      </c>
      <c r="D473" s="278" t="s">
        <v>2791</v>
      </c>
      <c r="E473" s="188" t="s">
        <v>2615</v>
      </c>
      <c r="F473" s="254" t="s">
        <v>797</v>
      </c>
      <c r="G473" s="17">
        <f t="shared" si="75"/>
        <v>621</v>
      </c>
      <c r="H473" s="17">
        <v>540</v>
      </c>
      <c r="I473" s="17">
        <v>1200</v>
      </c>
      <c r="J473" s="32"/>
      <c r="K473" s="9">
        <f t="shared" si="82"/>
        <v>0</v>
      </c>
      <c r="L473" s="9">
        <f t="shared" si="76"/>
        <v>0</v>
      </c>
      <c r="M473" s="9">
        <f t="shared" si="77"/>
        <v>0</v>
      </c>
      <c r="N473" s="29"/>
      <c r="O473" s="9">
        <f t="shared" si="80"/>
        <v>0</v>
      </c>
      <c r="P473" s="9">
        <f t="shared" si="81"/>
        <v>0</v>
      </c>
      <c r="Q473" s="9">
        <f t="shared" si="78"/>
        <v>0</v>
      </c>
      <c r="R473" s="8">
        <f t="shared" si="79"/>
        <v>0</v>
      </c>
      <c r="S473" s="89" t="s">
        <v>2909</v>
      </c>
      <c r="T473" s="89" t="s">
        <v>2728</v>
      </c>
      <c r="U473" s="89">
        <v>25</v>
      </c>
      <c r="V473" s="89"/>
      <c r="W473" s="89"/>
      <c r="X473" s="89"/>
      <c r="Y473" s="89"/>
      <c r="Z473" s="89"/>
      <c r="AA473" s="89"/>
      <c r="AB473" s="89"/>
      <c r="AC473" s="89"/>
    </row>
    <row r="474" spans="1:29" x14ac:dyDescent="0.25">
      <c r="A474" s="4" t="s">
        <v>2560</v>
      </c>
      <c r="B474" s="60" t="s">
        <v>1513</v>
      </c>
      <c r="C474" s="46" t="s">
        <v>427</v>
      </c>
      <c r="D474" s="278" t="s">
        <v>2792</v>
      </c>
      <c r="E474" s="188" t="s">
        <v>2616</v>
      </c>
      <c r="F474" s="254" t="s">
        <v>797</v>
      </c>
      <c r="G474" s="6">
        <f t="shared" si="75"/>
        <v>621</v>
      </c>
      <c r="H474" s="6">
        <v>540</v>
      </c>
      <c r="I474" s="6">
        <v>1200</v>
      </c>
      <c r="J474" s="32"/>
      <c r="K474" s="9">
        <f t="shared" si="82"/>
        <v>0</v>
      </c>
      <c r="L474" s="9">
        <f t="shared" si="76"/>
        <v>0</v>
      </c>
      <c r="M474" s="9">
        <f t="shared" si="77"/>
        <v>0</v>
      </c>
      <c r="N474" s="29"/>
      <c r="O474" s="9">
        <f t="shared" si="80"/>
        <v>0</v>
      </c>
      <c r="P474" s="9">
        <f t="shared" si="81"/>
        <v>0</v>
      </c>
      <c r="Q474" s="9">
        <f t="shared" si="78"/>
        <v>0</v>
      </c>
      <c r="R474" s="8">
        <f t="shared" si="79"/>
        <v>0</v>
      </c>
      <c r="S474" s="89" t="s">
        <v>2909</v>
      </c>
      <c r="T474" s="89" t="s">
        <v>2728</v>
      </c>
      <c r="U474" s="89">
        <v>25</v>
      </c>
      <c r="V474" s="89"/>
      <c r="W474" s="89"/>
      <c r="X474" s="89"/>
      <c r="Y474" s="89"/>
      <c r="Z474" s="89"/>
      <c r="AA474" s="89"/>
      <c r="AB474" s="89"/>
      <c r="AC474" s="89"/>
    </row>
    <row r="475" spans="1:29" x14ac:dyDescent="0.25">
      <c r="A475" s="4" t="s">
        <v>2560</v>
      </c>
      <c r="B475" s="60" t="s">
        <v>1513</v>
      </c>
      <c r="C475" s="46" t="s">
        <v>428</v>
      </c>
      <c r="D475" s="310" t="s">
        <v>2793</v>
      </c>
      <c r="E475" s="189" t="s">
        <v>2617</v>
      </c>
      <c r="F475" s="254" t="s">
        <v>797</v>
      </c>
      <c r="G475" s="6">
        <f t="shared" si="75"/>
        <v>621</v>
      </c>
      <c r="H475" s="6">
        <v>540</v>
      </c>
      <c r="I475" s="6">
        <v>1200</v>
      </c>
      <c r="J475" s="32"/>
      <c r="K475" s="9">
        <f t="shared" si="82"/>
        <v>0</v>
      </c>
      <c r="L475" s="9">
        <f t="shared" si="76"/>
        <v>0</v>
      </c>
      <c r="M475" s="9">
        <f t="shared" si="77"/>
        <v>0</v>
      </c>
      <c r="N475" s="29"/>
      <c r="O475" s="9">
        <f t="shared" si="80"/>
        <v>0</v>
      </c>
      <c r="P475" s="9">
        <f t="shared" si="81"/>
        <v>0</v>
      </c>
      <c r="Q475" s="9">
        <f t="shared" si="78"/>
        <v>0</v>
      </c>
      <c r="R475" s="8">
        <f t="shared" si="79"/>
        <v>0</v>
      </c>
      <c r="S475" s="89" t="s">
        <v>2909</v>
      </c>
      <c r="T475" s="89" t="s">
        <v>2728</v>
      </c>
      <c r="U475" s="89">
        <v>25</v>
      </c>
      <c r="V475" s="89"/>
      <c r="W475" s="89"/>
      <c r="X475" s="89"/>
      <c r="Y475" s="89"/>
      <c r="Z475" s="89"/>
      <c r="AA475" s="89"/>
      <c r="AB475" s="89"/>
      <c r="AC475" s="89"/>
    </row>
    <row r="476" spans="1:29" x14ac:dyDescent="0.25">
      <c r="A476" s="4" t="s">
        <v>2560</v>
      </c>
      <c r="B476" s="60" t="s">
        <v>1513</v>
      </c>
      <c r="C476" s="5" t="s">
        <v>427</v>
      </c>
      <c r="D476" s="278" t="s">
        <v>2794</v>
      </c>
      <c r="E476" s="188" t="s">
        <v>2618</v>
      </c>
      <c r="F476" s="254" t="s">
        <v>797</v>
      </c>
      <c r="G476" s="17">
        <f t="shared" si="75"/>
        <v>621</v>
      </c>
      <c r="H476" s="17">
        <v>540</v>
      </c>
      <c r="I476" s="17">
        <v>1200</v>
      </c>
      <c r="J476" s="32"/>
      <c r="K476" s="9">
        <f t="shared" si="82"/>
        <v>0</v>
      </c>
      <c r="L476" s="9">
        <f t="shared" si="76"/>
        <v>0</v>
      </c>
      <c r="M476" s="9">
        <f t="shared" si="77"/>
        <v>0</v>
      </c>
      <c r="N476" s="29"/>
      <c r="O476" s="9">
        <f t="shared" si="80"/>
        <v>0</v>
      </c>
      <c r="P476" s="9">
        <f t="shared" si="81"/>
        <v>0</v>
      </c>
      <c r="Q476" s="9">
        <f t="shared" si="78"/>
        <v>0</v>
      </c>
      <c r="R476" s="8">
        <f t="shared" si="79"/>
        <v>0</v>
      </c>
      <c r="S476" s="89" t="s">
        <v>2909</v>
      </c>
      <c r="T476" s="89" t="s">
        <v>2728</v>
      </c>
      <c r="U476" s="89">
        <v>25</v>
      </c>
      <c r="V476" s="89"/>
      <c r="W476" s="89"/>
      <c r="X476" s="89"/>
      <c r="Y476" s="89"/>
      <c r="Z476" s="89"/>
      <c r="AA476" s="89"/>
      <c r="AB476" s="89"/>
      <c r="AC476" s="89"/>
    </row>
    <row r="477" spans="1:29" x14ac:dyDescent="0.25">
      <c r="A477" s="4" t="s">
        <v>2560</v>
      </c>
      <c r="B477" s="60" t="s">
        <v>1513</v>
      </c>
      <c r="C477" s="46" t="s">
        <v>427</v>
      </c>
      <c r="D477" s="278" t="s">
        <v>2795</v>
      </c>
      <c r="E477" s="188" t="s">
        <v>2619</v>
      </c>
      <c r="F477" s="254" t="s">
        <v>797</v>
      </c>
      <c r="G477" s="6">
        <f t="shared" si="75"/>
        <v>621</v>
      </c>
      <c r="H477" s="6">
        <v>540</v>
      </c>
      <c r="I477" s="6">
        <v>1200</v>
      </c>
      <c r="J477" s="32"/>
      <c r="K477" s="9">
        <f t="shared" si="82"/>
        <v>0</v>
      </c>
      <c r="L477" s="9">
        <f t="shared" si="76"/>
        <v>0</v>
      </c>
      <c r="M477" s="9">
        <f t="shared" si="77"/>
        <v>0</v>
      </c>
      <c r="N477" s="29"/>
      <c r="O477" s="9">
        <f t="shared" si="80"/>
        <v>0</v>
      </c>
      <c r="P477" s="9">
        <f t="shared" si="81"/>
        <v>0</v>
      </c>
      <c r="Q477" s="9">
        <f t="shared" si="78"/>
        <v>0</v>
      </c>
      <c r="R477" s="8">
        <f t="shared" si="79"/>
        <v>0</v>
      </c>
      <c r="S477" s="89" t="s">
        <v>2909</v>
      </c>
      <c r="T477" s="89" t="s">
        <v>2728</v>
      </c>
      <c r="U477" s="89">
        <v>25</v>
      </c>
      <c r="V477" s="89"/>
      <c r="W477" s="89"/>
      <c r="X477" s="89"/>
      <c r="Y477" s="89"/>
      <c r="Z477" s="89"/>
      <c r="AA477" s="89"/>
      <c r="AB477" s="89"/>
      <c r="AC477" s="89"/>
    </row>
    <row r="478" spans="1:29" x14ac:dyDescent="0.25">
      <c r="A478" s="4" t="s">
        <v>2560</v>
      </c>
      <c r="B478" s="60" t="s">
        <v>1513</v>
      </c>
      <c r="C478" s="46" t="s">
        <v>428</v>
      </c>
      <c r="D478" s="310" t="s">
        <v>2796</v>
      </c>
      <c r="E478" s="189" t="s">
        <v>2620</v>
      </c>
      <c r="F478" s="254" t="s">
        <v>797</v>
      </c>
      <c r="G478" s="6">
        <f t="shared" si="75"/>
        <v>621</v>
      </c>
      <c r="H478" s="6">
        <v>540</v>
      </c>
      <c r="I478" s="6">
        <v>1200</v>
      </c>
      <c r="J478" s="32"/>
      <c r="K478" s="9">
        <f t="shared" si="82"/>
        <v>0</v>
      </c>
      <c r="L478" s="9">
        <f t="shared" si="76"/>
        <v>0</v>
      </c>
      <c r="M478" s="9">
        <f t="shared" si="77"/>
        <v>0</v>
      </c>
      <c r="N478" s="29"/>
      <c r="O478" s="9">
        <f t="shared" si="80"/>
        <v>0</v>
      </c>
      <c r="P478" s="9">
        <f t="shared" si="81"/>
        <v>0</v>
      </c>
      <c r="Q478" s="9">
        <f t="shared" si="78"/>
        <v>0</v>
      </c>
      <c r="R478" s="8">
        <f t="shared" si="79"/>
        <v>0</v>
      </c>
      <c r="S478" s="89" t="s">
        <v>2909</v>
      </c>
      <c r="T478" s="89" t="s">
        <v>2728</v>
      </c>
      <c r="U478" s="89">
        <v>25</v>
      </c>
      <c r="V478" s="89"/>
      <c r="W478" s="89"/>
      <c r="X478" s="89"/>
      <c r="Y478" s="89"/>
      <c r="Z478" s="89"/>
      <c r="AA478" s="89"/>
      <c r="AB478" s="89"/>
      <c r="AC478" s="89"/>
    </row>
    <row r="479" spans="1:29" x14ac:dyDescent="0.25">
      <c r="A479" s="4" t="s">
        <v>2560</v>
      </c>
      <c r="B479" s="60" t="s">
        <v>1513</v>
      </c>
      <c r="C479" s="5" t="s">
        <v>427</v>
      </c>
      <c r="D479" s="278" t="s">
        <v>2797</v>
      </c>
      <c r="E479" s="188" t="s">
        <v>2621</v>
      </c>
      <c r="F479" s="254" t="s">
        <v>797</v>
      </c>
      <c r="G479" s="17">
        <f t="shared" si="75"/>
        <v>621</v>
      </c>
      <c r="H479" s="17">
        <v>540</v>
      </c>
      <c r="I479" s="17">
        <v>1200</v>
      </c>
      <c r="J479" s="32"/>
      <c r="K479" s="9">
        <f t="shared" si="82"/>
        <v>0</v>
      </c>
      <c r="L479" s="9">
        <f t="shared" si="76"/>
        <v>0</v>
      </c>
      <c r="M479" s="9">
        <f t="shared" si="77"/>
        <v>0</v>
      </c>
      <c r="N479" s="29"/>
      <c r="O479" s="9">
        <f t="shared" si="80"/>
        <v>0</v>
      </c>
      <c r="P479" s="9">
        <f t="shared" si="81"/>
        <v>0</v>
      </c>
      <c r="Q479" s="9">
        <f t="shared" si="78"/>
        <v>0</v>
      </c>
      <c r="R479" s="8">
        <f t="shared" si="79"/>
        <v>0</v>
      </c>
      <c r="S479" s="89" t="s">
        <v>2909</v>
      </c>
      <c r="T479" s="89" t="s">
        <v>2728</v>
      </c>
      <c r="U479" s="89">
        <v>25</v>
      </c>
      <c r="V479" s="89"/>
      <c r="W479" s="89"/>
      <c r="X479" s="89"/>
      <c r="Y479" s="89"/>
      <c r="Z479" s="89"/>
      <c r="AA479" s="89"/>
      <c r="AB479" s="89"/>
      <c r="AC479" s="89"/>
    </row>
    <row r="480" spans="1:29" x14ac:dyDescent="0.25">
      <c r="A480" s="4" t="s">
        <v>2560</v>
      </c>
      <c r="B480" s="60" t="s">
        <v>1513</v>
      </c>
      <c r="C480" s="46" t="s">
        <v>427</v>
      </c>
      <c r="D480" s="278" t="s">
        <v>2798</v>
      </c>
      <c r="E480" s="188" t="s">
        <v>2622</v>
      </c>
      <c r="F480" s="254" t="s">
        <v>797</v>
      </c>
      <c r="G480" s="6">
        <f t="shared" si="75"/>
        <v>621</v>
      </c>
      <c r="H480" s="6">
        <v>540</v>
      </c>
      <c r="I480" s="6">
        <v>1200</v>
      </c>
      <c r="J480" s="32"/>
      <c r="K480" s="9">
        <f t="shared" si="82"/>
        <v>0</v>
      </c>
      <c r="L480" s="9">
        <f t="shared" si="76"/>
        <v>0</v>
      </c>
      <c r="M480" s="9">
        <f t="shared" si="77"/>
        <v>0</v>
      </c>
      <c r="N480" s="29"/>
      <c r="O480" s="9">
        <f t="shared" si="80"/>
        <v>0</v>
      </c>
      <c r="P480" s="9">
        <f t="shared" si="81"/>
        <v>0</v>
      </c>
      <c r="Q480" s="9">
        <f t="shared" si="78"/>
        <v>0</v>
      </c>
      <c r="R480" s="8">
        <f t="shared" si="79"/>
        <v>0</v>
      </c>
      <c r="S480" s="89" t="s">
        <v>2909</v>
      </c>
      <c r="T480" s="89" t="s">
        <v>2728</v>
      </c>
      <c r="U480" s="89">
        <v>25</v>
      </c>
      <c r="V480" s="89"/>
      <c r="W480" s="89"/>
      <c r="X480" s="89"/>
      <c r="Y480" s="89"/>
      <c r="Z480" s="89"/>
      <c r="AA480" s="89"/>
      <c r="AB480" s="89"/>
      <c r="AC480" s="89"/>
    </row>
    <row r="481" spans="1:29" x14ac:dyDescent="0.25">
      <c r="A481" s="4" t="s">
        <v>2560</v>
      </c>
      <c r="B481" s="60" t="s">
        <v>1513</v>
      </c>
      <c r="C481" s="46" t="s">
        <v>428</v>
      </c>
      <c r="D481" s="310" t="s">
        <v>2799</v>
      </c>
      <c r="E481" s="189" t="s">
        <v>2623</v>
      </c>
      <c r="F481" s="254" t="s">
        <v>797</v>
      </c>
      <c r="G481" s="6">
        <f t="shared" si="75"/>
        <v>621</v>
      </c>
      <c r="H481" s="6">
        <v>540</v>
      </c>
      <c r="I481" s="6">
        <v>1200</v>
      </c>
      <c r="J481" s="32"/>
      <c r="K481" s="9">
        <f t="shared" si="82"/>
        <v>0</v>
      </c>
      <c r="L481" s="9">
        <f t="shared" si="76"/>
        <v>0</v>
      </c>
      <c r="M481" s="9">
        <f t="shared" si="77"/>
        <v>0</v>
      </c>
      <c r="N481" s="29"/>
      <c r="O481" s="9">
        <f t="shared" si="80"/>
        <v>0</v>
      </c>
      <c r="P481" s="9">
        <f t="shared" si="81"/>
        <v>0</v>
      </c>
      <c r="Q481" s="9">
        <f t="shared" si="78"/>
        <v>0</v>
      </c>
      <c r="R481" s="8">
        <f t="shared" si="79"/>
        <v>0</v>
      </c>
      <c r="S481" s="89" t="s">
        <v>2909</v>
      </c>
      <c r="T481" s="89" t="s">
        <v>2728</v>
      </c>
      <c r="U481" s="89">
        <v>25</v>
      </c>
      <c r="V481" s="89"/>
      <c r="W481" s="89"/>
      <c r="X481" s="89"/>
      <c r="Y481" s="89"/>
      <c r="Z481" s="89"/>
      <c r="AA481" s="89"/>
      <c r="AB481" s="89"/>
      <c r="AC481" s="89"/>
    </row>
    <row r="482" spans="1:29" x14ac:dyDescent="0.25">
      <c r="A482" s="4" t="s">
        <v>2560</v>
      </c>
      <c r="B482" s="60" t="s">
        <v>1513</v>
      </c>
      <c r="C482" s="5" t="s">
        <v>427</v>
      </c>
      <c r="D482" s="278" t="s">
        <v>2800</v>
      </c>
      <c r="E482" s="188" t="s">
        <v>2624</v>
      </c>
      <c r="F482" s="254" t="s">
        <v>797</v>
      </c>
      <c r="G482" s="17">
        <f t="shared" si="75"/>
        <v>621</v>
      </c>
      <c r="H482" s="17">
        <v>540</v>
      </c>
      <c r="I482" s="17">
        <v>1200</v>
      </c>
      <c r="J482" s="32"/>
      <c r="K482" s="9">
        <f t="shared" si="82"/>
        <v>0</v>
      </c>
      <c r="L482" s="9">
        <f t="shared" si="76"/>
        <v>0</v>
      </c>
      <c r="M482" s="9">
        <f t="shared" si="77"/>
        <v>0</v>
      </c>
      <c r="N482" s="29"/>
      <c r="O482" s="9">
        <f t="shared" si="80"/>
        <v>0</v>
      </c>
      <c r="P482" s="9">
        <f t="shared" si="81"/>
        <v>0</v>
      </c>
      <c r="Q482" s="9">
        <f t="shared" si="78"/>
        <v>0</v>
      </c>
      <c r="R482" s="8">
        <f t="shared" si="79"/>
        <v>0</v>
      </c>
      <c r="S482" s="89" t="s">
        <v>2909</v>
      </c>
      <c r="T482" s="89" t="s">
        <v>2728</v>
      </c>
      <c r="U482" s="89">
        <v>25</v>
      </c>
      <c r="V482" s="89"/>
      <c r="W482" s="89"/>
      <c r="X482" s="89"/>
      <c r="Y482" s="89"/>
      <c r="Z482" s="89"/>
      <c r="AA482" s="89"/>
      <c r="AB482" s="89"/>
      <c r="AC482" s="89"/>
    </row>
    <row r="483" spans="1:29" x14ac:dyDescent="0.25">
      <c r="A483" s="4" t="s">
        <v>2560</v>
      </c>
      <c r="B483" s="60" t="s">
        <v>1513</v>
      </c>
      <c r="C483" s="46" t="s">
        <v>427</v>
      </c>
      <c r="D483" s="278" t="s">
        <v>2801</v>
      </c>
      <c r="E483" s="188" t="s">
        <v>2625</v>
      </c>
      <c r="F483" s="254" t="s">
        <v>797</v>
      </c>
      <c r="G483" s="6">
        <f t="shared" si="75"/>
        <v>621</v>
      </c>
      <c r="H483" s="6">
        <v>540</v>
      </c>
      <c r="I483" s="6">
        <v>1200</v>
      </c>
      <c r="J483" s="32"/>
      <c r="K483" s="9">
        <f t="shared" si="82"/>
        <v>0</v>
      </c>
      <c r="L483" s="9">
        <f t="shared" si="76"/>
        <v>0</v>
      </c>
      <c r="M483" s="9">
        <f t="shared" si="77"/>
        <v>0</v>
      </c>
      <c r="N483" s="29"/>
      <c r="O483" s="9">
        <f t="shared" si="80"/>
        <v>0</v>
      </c>
      <c r="P483" s="9">
        <f t="shared" si="81"/>
        <v>0</v>
      </c>
      <c r="Q483" s="9">
        <f t="shared" si="78"/>
        <v>0</v>
      </c>
      <c r="R483" s="8">
        <f t="shared" si="79"/>
        <v>0</v>
      </c>
      <c r="S483" s="89" t="s">
        <v>2909</v>
      </c>
      <c r="T483" s="89" t="s">
        <v>2728</v>
      </c>
      <c r="U483" s="89">
        <v>25</v>
      </c>
      <c r="V483" s="89"/>
      <c r="W483" s="89"/>
      <c r="X483" s="89"/>
      <c r="Y483" s="89"/>
      <c r="Z483" s="89"/>
      <c r="AA483" s="89"/>
      <c r="AB483" s="89"/>
      <c r="AC483" s="89"/>
    </row>
    <row r="484" spans="1:29" x14ac:dyDescent="0.25">
      <c r="A484" s="4" t="s">
        <v>2560</v>
      </c>
      <c r="B484" s="60" t="s">
        <v>1513</v>
      </c>
      <c r="C484" s="46" t="s">
        <v>428</v>
      </c>
      <c r="D484" s="310" t="s">
        <v>2802</v>
      </c>
      <c r="E484" s="189" t="s">
        <v>2626</v>
      </c>
      <c r="F484" s="254" t="s">
        <v>797</v>
      </c>
      <c r="G484" s="6">
        <f t="shared" si="75"/>
        <v>621</v>
      </c>
      <c r="H484" s="6">
        <v>540</v>
      </c>
      <c r="I484" s="6">
        <v>1200</v>
      </c>
      <c r="J484" s="32"/>
      <c r="K484" s="9">
        <f t="shared" si="82"/>
        <v>0</v>
      </c>
      <c r="L484" s="9">
        <f t="shared" si="76"/>
        <v>0</v>
      </c>
      <c r="M484" s="9">
        <f t="shared" si="77"/>
        <v>0</v>
      </c>
      <c r="N484" s="29"/>
      <c r="O484" s="9">
        <f t="shared" si="80"/>
        <v>0</v>
      </c>
      <c r="P484" s="9">
        <f t="shared" si="81"/>
        <v>0</v>
      </c>
      <c r="Q484" s="9">
        <f t="shared" si="78"/>
        <v>0</v>
      </c>
      <c r="R484" s="8">
        <f t="shared" si="79"/>
        <v>0</v>
      </c>
      <c r="S484" s="89" t="s">
        <v>2909</v>
      </c>
      <c r="T484" s="89" t="s">
        <v>2728</v>
      </c>
      <c r="U484" s="89">
        <v>25</v>
      </c>
      <c r="V484" s="89"/>
      <c r="W484" s="89"/>
      <c r="X484" s="89"/>
      <c r="Y484" s="89"/>
      <c r="Z484" s="89"/>
      <c r="AA484" s="89"/>
      <c r="AB484" s="89"/>
      <c r="AC484" s="89"/>
    </row>
    <row r="485" spans="1:29" x14ac:dyDescent="0.25">
      <c r="A485" s="4" t="s">
        <v>2560</v>
      </c>
      <c r="B485" s="60" t="s">
        <v>1513</v>
      </c>
      <c r="C485" s="5" t="s">
        <v>427</v>
      </c>
      <c r="D485" s="278" t="s">
        <v>2803</v>
      </c>
      <c r="E485" s="188" t="s">
        <v>2627</v>
      </c>
      <c r="F485" s="254" t="s">
        <v>797</v>
      </c>
      <c r="G485" s="17">
        <f t="shared" si="75"/>
        <v>621</v>
      </c>
      <c r="H485" s="17">
        <v>540</v>
      </c>
      <c r="I485" s="17">
        <v>1200</v>
      </c>
      <c r="J485" s="32"/>
      <c r="K485" s="9">
        <f t="shared" si="82"/>
        <v>0</v>
      </c>
      <c r="L485" s="9">
        <f t="shared" si="76"/>
        <v>0</v>
      </c>
      <c r="M485" s="9">
        <f t="shared" si="77"/>
        <v>0</v>
      </c>
      <c r="N485" s="29"/>
      <c r="O485" s="9">
        <f t="shared" si="80"/>
        <v>0</v>
      </c>
      <c r="P485" s="9">
        <f t="shared" si="81"/>
        <v>0</v>
      </c>
      <c r="Q485" s="9">
        <f t="shared" si="78"/>
        <v>0</v>
      </c>
      <c r="R485" s="8">
        <f t="shared" si="79"/>
        <v>0</v>
      </c>
      <c r="S485" s="89" t="s">
        <v>2909</v>
      </c>
      <c r="T485" s="89" t="s">
        <v>2728</v>
      </c>
      <c r="U485" s="89">
        <v>25</v>
      </c>
      <c r="V485" s="89"/>
      <c r="W485" s="89"/>
      <c r="X485" s="89"/>
      <c r="Y485" s="89"/>
      <c r="Z485" s="89"/>
      <c r="AA485" s="89"/>
      <c r="AB485" s="89"/>
      <c r="AC485" s="89"/>
    </row>
    <row r="486" spans="1:29" x14ac:dyDescent="0.25">
      <c r="A486" s="4" t="s">
        <v>2560</v>
      </c>
      <c r="B486" s="60" t="s">
        <v>1513</v>
      </c>
      <c r="C486" s="46" t="s">
        <v>427</v>
      </c>
      <c r="D486" s="278" t="s">
        <v>2804</v>
      </c>
      <c r="E486" s="188" t="s">
        <v>2628</v>
      </c>
      <c r="F486" s="254" t="s">
        <v>797</v>
      </c>
      <c r="G486" s="6">
        <f t="shared" si="75"/>
        <v>621</v>
      </c>
      <c r="H486" s="6">
        <v>540</v>
      </c>
      <c r="I486" s="6">
        <v>1200</v>
      </c>
      <c r="J486" s="32"/>
      <c r="K486" s="9">
        <f t="shared" si="82"/>
        <v>0</v>
      </c>
      <c r="L486" s="9">
        <f t="shared" si="76"/>
        <v>0</v>
      </c>
      <c r="M486" s="9">
        <f t="shared" si="77"/>
        <v>0</v>
      </c>
      <c r="N486" s="29"/>
      <c r="O486" s="9">
        <f t="shared" si="80"/>
        <v>0</v>
      </c>
      <c r="P486" s="9">
        <f t="shared" si="81"/>
        <v>0</v>
      </c>
      <c r="Q486" s="9">
        <f t="shared" si="78"/>
        <v>0</v>
      </c>
      <c r="R486" s="8">
        <f t="shared" si="79"/>
        <v>0</v>
      </c>
      <c r="S486" s="89" t="s">
        <v>2909</v>
      </c>
      <c r="T486" s="89" t="s">
        <v>2728</v>
      </c>
      <c r="U486" s="89">
        <v>25</v>
      </c>
      <c r="V486" s="89"/>
      <c r="W486" s="89"/>
      <c r="X486" s="89"/>
      <c r="Y486" s="89"/>
      <c r="Z486" s="89"/>
      <c r="AA486" s="89"/>
      <c r="AB486" s="89"/>
      <c r="AC486" s="89"/>
    </row>
    <row r="487" spans="1:29" x14ac:dyDescent="0.25">
      <c r="A487" s="4" t="s">
        <v>2560</v>
      </c>
      <c r="B487" s="60" t="s">
        <v>1513</v>
      </c>
      <c r="C487" s="46" t="s">
        <v>428</v>
      </c>
      <c r="D487" s="310" t="s">
        <v>2805</v>
      </c>
      <c r="E487" s="189" t="s">
        <v>2629</v>
      </c>
      <c r="F487" s="254" t="s">
        <v>797</v>
      </c>
      <c r="G487" s="6">
        <f t="shared" si="75"/>
        <v>621</v>
      </c>
      <c r="H487" s="6">
        <v>540</v>
      </c>
      <c r="I487" s="6">
        <v>1200</v>
      </c>
      <c r="J487" s="32"/>
      <c r="K487" s="9">
        <f t="shared" si="82"/>
        <v>0</v>
      </c>
      <c r="L487" s="9">
        <f t="shared" si="76"/>
        <v>0</v>
      </c>
      <c r="M487" s="9">
        <f t="shared" si="77"/>
        <v>0</v>
      </c>
      <c r="N487" s="29"/>
      <c r="O487" s="9">
        <f t="shared" si="80"/>
        <v>0</v>
      </c>
      <c r="P487" s="9">
        <f t="shared" si="81"/>
        <v>0</v>
      </c>
      <c r="Q487" s="9">
        <f t="shared" si="78"/>
        <v>0</v>
      </c>
      <c r="R487" s="8">
        <f t="shared" si="79"/>
        <v>0</v>
      </c>
      <c r="S487" s="89" t="s">
        <v>2909</v>
      </c>
      <c r="T487" s="89" t="s">
        <v>2728</v>
      </c>
      <c r="U487" s="89">
        <v>25</v>
      </c>
      <c r="V487" s="89"/>
      <c r="W487" s="89"/>
      <c r="X487" s="89"/>
      <c r="Y487" s="89"/>
      <c r="Z487" s="89"/>
      <c r="AA487" s="89"/>
      <c r="AB487" s="89"/>
      <c r="AC487" s="89"/>
    </row>
    <row r="488" spans="1:29" x14ac:dyDescent="0.25">
      <c r="A488" s="4" t="s">
        <v>2560</v>
      </c>
      <c r="B488" s="60" t="s">
        <v>1513</v>
      </c>
      <c r="C488" s="5" t="s">
        <v>427</v>
      </c>
      <c r="D488" s="278" t="s">
        <v>2806</v>
      </c>
      <c r="E488" s="188" t="s">
        <v>2630</v>
      </c>
      <c r="F488" s="254" t="s">
        <v>797</v>
      </c>
      <c r="G488" s="17">
        <f t="shared" si="75"/>
        <v>621</v>
      </c>
      <c r="H488" s="17">
        <v>540</v>
      </c>
      <c r="I488" s="17">
        <v>1200</v>
      </c>
      <c r="J488" s="32"/>
      <c r="K488" s="9">
        <f t="shared" si="82"/>
        <v>0</v>
      </c>
      <c r="L488" s="9">
        <f t="shared" si="76"/>
        <v>0</v>
      </c>
      <c r="M488" s="9">
        <f t="shared" si="77"/>
        <v>0</v>
      </c>
      <c r="N488" s="29"/>
      <c r="O488" s="9">
        <f t="shared" si="80"/>
        <v>0</v>
      </c>
      <c r="P488" s="9">
        <f t="shared" si="81"/>
        <v>0</v>
      </c>
      <c r="Q488" s="9">
        <f t="shared" si="78"/>
        <v>0</v>
      </c>
      <c r="R488" s="8">
        <f t="shared" si="79"/>
        <v>0</v>
      </c>
      <c r="S488" s="89" t="s">
        <v>2909</v>
      </c>
      <c r="T488" s="89" t="s">
        <v>2728</v>
      </c>
      <c r="U488" s="89">
        <v>25</v>
      </c>
      <c r="V488" s="89"/>
      <c r="W488" s="89"/>
      <c r="X488" s="89"/>
      <c r="Y488" s="89"/>
      <c r="Z488" s="89"/>
      <c r="AA488" s="89"/>
      <c r="AB488" s="89"/>
      <c r="AC488" s="89"/>
    </row>
    <row r="489" spans="1:29" x14ac:dyDescent="0.25">
      <c r="A489" s="4" t="s">
        <v>2560</v>
      </c>
      <c r="B489" s="60" t="s">
        <v>1513</v>
      </c>
      <c r="C489" s="46" t="s">
        <v>427</v>
      </c>
      <c r="D489" s="278" t="s">
        <v>2807</v>
      </c>
      <c r="E489" s="188" t="s">
        <v>2631</v>
      </c>
      <c r="F489" s="254" t="s">
        <v>797</v>
      </c>
      <c r="G489" s="6">
        <f t="shared" si="75"/>
        <v>621</v>
      </c>
      <c r="H489" s="6">
        <v>540</v>
      </c>
      <c r="I489" s="6">
        <v>1200</v>
      </c>
      <c r="J489" s="32"/>
      <c r="K489" s="9">
        <f t="shared" si="82"/>
        <v>0</v>
      </c>
      <c r="L489" s="9">
        <f t="shared" si="76"/>
        <v>0</v>
      </c>
      <c r="M489" s="9">
        <f t="shared" si="77"/>
        <v>0</v>
      </c>
      <c r="N489" s="29"/>
      <c r="O489" s="9">
        <f t="shared" si="80"/>
        <v>0</v>
      </c>
      <c r="P489" s="9">
        <f t="shared" si="81"/>
        <v>0</v>
      </c>
      <c r="Q489" s="9">
        <f t="shared" si="78"/>
        <v>0</v>
      </c>
      <c r="R489" s="8">
        <f t="shared" si="79"/>
        <v>0</v>
      </c>
      <c r="S489" s="89" t="s">
        <v>2909</v>
      </c>
      <c r="T489" s="89" t="s">
        <v>2728</v>
      </c>
      <c r="U489" s="89">
        <v>25</v>
      </c>
      <c r="V489" s="89"/>
      <c r="W489" s="89"/>
      <c r="X489" s="89"/>
      <c r="Y489" s="89"/>
      <c r="Z489" s="89"/>
      <c r="AA489" s="89"/>
      <c r="AB489" s="89"/>
      <c r="AC489" s="89"/>
    </row>
    <row r="490" spans="1:29" x14ac:dyDescent="0.25">
      <c r="A490" s="4" t="s">
        <v>2560</v>
      </c>
      <c r="B490" s="60" t="s">
        <v>1513</v>
      </c>
      <c r="C490" s="46" t="s">
        <v>428</v>
      </c>
      <c r="D490" s="310" t="s">
        <v>2808</v>
      </c>
      <c r="E490" s="189" t="s">
        <v>2632</v>
      </c>
      <c r="F490" s="254" t="s">
        <v>797</v>
      </c>
      <c r="G490" s="6">
        <f t="shared" si="75"/>
        <v>621</v>
      </c>
      <c r="H490" s="6">
        <v>540</v>
      </c>
      <c r="I490" s="6">
        <v>1200</v>
      </c>
      <c r="J490" s="32"/>
      <c r="K490" s="9">
        <f t="shared" si="82"/>
        <v>0</v>
      </c>
      <c r="L490" s="9">
        <f t="shared" si="76"/>
        <v>0</v>
      </c>
      <c r="M490" s="9">
        <f t="shared" si="77"/>
        <v>0</v>
      </c>
      <c r="N490" s="29"/>
      <c r="O490" s="9">
        <f t="shared" si="80"/>
        <v>0</v>
      </c>
      <c r="P490" s="9">
        <f t="shared" si="81"/>
        <v>0</v>
      </c>
      <c r="Q490" s="9">
        <f t="shared" si="78"/>
        <v>0</v>
      </c>
      <c r="R490" s="8">
        <f t="shared" si="79"/>
        <v>0</v>
      </c>
      <c r="S490" s="89" t="s">
        <v>2909</v>
      </c>
      <c r="T490" s="89" t="s">
        <v>2728</v>
      </c>
      <c r="U490" s="89">
        <v>25</v>
      </c>
      <c r="V490" s="89"/>
      <c r="W490" s="89"/>
      <c r="X490" s="89"/>
      <c r="Y490" s="89"/>
      <c r="Z490" s="89"/>
      <c r="AA490" s="89"/>
      <c r="AB490" s="89"/>
      <c r="AC490" s="89"/>
    </row>
    <row r="491" spans="1:29" x14ac:dyDescent="0.25">
      <c r="A491" s="4" t="s">
        <v>2560</v>
      </c>
      <c r="B491" s="60" t="s">
        <v>1513</v>
      </c>
      <c r="C491" s="5" t="s">
        <v>427</v>
      </c>
      <c r="D491" s="278" t="s">
        <v>2809</v>
      </c>
      <c r="E491" s="188" t="s">
        <v>2633</v>
      </c>
      <c r="F491" s="254" t="s">
        <v>797</v>
      </c>
      <c r="G491" s="17">
        <f t="shared" si="75"/>
        <v>621</v>
      </c>
      <c r="H491" s="17">
        <v>540</v>
      </c>
      <c r="I491" s="17">
        <v>1200</v>
      </c>
      <c r="J491" s="32"/>
      <c r="K491" s="9">
        <f t="shared" si="82"/>
        <v>0</v>
      </c>
      <c r="L491" s="9">
        <f t="shared" si="76"/>
        <v>0</v>
      </c>
      <c r="M491" s="9">
        <f t="shared" si="77"/>
        <v>0</v>
      </c>
      <c r="N491" s="29"/>
      <c r="O491" s="9">
        <f t="shared" si="80"/>
        <v>0</v>
      </c>
      <c r="P491" s="9">
        <f t="shared" si="81"/>
        <v>0</v>
      </c>
      <c r="Q491" s="9">
        <f t="shared" si="78"/>
        <v>0</v>
      </c>
      <c r="R491" s="8">
        <f t="shared" si="79"/>
        <v>0</v>
      </c>
      <c r="S491" s="89" t="s">
        <v>2909</v>
      </c>
      <c r="T491" s="89" t="s">
        <v>2728</v>
      </c>
      <c r="U491" s="89">
        <v>25</v>
      </c>
      <c r="V491" s="89"/>
      <c r="W491" s="89"/>
      <c r="X491" s="89"/>
      <c r="Y491" s="89"/>
      <c r="Z491" s="89"/>
      <c r="AA491" s="89"/>
      <c r="AB491" s="89"/>
      <c r="AC491" s="89"/>
    </row>
    <row r="492" spans="1:29" x14ac:dyDescent="0.25">
      <c r="A492" s="4" t="s">
        <v>2560</v>
      </c>
      <c r="B492" s="60" t="s">
        <v>1513</v>
      </c>
      <c r="C492" s="46" t="s">
        <v>427</v>
      </c>
      <c r="D492" s="278" t="s">
        <v>2810</v>
      </c>
      <c r="E492" s="188" t="s">
        <v>2634</v>
      </c>
      <c r="F492" s="254" t="s">
        <v>797</v>
      </c>
      <c r="G492" s="6">
        <f t="shared" si="75"/>
        <v>621</v>
      </c>
      <c r="H492" s="6">
        <v>540</v>
      </c>
      <c r="I492" s="6">
        <v>1200</v>
      </c>
      <c r="J492" s="32"/>
      <c r="K492" s="9">
        <f t="shared" si="82"/>
        <v>0</v>
      </c>
      <c r="L492" s="9">
        <f t="shared" si="76"/>
        <v>0</v>
      </c>
      <c r="M492" s="9">
        <f t="shared" si="77"/>
        <v>0</v>
      </c>
      <c r="N492" s="29"/>
      <c r="O492" s="9">
        <f t="shared" si="80"/>
        <v>0</v>
      </c>
      <c r="P492" s="9">
        <f t="shared" si="81"/>
        <v>0</v>
      </c>
      <c r="Q492" s="9">
        <f t="shared" si="78"/>
        <v>0</v>
      </c>
      <c r="R492" s="8">
        <f t="shared" si="79"/>
        <v>0</v>
      </c>
      <c r="S492" s="89" t="s">
        <v>2909</v>
      </c>
      <c r="T492" s="89" t="s">
        <v>2728</v>
      </c>
      <c r="U492" s="89">
        <v>25</v>
      </c>
      <c r="V492" s="89"/>
      <c r="W492" s="89"/>
      <c r="X492" s="89"/>
      <c r="Y492" s="89"/>
      <c r="Z492" s="89"/>
      <c r="AA492" s="89"/>
      <c r="AB492" s="89"/>
      <c r="AC492" s="89"/>
    </row>
    <row r="493" spans="1:29" x14ac:dyDescent="0.25">
      <c r="A493" s="4" t="s">
        <v>2560</v>
      </c>
      <c r="B493" s="60" t="s">
        <v>1513</v>
      </c>
      <c r="C493" s="46" t="s">
        <v>428</v>
      </c>
      <c r="D493" s="310" t="s">
        <v>2811</v>
      </c>
      <c r="E493" s="189" t="s">
        <v>2635</v>
      </c>
      <c r="F493" s="254" t="s">
        <v>797</v>
      </c>
      <c r="G493" s="6">
        <f t="shared" si="75"/>
        <v>621</v>
      </c>
      <c r="H493" s="6">
        <v>540</v>
      </c>
      <c r="I493" s="6">
        <v>1200</v>
      </c>
      <c r="J493" s="32"/>
      <c r="K493" s="9">
        <f t="shared" si="82"/>
        <v>0</v>
      </c>
      <c r="L493" s="9">
        <f t="shared" si="76"/>
        <v>0</v>
      </c>
      <c r="M493" s="9">
        <f t="shared" si="77"/>
        <v>0</v>
      </c>
      <c r="N493" s="29"/>
      <c r="O493" s="9">
        <f t="shared" si="80"/>
        <v>0</v>
      </c>
      <c r="P493" s="9">
        <f t="shared" si="81"/>
        <v>0</v>
      </c>
      <c r="Q493" s="9">
        <f t="shared" si="78"/>
        <v>0</v>
      </c>
      <c r="R493" s="8">
        <f t="shared" si="79"/>
        <v>0</v>
      </c>
      <c r="S493" s="89" t="s">
        <v>2909</v>
      </c>
      <c r="T493" s="89" t="s">
        <v>2728</v>
      </c>
      <c r="U493" s="89">
        <v>25</v>
      </c>
      <c r="V493" s="89"/>
      <c r="W493" s="89"/>
      <c r="X493" s="89"/>
      <c r="Y493" s="89"/>
      <c r="Z493" s="89"/>
      <c r="AA493" s="89"/>
      <c r="AB493" s="89"/>
      <c r="AC493" s="89"/>
    </row>
    <row r="494" spans="1:29" x14ac:dyDescent="0.25">
      <c r="A494" s="4" t="s">
        <v>2560</v>
      </c>
      <c r="B494" s="60" t="s">
        <v>1513</v>
      </c>
      <c r="C494" s="5" t="s">
        <v>427</v>
      </c>
      <c r="D494" s="278" t="s">
        <v>2812</v>
      </c>
      <c r="E494" s="188" t="s">
        <v>2636</v>
      </c>
      <c r="F494" s="254" t="s">
        <v>797</v>
      </c>
      <c r="G494" s="17">
        <f t="shared" si="75"/>
        <v>621</v>
      </c>
      <c r="H494" s="17">
        <v>540</v>
      </c>
      <c r="I494" s="17">
        <v>1200</v>
      </c>
      <c r="J494" s="32"/>
      <c r="K494" s="9">
        <f t="shared" si="82"/>
        <v>0</v>
      </c>
      <c r="L494" s="9">
        <f t="shared" si="76"/>
        <v>0</v>
      </c>
      <c r="M494" s="9">
        <f t="shared" si="77"/>
        <v>0</v>
      </c>
      <c r="N494" s="29"/>
      <c r="O494" s="9">
        <f t="shared" si="80"/>
        <v>0</v>
      </c>
      <c r="P494" s="9">
        <f t="shared" si="81"/>
        <v>0</v>
      </c>
      <c r="Q494" s="9">
        <f t="shared" si="78"/>
        <v>0</v>
      </c>
      <c r="R494" s="8">
        <f t="shared" si="79"/>
        <v>0</v>
      </c>
      <c r="S494" s="89" t="s">
        <v>2909</v>
      </c>
      <c r="T494" s="89" t="s">
        <v>2728</v>
      </c>
      <c r="U494" s="89">
        <v>25</v>
      </c>
      <c r="V494" s="89"/>
      <c r="W494" s="89"/>
      <c r="X494" s="89"/>
      <c r="Y494" s="89"/>
      <c r="Z494" s="89"/>
      <c r="AA494" s="89"/>
      <c r="AB494" s="89"/>
      <c r="AC494" s="89"/>
    </row>
    <row r="495" spans="1:29" x14ac:dyDescent="0.25">
      <c r="A495" s="4" t="s">
        <v>2560</v>
      </c>
      <c r="B495" s="60" t="s">
        <v>1513</v>
      </c>
      <c r="C495" s="46" t="s">
        <v>427</v>
      </c>
      <c r="D495" s="278" t="s">
        <v>2813</v>
      </c>
      <c r="E495" s="188" t="s">
        <v>2637</v>
      </c>
      <c r="F495" s="254" t="s">
        <v>797</v>
      </c>
      <c r="G495" s="6">
        <f t="shared" si="75"/>
        <v>621</v>
      </c>
      <c r="H495" s="6">
        <v>540</v>
      </c>
      <c r="I495" s="6">
        <v>1200</v>
      </c>
      <c r="J495" s="32"/>
      <c r="K495" s="9">
        <f t="shared" si="82"/>
        <v>0</v>
      </c>
      <c r="L495" s="9">
        <f t="shared" si="76"/>
        <v>0</v>
      </c>
      <c r="M495" s="9">
        <f t="shared" si="77"/>
        <v>0</v>
      </c>
      <c r="N495" s="29"/>
      <c r="O495" s="9">
        <f t="shared" si="80"/>
        <v>0</v>
      </c>
      <c r="P495" s="9">
        <f t="shared" si="81"/>
        <v>0</v>
      </c>
      <c r="Q495" s="9">
        <f t="shared" si="78"/>
        <v>0</v>
      </c>
      <c r="R495" s="8">
        <f t="shared" si="79"/>
        <v>0</v>
      </c>
      <c r="S495" s="89" t="s">
        <v>2909</v>
      </c>
      <c r="T495" s="89" t="s">
        <v>2728</v>
      </c>
      <c r="U495" s="89">
        <v>25</v>
      </c>
      <c r="V495" s="89"/>
      <c r="W495" s="89"/>
      <c r="X495" s="89"/>
      <c r="Y495" s="89"/>
      <c r="Z495" s="89"/>
      <c r="AA495" s="89"/>
      <c r="AB495" s="89"/>
      <c r="AC495" s="89"/>
    </row>
    <row r="496" spans="1:29" x14ac:dyDescent="0.25">
      <c r="A496" s="4" t="s">
        <v>2560</v>
      </c>
      <c r="B496" s="60" t="s">
        <v>1513</v>
      </c>
      <c r="C496" s="46" t="s">
        <v>428</v>
      </c>
      <c r="D496" s="310" t="s">
        <v>2814</v>
      </c>
      <c r="E496" s="189" t="s">
        <v>2638</v>
      </c>
      <c r="F496" s="254" t="s">
        <v>797</v>
      </c>
      <c r="G496" s="6">
        <f t="shared" si="75"/>
        <v>621</v>
      </c>
      <c r="H496" s="6">
        <v>540</v>
      </c>
      <c r="I496" s="6">
        <v>1200</v>
      </c>
      <c r="J496" s="32"/>
      <c r="K496" s="9">
        <f t="shared" si="82"/>
        <v>0</v>
      </c>
      <c r="L496" s="9">
        <f t="shared" si="76"/>
        <v>0</v>
      </c>
      <c r="M496" s="9">
        <f t="shared" si="77"/>
        <v>0</v>
      </c>
      <c r="N496" s="29"/>
      <c r="O496" s="9">
        <f t="shared" si="80"/>
        <v>0</v>
      </c>
      <c r="P496" s="9">
        <f t="shared" si="81"/>
        <v>0</v>
      </c>
      <c r="Q496" s="9">
        <f t="shared" si="78"/>
        <v>0</v>
      </c>
      <c r="R496" s="8">
        <f t="shared" si="79"/>
        <v>0</v>
      </c>
      <c r="S496" s="89" t="s">
        <v>2909</v>
      </c>
      <c r="T496" s="89" t="s">
        <v>2728</v>
      </c>
      <c r="U496" s="89">
        <v>25</v>
      </c>
      <c r="V496" s="89"/>
      <c r="W496" s="89"/>
      <c r="X496" s="89"/>
      <c r="Y496" s="89"/>
      <c r="Z496" s="89"/>
      <c r="AA496" s="89"/>
      <c r="AB496" s="89"/>
      <c r="AC496" s="89"/>
    </row>
    <row r="497" spans="1:29" x14ac:dyDescent="0.25">
      <c r="A497" s="4" t="s">
        <v>2560</v>
      </c>
      <c r="B497" s="60" t="s">
        <v>1513</v>
      </c>
      <c r="C497" s="5" t="s">
        <v>427</v>
      </c>
      <c r="D497" s="278" t="s">
        <v>2815</v>
      </c>
      <c r="E497" s="188" t="s">
        <v>2639</v>
      </c>
      <c r="F497" s="254" t="s">
        <v>797</v>
      </c>
      <c r="G497" s="17">
        <f t="shared" si="75"/>
        <v>621</v>
      </c>
      <c r="H497" s="17">
        <v>540</v>
      </c>
      <c r="I497" s="17">
        <v>1200</v>
      </c>
      <c r="J497" s="32"/>
      <c r="K497" s="9">
        <f t="shared" si="82"/>
        <v>0</v>
      </c>
      <c r="L497" s="9">
        <f t="shared" si="76"/>
        <v>0</v>
      </c>
      <c r="M497" s="9">
        <f t="shared" si="77"/>
        <v>0</v>
      </c>
      <c r="N497" s="29"/>
      <c r="O497" s="9">
        <f t="shared" si="80"/>
        <v>0</v>
      </c>
      <c r="P497" s="9">
        <f t="shared" si="81"/>
        <v>0</v>
      </c>
      <c r="Q497" s="9">
        <f t="shared" si="78"/>
        <v>0</v>
      </c>
      <c r="R497" s="8">
        <f t="shared" si="79"/>
        <v>0</v>
      </c>
      <c r="S497" s="89" t="s">
        <v>2909</v>
      </c>
      <c r="T497" s="89" t="s">
        <v>2728</v>
      </c>
      <c r="U497" s="89">
        <v>25</v>
      </c>
      <c r="V497" s="89"/>
      <c r="W497" s="89"/>
      <c r="X497" s="89"/>
      <c r="Y497" s="89"/>
      <c r="Z497" s="89"/>
      <c r="AA497" s="89"/>
      <c r="AB497" s="89"/>
      <c r="AC497" s="89"/>
    </row>
    <row r="498" spans="1:29" x14ac:dyDescent="0.25">
      <c r="A498" s="4" t="s">
        <v>2560</v>
      </c>
      <c r="B498" s="60" t="s">
        <v>1513</v>
      </c>
      <c r="C498" s="46" t="s">
        <v>427</v>
      </c>
      <c r="D498" s="278" t="s">
        <v>2816</v>
      </c>
      <c r="E498" s="188" t="s">
        <v>2640</v>
      </c>
      <c r="F498" s="254" t="s">
        <v>797</v>
      </c>
      <c r="G498" s="6">
        <f t="shared" si="75"/>
        <v>621</v>
      </c>
      <c r="H498" s="6">
        <v>540</v>
      </c>
      <c r="I498" s="6">
        <v>1200</v>
      </c>
      <c r="J498" s="32"/>
      <c r="K498" s="9">
        <f t="shared" si="82"/>
        <v>0</v>
      </c>
      <c r="L498" s="9">
        <f t="shared" si="76"/>
        <v>0</v>
      </c>
      <c r="M498" s="9">
        <f t="shared" si="77"/>
        <v>0</v>
      </c>
      <c r="N498" s="29"/>
      <c r="O498" s="9">
        <f t="shared" si="80"/>
        <v>0</v>
      </c>
      <c r="P498" s="9">
        <f t="shared" si="81"/>
        <v>0</v>
      </c>
      <c r="Q498" s="9">
        <f t="shared" si="78"/>
        <v>0</v>
      </c>
      <c r="R498" s="8">
        <f t="shared" si="79"/>
        <v>0</v>
      </c>
      <c r="S498" s="89" t="s">
        <v>2909</v>
      </c>
      <c r="T498" s="89" t="s">
        <v>2728</v>
      </c>
      <c r="U498" s="89">
        <v>25</v>
      </c>
      <c r="V498" s="89"/>
      <c r="W498" s="89"/>
      <c r="X498" s="89"/>
      <c r="Y498" s="89"/>
      <c r="Z498" s="89"/>
      <c r="AA498" s="89"/>
      <c r="AB498" s="89"/>
      <c r="AC498" s="89"/>
    </row>
    <row r="499" spans="1:29" x14ac:dyDescent="0.25">
      <c r="A499" s="4" t="s">
        <v>2560</v>
      </c>
      <c r="B499" s="60" t="s">
        <v>1513</v>
      </c>
      <c r="C499" s="46" t="s">
        <v>428</v>
      </c>
      <c r="D499" s="310" t="s">
        <v>2817</v>
      </c>
      <c r="E499" s="189" t="s">
        <v>2641</v>
      </c>
      <c r="F499" s="254" t="s">
        <v>797</v>
      </c>
      <c r="G499" s="6">
        <f t="shared" si="75"/>
        <v>621</v>
      </c>
      <c r="H499" s="6">
        <v>540</v>
      </c>
      <c r="I499" s="6">
        <v>1200</v>
      </c>
      <c r="J499" s="32"/>
      <c r="K499" s="9">
        <f t="shared" si="82"/>
        <v>0</v>
      </c>
      <c r="L499" s="9">
        <f t="shared" si="76"/>
        <v>0</v>
      </c>
      <c r="M499" s="9">
        <f t="shared" si="77"/>
        <v>0</v>
      </c>
      <c r="N499" s="29"/>
      <c r="O499" s="9">
        <f t="shared" si="80"/>
        <v>0</v>
      </c>
      <c r="P499" s="9">
        <f t="shared" si="81"/>
        <v>0</v>
      </c>
      <c r="Q499" s="9">
        <f t="shared" si="78"/>
        <v>0</v>
      </c>
      <c r="R499" s="8">
        <f t="shared" si="79"/>
        <v>0</v>
      </c>
      <c r="S499" s="89" t="s">
        <v>2909</v>
      </c>
      <c r="T499" s="89" t="s">
        <v>2728</v>
      </c>
      <c r="U499" s="89">
        <v>25</v>
      </c>
      <c r="V499" s="89"/>
      <c r="W499" s="89"/>
      <c r="X499" s="89"/>
      <c r="Y499" s="89"/>
      <c r="Z499" s="89"/>
      <c r="AA499" s="89"/>
      <c r="AB499" s="89"/>
      <c r="AC499" s="89"/>
    </row>
    <row r="500" spans="1:29" x14ac:dyDescent="0.25">
      <c r="A500" s="4" t="s">
        <v>2560</v>
      </c>
      <c r="B500" s="60" t="s">
        <v>1513</v>
      </c>
      <c r="C500" s="5" t="s">
        <v>427</v>
      </c>
      <c r="D500" s="278" t="s">
        <v>2818</v>
      </c>
      <c r="E500" s="188" t="s">
        <v>2642</v>
      </c>
      <c r="F500" s="254" t="s">
        <v>797</v>
      </c>
      <c r="G500" s="17">
        <f t="shared" si="75"/>
        <v>621</v>
      </c>
      <c r="H500" s="17">
        <v>540</v>
      </c>
      <c r="I500" s="17">
        <v>1200</v>
      </c>
      <c r="J500" s="32"/>
      <c r="K500" s="9">
        <f t="shared" si="82"/>
        <v>0</v>
      </c>
      <c r="L500" s="9">
        <f t="shared" si="76"/>
        <v>0</v>
      </c>
      <c r="M500" s="9">
        <f t="shared" si="77"/>
        <v>0</v>
      </c>
      <c r="N500" s="29"/>
      <c r="O500" s="9">
        <f t="shared" si="80"/>
        <v>0</v>
      </c>
      <c r="P500" s="9">
        <f t="shared" si="81"/>
        <v>0</v>
      </c>
      <c r="Q500" s="9">
        <f t="shared" si="78"/>
        <v>0</v>
      </c>
      <c r="R500" s="8">
        <f t="shared" si="79"/>
        <v>0</v>
      </c>
      <c r="S500" s="89" t="s">
        <v>2909</v>
      </c>
      <c r="T500" s="89" t="s">
        <v>2728</v>
      </c>
      <c r="U500" s="89">
        <v>25</v>
      </c>
      <c r="V500" s="89"/>
      <c r="W500" s="89"/>
      <c r="X500" s="89"/>
      <c r="Y500" s="89"/>
      <c r="Z500" s="89"/>
      <c r="AA500" s="89"/>
      <c r="AB500" s="89"/>
      <c r="AC500" s="89"/>
    </row>
    <row r="501" spans="1:29" x14ac:dyDescent="0.25">
      <c r="A501" s="4" t="s">
        <v>2560</v>
      </c>
      <c r="B501" s="60" t="s">
        <v>1513</v>
      </c>
      <c r="C501" s="46" t="s">
        <v>427</v>
      </c>
      <c r="D501" s="278" t="s">
        <v>2819</v>
      </c>
      <c r="E501" s="188" t="s">
        <v>2643</v>
      </c>
      <c r="F501" s="254" t="s">
        <v>797</v>
      </c>
      <c r="G501" s="6">
        <f t="shared" si="75"/>
        <v>621</v>
      </c>
      <c r="H501" s="6">
        <v>540</v>
      </c>
      <c r="I501" s="6">
        <v>1200</v>
      </c>
      <c r="J501" s="32"/>
      <c r="K501" s="9">
        <f t="shared" si="82"/>
        <v>0</v>
      </c>
      <c r="L501" s="9">
        <f t="shared" si="76"/>
        <v>0</v>
      </c>
      <c r="M501" s="9">
        <f t="shared" si="77"/>
        <v>0</v>
      </c>
      <c r="N501" s="29"/>
      <c r="O501" s="9">
        <f t="shared" si="80"/>
        <v>0</v>
      </c>
      <c r="P501" s="9">
        <f t="shared" si="81"/>
        <v>0</v>
      </c>
      <c r="Q501" s="9">
        <f t="shared" si="78"/>
        <v>0</v>
      </c>
      <c r="R501" s="8">
        <f t="shared" si="79"/>
        <v>0</v>
      </c>
      <c r="S501" s="89" t="s">
        <v>2909</v>
      </c>
      <c r="T501" s="89" t="s">
        <v>2728</v>
      </c>
      <c r="U501" s="89">
        <v>25</v>
      </c>
      <c r="V501" s="89"/>
      <c r="W501" s="89"/>
      <c r="X501" s="89"/>
      <c r="Y501" s="89"/>
      <c r="Z501" s="89"/>
      <c r="AA501" s="89"/>
      <c r="AB501" s="89"/>
      <c r="AC501" s="89"/>
    </row>
    <row r="502" spans="1:29" x14ac:dyDescent="0.25">
      <c r="A502" s="4" t="s">
        <v>2560</v>
      </c>
      <c r="B502" s="60" t="s">
        <v>1513</v>
      </c>
      <c r="C502" s="46" t="s">
        <v>428</v>
      </c>
      <c r="D502" s="310" t="s">
        <v>2820</v>
      </c>
      <c r="E502" s="189" t="s">
        <v>2644</v>
      </c>
      <c r="F502" s="254" t="s">
        <v>797</v>
      </c>
      <c r="G502" s="6">
        <f t="shared" si="75"/>
        <v>621</v>
      </c>
      <c r="H502" s="6">
        <v>540</v>
      </c>
      <c r="I502" s="6">
        <v>1200</v>
      </c>
      <c r="J502" s="32"/>
      <c r="K502" s="9">
        <f t="shared" ref="K502:K533" si="83">J502*G502</f>
        <v>0</v>
      </c>
      <c r="L502" s="9">
        <f t="shared" si="76"/>
        <v>0</v>
      </c>
      <c r="M502" s="9">
        <f t="shared" si="77"/>
        <v>0</v>
      </c>
      <c r="N502" s="29"/>
      <c r="O502" s="9">
        <f t="shared" si="80"/>
        <v>0</v>
      </c>
      <c r="P502" s="9">
        <f t="shared" si="81"/>
        <v>0</v>
      </c>
      <c r="Q502" s="9">
        <f t="shared" si="78"/>
        <v>0</v>
      </c>
      <c r="R502" s="8">
        <f t="shared" si="79"/>
        <v>0</v>
      </c>
      <c r="S502" s="89" t="s">
        <v>2909</v>
      </c>
      <c r="T502" s="89" t="s">
        <v>2728</v>
      </c>
      <c r="U502" s="89">
        <v>25</v>
      </c>
      <c r="V502" s="89"/>
      <c r="W502" s="89"/>
      <c r="X502" s="89"/>
      <c r="Y502" s="89"/>
      <c r="Z502" s="89"/>
      <c r="AA502" s="89"/>
      <c r="AB502" s="89"/>
      <c r="AC502" s="89"/>
    </row>
    <row r="503" spans="1:29" x14ac:dyDescent="0.25">
      <c r="A503" s="4" t="s">
        <v>2560</v>
      </c>
      <c r="B503" s="60" t="s">
        <v>1513</v>
      </c>
      <c r="C503" s="5" t="s">
        <v>427</v>
      </c>
      <c r="D503" s="278" t="s">
        <v>2821</v>
      </c>
      <c r="E503" s="188" t="s">
        <v>2645</v>
      </c>
      <c r="F503" s="254" t="s">
        <v>797</v>
      </c>
      <c r="G503" s="17">
        <f t="shared" si="75"/>
        <v>621</v>
      </c>
      <c r="H503" s="17">
        <v>540</v>
      </c>
      <c r="I503" s="17">
        <v>1200</v>
      </c>
      <c r="J503" s="32"/>
      <c r="K503" s="9">
        <f t="shared" si="83"/>
        <v>0</v>
      </c>
      <c r="L503" s="9">
        <f t="shared" si="76"/>
        <v>0</v>
      </c>
      <c r="M503" s="9">
        <f t="shared" si="77"/>
        <v>0</v>
      </c>
      <c r="N503" s="29"/>
      <c r="O503" s="9">
        <f t="shared" si="80"/>
        <v>0</v>
      </c>
      <c r="P503" s="9">
        <f t="shared" si="81"/>
        <v>0</v>
      </c>
      <c r="Q503" s="9">
        <f t="shared" si="78"/>
        <v>0</v>
      </c>
      <c r="R503" s="8">
        <f t="shared" si="79"/>
        <v>0</v>
      </c>
      <c r="S503" s="89" t="s">
        <v>2909</v>
      </c>
      <c r="T503" s="89" t="s">
        <v>2728</v>
      </c>
      <c r="U503" s="89">
        <v>25</v>
      </c>
      <c r="V503" s="89"/>
      <c r="W503" s="89"/>
      <c r="X503" s="89"/>
      <c r="Y503" s="89"/>
      <c r="Z503" s="89"/>
      <c r="AA503" s="89"/>
      <c r="AB503" s="89"/>
      <c r="AC503" s="89"/>
    </row>
    <row r="504" spans="1:29" x14ac:dyDescent="0.25">
      <c r="A504" s="4" t="s">
        <v>2560</v>
      </c>
      <c r="B504" s="60" t="s">
        <v>1513</v>
      </c>
      <c r="C504" s="46" t="s">
        <v>427</v>
      </c>
      <c r="D504" s="278" t="s">
        <v>2822</v>
      </c>
      <c r="E504" s="188" t="s">
        <v>2646</v>
      </c>
      <c r="F504" s="254" t="s">
        <v>797</v>
      </c>
      <c r="G504" s="6">
        <f t="shared" si="75"/>
        <v>621</v>
      </c>
      <c r="H504" s="6">
        <v>540</v>
      </c>
      <c r="I504" s="6">
        <v>1200</v>
      </c>
      <c r="J504" s="32"/>
      <c r="K504" s="9">
        <f t="shared" si="83"/>
        <v>0</v>
      </c>
      <c r="L504" s="9">
        <f t="shared" si="76"/>
        <v>0</v>
      </c>
      <c r="M504" s="9">
        <f t="shared" si="77"/>
        <v>0</v>
      </c>
      <c r="N504" s="29"/>
      <c r="O504" s="9">
        <f t="shared" si="80"/>
        <v>0</v>
      </c>
      <c r="P504" s="9">
        <f t="shared" si="81"/>
        <v>0</v>
      </c>
      <c r="Q504" s="9">
        <f t="shared" si="78"/>
        <v>0</v>
      </c>
      <c r="R504" s="8">
        <f t="shared" si="79"/>
        <v>0</v>
      </c>
      <c r="S504" s="89" t="s">
        <v>2909</v>
      </c>
      <c r="T504" s="89" t="s">
        <v>2728</v>
      </c>
      <c r="U504" s="89">
        <v>25</v>
      </c>
      <c r="V504" s="89"/>
      <c r="W504" s="89"/>
      <c r="X504" s="89"/>
      <c r="Y504" s="89"/>
      <c r="Z504" s="89"/>
      <c r="AA504" s="89"/>
      <c r="AB504" s="89"/>
      <c r="AC504" s="89"/>
    </row>
    <row r="505" spans="1:29" x14ac:dyDescent="0.25">
      <c r="A505" s="4" t="s">
        <v>2560</v>
      </c>
      <c r="B505" s="60" t="s">
        <v>1513</v>
      </c>
      <c r="C505" s="46" t="s">
        <v>428</v>
      </c>
      <c r="D505" s="310" t="s">
        <v>2823</v>
      </c>
      <c r="E505" s="189" t="s">
        <v>2647</v>
      </c>
      <c r="F505" s="254" t="s">
        <v>797</v>
      </c>
      <c r="G505" s="6">
        <f t="shared" si="75"/>
        <v>621</v>
      </c>
      <c r="H505" s="6">
        <v>540</v>
      </c>
      <c r="I505" s="6">
        <v>1200</v>
      </c>
      <c r="J505" s="32"/>
      <c r="K505" s="9">
        <f t="shared" si="83"/>
        <v>0</v>
      </c>
      <c r="L505" s="9">
        <f t="shared" si="76"/>
        <v>0</v>
      </c>
      <c r="M505" s="9">
        <f t="shared" si="77"/>
        <v>0</v>
      </c>
      <c r="N505" s="29"/>
      <c r="O505" s="9">
        <f t="shared" si="80"/>
        <v>0</v>
      </c>
      <c r="P505" s="9">
        <f t="shared" si="81"/>
        <v>0</v>
      </c>
      <c r="Q505" s="9">
        <f t="shared" si="78"/>
        <v>0</v>
      </c>
      <c r="R505" s="8">
        <f t="shared" si="79"/>
        <v>0</v>
      </c>
      <c r="S505" s="89" t="s">
        <v>2909</v>
      </c>
      <c r="T505" s="89" t="s">
        <v>2728</v>
      </c>
      <c r="U505" s="89">
        <v>25</v>
      </c>
      <c r="V505" s="89"/>
      <c r="W505" s="89"/>
      <c r="X505" s="89"/>
      <c r="Y505" s="89"/>
      <c r="Z505" s="89"/>
      <c r="AA505" s="89"/>
      <c r="AB505" s="89"/>
      <c r="AC505" s="89"/>
    </row>
    <row r="506" spans="1:29" x14ac:dyDescent="0.25">
      <c r="A506" s="4" t="s">
        <v>2560</v>
      </c>
      <c r="B506" s="60" t="s">
        <v>1513</v>
      </c>
      <c r="C506" s="5" t="s">
        <v>427</v>
      </c>
      <c r="D506" s="278" t="s">
        <v>2824</v>
      </c>
      <c r="E506" s="188" t="s">
        <v>2648</v>
      </c>
      <c r="F506" s="254" t="s">
        <v>797</v>
      </c>
      <c r="G506" s="17">
        <f t="shared" si="75"/>
        <v>621</v>
      </c>
      <c r="H506" s="17">
        <v>540</v>
      </c>
      <c r="I506" s="17">
        <v>1200</v>
      </c>
      <c r="J506" s="32"/>
      <c r="K506" s="9">
        <f t="shared" si="83"/>
        <v>0</v>
      </c>
      <c r="L506" s="9">
        <f t="shared" si="76"/>
        <v>0</v>
      </c>
      <c r="M506" s="9">
        <f t="shared" si="77"/>
        <v>0</v>
      </c>
      <c r="N506" s="29"/>
      <c r="O506" s="9">
        <f t="shared" si="80"/>
        <v>0</v>
      </c>
      <c r="P506" s="9">
        <f t="shared" si="81"/>
        <v>0</v>
      </c>
      <c r="Q506" s="9">
        <f t="shared" si="78"/>
        <v>0</v>
      </c>
      <c r="R506" s="8">
        <f t="shared" si="79"/>
        <v>0</v>
      </c>
      <c r="S506" s="89" t="s">
        <v>2909</v>
      </c>
      <c r="T506" s="89" t="s">
        <v>2728</v>
      </c>
      <c r="U506" s="89">
        <v>25</v>
      </c>
      <c r="V506" s="89"/>
      <c r="W506" s="89"/>
      <c r="X506" s="89"/>
      <c r="Y506" s="89"/>
      <c r="Z506" s="89"/>
      <c r="AA506" s="89"/>
      <c r="AB506" s="89"/>
      <c r="AC506" s="89"/>
    </row>
    <row r="507" spans="1:29" x14ac:dyDescent="0.25">
      <c r="A507" s="4" t="s">
        <v>2560</v>
      </c>
      <c r="B507" s="60" t="s">
        <v>1513</v>
      </c>
      <c r="C507" s="46" t="s">
        <v>427</v>
      </c>
      <c r="D507" s="278" t="s">
        <v>2825</v>
      </c>
      <c r="E507" s="188" t="s">
        <v>2649</v>
      </c>
      <c r="F507" s="254" t="s">
        <v>797</v>
      </c>
      <c r="G507" s="6">
        <f t="shared" si="75"/>
        <v>621</v>
      </c>
      <c r="H507" s="6">
        <v>540</v>
      </c>
      <c r="I507" s="6">
        <v>1200</v>
      </c>
      <c r="J507" s="32"/>
      <c r="K507" s="9">
        <f t="shared" si="83"/>
        <v>0</v>
      </c>
      <c r="L507" s="9">
        <f t="shared" si="76"/>
        <v>0</v>
      </c>
      <c r="M507" s="9">
        <f t="shared" si="77"/>
        <v>0</v>
      </c>
      <c r="N507" s="29"/>
      <c r="O507" s="9">
        <f t="shared" si="80"/>
        <v>0</v>
      </c>
      <c r="P507" s="9">
        <f t="shared" si="81"/>
        <v>0</v>
      </c>
      <c r="Q507" s="9">
        <f t="shared" si="78"/>
        <v>0</v>
      </c>
      <c r="R507" s="8">
        <f t="shared" si="79"/>
        <v>0</v>
      </c>
      <c r="S507" s="89" t="s">
        <v>2909</v>
      </c>
      <c r="T507" s="89" t="s">
        <v>2728</v>
      </c>
      <c r="U507" s="89">
        <v>25</v>
      </c>
      <c r="V507" s="89"/>
      <c r="W507" s="89"/>
      <c r="X507" s="89"/>
      <c r="Y507" s="89"/>
      <c r="Z507" s="89"/>
      <c r="AA507" s="89"/>
      <c r="AB507" s="89"/>
      <c r="AC507" s="89"/>
    </row>
    <row r="508" spans="1:29" x14ac:dyDescent="0.25">
      <c r="A508" s="4" t="s">
        <v>2560</v>
      </c>
      <c r="B508" s="60" t="s">
        <v>1513</v>
      </c>
      <c r="C508" s="46" t="s">
        <v>428</v>
      </c>
      <c r="D508" s="310" t="s">
        <v>2826</v>
      </c>
      <c r="E508" s="189" t="s">
        <v>2650</v>
      </c>
      <c r="F508" s="254" t="s">
        <v>797</v>
      </c>
      <c r="G508" s="6">
        <f t="shared" si="75"/>
        <v>621</v>
      </c>
      <c r="H508" s="6">
        <v>540</v>
      </c>
      <c r="I508" s="6">
        <v>1200</v>
      </c>
      <c r="J508" s="32"/>
      <c r="K508" s="9">
        <f t="shared" si="83"/>
        <v>0</v>
      </c>
      <c r="L508" s="9">
        <f t="shared" si="76"/>
        <v>0</v>
      </c>
      <c r="M508" s="9">
        <f t="shared" si="77"/>
        <v>0</v>
      </c>
      <c r="N508" s="29"/>
      <c r="O508" s="9">
        <f t="shared" si="80"/>
        <v>0</v>
      </c>
      <c r="P508" s="9">
        <f t="shared" si="81"/>
        <v>0</v>
      </c>
      <c r="Q508" s="9">
        <f t="shared" si="78"/>
        <v>0</v>
      </c>
      <c r="R508" s="8">
        <f t="shared" si="79"/>
        <v>0</v>
      </c>
      <c r="S508" s="89" t="s">
        <v>2909</v>
      </c>
      <c r="T508" s="89" t="s">
        <v>2728</v>
      </c>
      <c r="U508" s="89">
        <v>25</v>
      </c>
      <c r="V508" s="89"/>
      <c r="W508" s="89"/>
      <c r="X508" s="89"/>
      <c r="Y508" s="89"/>
      <c r="Z508" s="89"/>
      <c r="AA508" s="89"/>
      <c r="AB508" s="89"/>
      <c r="AC508" s="89"/>
    </row>
    <row r="509" spans="1:29" x14ac:dyDescent="0.25">
      <c r="A509" s="4" t="s">
        <v>2560</v>
      </c>
      <c r="B509" s="60" t="s">
        <v>1513</v>
      </c>
      <c r="C509" s="5" t="s">
        <v>427</v>
      </c>
      <c r="D509" s="278" t="s">
        <v>2827</v>
      </c>
      <c r="E509" s="60" t="s">
        <v>2651</v>
      </c>
      <c r="F509" s="254" t="s">
        <v>9</v>
      </c>
      <c r="G509" s="17">
        <f t="shared" si="75"/>
        <v>621</v>
      </c>
      <c r="H509" s="17">
        <v>540</v>
      </c>
      <c r="I509" s="17">
        <v>1200</v>
      </c>
      <c r="J509" s="32"/>
      <c r="K509" s="9">
        <f t="shared" si="83"/>
        <v>0</v>
      </c>
      <c r="L509" s="9">
        <f t="shared" si="76"/>
        <v>0</v>
      </c>
      <c r="M509" s="9">
        <f t="shared" si="77"/>
        <v>0</v>
      </c>
      <c r="N509" s="29"/>
      <c r="O509" s="9">
        <f t="shared" si="80"/>
        <v>0</v>
      </c>
      <c r="P509" s="9">
        <f t="shared" si="81"/>
        <v>0</v>
      </c>
      <c r="Q509" s="9">
        <f t="shared" si="78"/>
        <v>0</v>
      </c>
      <c r="R509" s="8">
        <f t="shared" si="79"/>
        <v>0</v>
      </c>
      <c r="S509" s="89" t="s">
        <v>2910</v>
      </c>
      <c r="T509" s="89" t="s">
        <v>2727</v>
      </c>
      <c r="U509" s="89">
        <v>65</v>
      </c>
      <c r="V509" s="89"/>
      <c r="W509" s="89"/>
      <c r="X509" s="89"/>
      <c r="Y509" s="89"/>
      <c r="Z509" s="89"/>
      <c r="AA509" s="89"/>
      <c r="AB509" s="89"/>
      <c r="AC509" s="89"/>
    </row>
    <row r="510" spans="1:29" x14ac:dyDescent="0.25">
      <c r="A510" s="4" t="s">
        <v>2560</v>
      </c>
      <c r="B510" s="60" t="s">
        <v>1513</v>
      </c>
      <c r="C510" s="46" t="s">
        <v>427</v>
      </c>
      <c r="D510" s="278" t="s">
        <v>2828</v>
      </c>
      <c r="E510" s="304" t="s">
        <v>2652</v>
      </c>
      <c r="F510" s="254" t="s">
        <v>9</v>
      </c>
      <c r="G510" s="6">
        <f t="shared" si="75"/>
        <v>621</v>
      </c>
      <c r="H510" s="6">
        <v>540</v>
      </c>
      <c r="I510" s="6">
        <v>1200</v>
      </c>
      <c r="J510" s="32"/>
      <c r="K510" s="9">
        <f t="shared" si="83"/>
        <v>0</v>
      </c>
      <c r="L510" s="9">
        <f t="shared" si="76"/>
        <v>0</v>
      </c>
      <c r="M510" s="9">
        <f t="shared" si="77"/>
        <v>0</v>
      </c>
      <c r="N510" s="29"/>
      <c r="O510" s="9">
        <f t="shared" si="80"/>
        <v>0</v>
      </c>
      <c r="P510" s="9">
        <f t="shared" si="81"/>
        <v>0</v>
      </c>
      <c r="Q510" s="9">
        <f t="shared" si="78"/>
        <v>0</v>
      </c>
      <c r="R510" s="8">
        <f t="shared" si="79"/>
        <v>0</v>
      </c>
      <c r="S510" s="89" t="s">
        <v>2910</v>
      </c>
      <c r="T510" s="89" t="s">
        <v>2727</v>
      </c>
      <c r="U510" s="89">
        <v>65</v>
      </c>
      <c r="V510" s="89"/>
      <c r="W510" s="89"/>
      <c r="X510" s="89"/>
      <c r="Y510" s="89"/>
      <c r="Z510" s="89"/>
      <c r="AA510" s="89"/>
      <c r="AB510" s="89"/>
      <c r="AC510" s="89"/>
    </row>
    <row r="511" spans="1:29" x14ac:dyDescent="0.25">
      <c r="A511" s="4" t="s">
        <v>2560</v>
      </c>
      <c r="B511" s="60" t="s">
        <v>1513</v>
      </c>
      <c r="C511" s="46" t="s">
        <v>428</v>
      </c>
      <c r="D511" s="310" t="s">
        <v>2829</v>
      </c>
      <c r="E511" s="182" t="s">
        <v>2653</v>
      </c>
      <c r="F511" s="254" t="s">
        <v>9</v>
      </c>
      <c r="G511" s="6">
        <f t="shared" si="75"/>
        <v>621</v>
      </c>
      <c r="H511" s="6">
        <v>540</v>
      </c>
      <c r="I511" s="6">
        <v>1200</v>
      </c>
      <c r="J511" s="32"/>
      <c r="K511" s="9">
        <f t="shared" si="83"/>
        <v>0</v>
      </c>
      <c r="L511" s="9">
        <f t="shared" si="76"/>
        <v>0</v>
      </c>
      <c r="M511" s="9">
        <f t="shared" si="77"/>
        <v>0</v>
      </c>
      <c r="N511" s="29"/>
      <c r="O511" s="9">
        <f t="shared" si="80"/>
        <v>0</v>
      </c>
      <c r="P511" s="9">
        <f t="shared" si="81"/>
        <v>0</v>
      </c>
      <c r="Q511" s="9">
        <f t="shared" si="78"/>
        <v>0</v>
      </c>
      <c r="R511" s="8">
        <f t="shared" si="79"/>
        <v>0</v>
      </c>
      <c r="S511" s="89" t="s">
        <v>2910</v>
      </c>
      <c r="T511" s="89" t="s">
        <v>2727</v>
      </c>
      <c r="U511" s="89">
        <v>65</v>
      </c>
      <c r="V511" s="89"/>
      <c r="W511" s="89"/>
      <c r="X511" s="89"/>
      <c r="Y511" s="89"/>
      <c r="Z511" s="89"/>
      <c r="AA511" s="89"/>
      <c r="AB511" s="89"/>
      <c r="AC511" s="89"/>
    </row>
    <row r="512" spans="1:29" x14ac:dyDescent="0.25">
      <c r="A512" s="4" t="s">
        <v>2560</v>
      </c>
      <c r="B512" s="5" t="s">
        <v>1343</v>
      </c>
      <c r="C512" s="5" t="s">
        <v>427</v>
      </c>
      <c r="D512" s="278" t="s">
        <v>1428</v>
      </c>
      <c r="E512" s="304" t="s">
        <v>1521</v>
      </c>
      <c r="F512" s="280" t="s">
        <v>1519</v>
      </c>
      <c r="G512" s="84">
        <f t="shared" si="75"/>
        <v>322</v>
      </c>
      <c r="H512" s="213">
        <v>280</v>
      </c>
      <c r="I512" s="17">
        <v>600</v>
      </c>
      <c r="J512" s="32"/>
      <c r="K512" s="9">
        <f t="shared" si="83"/>
        <v>0</v>
      </c>
      <c r="L512" s="9">
        <f t="shared" si="76"/>
        <v>0</v>
      </c>
      <c r="M512" s="9">
        <f t="shared" si="77"/>
        <v>0</v>
      </c>
      <c r="N512" s="29"/>
      <c r="O512" s="9">
        <f t="shared" si="80"/>
        <v>0</v>
      </c>
      <c r="P512" s="9">
        <f t="shared" si="81"/>
        <v>0</v>
      </c>
      <c r="Q512" s="9">
        <f t="shared" si="78"/>
        <v>0</v>
      </c>
      <c r="R512" s="8">
        <f t="shared" si="79"/>
        <v>0</v>
      </c>
      <c r="S512" s="89" t="s">
        <v>2017</v>
      </c>
      <c r="T512" s="89"/>
      <c r="U512" s="89"/>
      <c r="V512" s="89"/>
      <c r="W512" s="89"/>
      <c r="X512" s="89"/>
      <c r="Y512" s="89"/>
      <c r="Z512" s="89"/>
      <c r="AA512" s="89"/>
      <c r="AB512" s="89"/>
      <c r="AC512" s="89"/>
    </row>
    <row r="513" spans="1:29" x14ac:dyDescent="0.25">
      <c r="A513" s="4" t="s">
        <v>2560</v>
      </c>
      <c r="B513" s="5" t="s">
        <v>1343</v>
      </c>
      <c r="C513" s="46" t="s">
        <v>427</v>
      </c>
      <c r="D513" s="295" t="s">
        <v>1429</v>
      </c>
      <c r="E513" s="304" t="s">
        <v>1522</v>
      </c>
      <c r="F513" s="280" t="s">
        <v>1519</v>
      </c>
      <c r="G513" s="58">
        <f t="shared" si="75"/>
        <v>322</v>
      </c>
      <c r="H513" s="9">
        <v>280</v>
      </c>
      <c r="I513" s="6">
        <v>600</v>
      </c>
      <c r="J513" s="29"/>
      <c r="K513" s="9">
        <f t="shared" si="83"/>
        <v>0</v>
      </c>
      <c r="L513" s="9">
        <f t="shared" si="76"/>
        <v>0</v>
      </c>
      <c r="M513" s="9">
        <f t="shared" si="77"/>
        <v>0</v>
      </c>
      <c r="N513" s="29"/>
      <c r="O513" s="9">
        <f t="shared" si="80"/>
        <v>0</v>
      </c>
      <c r="P513" s="9">
        <f t="shared" si="81"/>
        <v>0</v>
      </c>
      <c r="Q513" s="9">
        <f t="shared" si="78"/>
        <v>0</v>
      </c>
      <c r="R513" s="8">
        <f t="shared" si="79"/>
        <v>0</v>
      </c>
      <c r="S513" s="89" t="s">
        <v>2017</v>
      </c>
      <c r="T513" s="89"/>
      <c r="U513" s="89"/>
      <c r="V513" s="89"/>
      <c r="W513" s="89"/>
      <c r="X513" s="89"/>
      <c r="Y513" s="89"/>
      <c r="Z513" s="89"/>
      <c r="AA513" s="89"/>
      <c r="AB513" s="89"/>
      <c r="AC513" s="89"/>
    </row>
    <row r="514" spans="1:29" x14ac:dyDescent="0.25">
      <c r="A514" s="4" t="s">
        <v>2560</v>
      </c>
      <c r="B514" s="5" t="s">
        <v>1343</v>
      </c>
      <c r="C514" s="46" t="s">
        <v>428</v>
      </c>
      <c r="D514" s="310" t="s">
        <v>1430</v>
      </c>
      <c r="E514" s="5" t="s">
        <v>1523</v>
      </c>
      <c r="F514" s="280" t="s">
        <v>1519</v>
      </c>
      <c r="G514" s="58">
        <f t="shared" si="75"/>
        <v>322</v>
      </c>
      <c r="H514" s="9">
        <v>280</v>
      </c>
      <c r="I514" s="6">
        <v>600</v>
      </c>
      <c r="J514" s="32"/>
      <c r="K514" s="9">
        <f t="shared" si="83"/>
        <v>0</v>
      </c>
      <c r="L514" s="9">
        <f t="shared" si="76"/>
        <v>0</v>
      </c>
      <c r="M514" s="9">
        <f t="shared" si="77"/>
        <v>0</v>
      </c>
      <c r="N514" s="29"/>
      <c r="O514" s="9">
        <f t="shared" si="80"/>
        <v>0</v>
      </c>
      <c r="P514" s="9">
        <f t="shared" si="81"/>
        <v>0</v>
      </c>
      <c r="Q514" s="9">
        <f t="shared" si="78"/>
        <v>0</v>
      </c>
      <c r="R514" s="8">
        <f t="shared" si="79"/>
        <v>0</v>
      </c>
      <c r="S514" s="89" t="s">
        <v>2017</v>
      </c>
      <c r="T514" s="89"/>
      <c r="U514" s="89"/>
      <c r="V514" s="89"/>
      <c r="W514" s="89"/>
      <c r="X514" s="89"/>
      <c r="Y514" s="89"/>
      <c r="Z514" s="89"/>
      <c r="AA514" s="89"/>
      <c r="AB514" s="89"/>
      <c r="AC514" s="89"/>
    </row>
    <row r="515" spans="1:29" x14ac:dyDescent="0.25">
      <c r="A515" s="4" t="s">
        <v>2560</v>
      </c>
      <c r="B515" s="5" t="s">
        <v>1343</v>
      </c>
      <c r="C515" s="5" t="s">
        <v>427</v>
      </c>
      <c r="D515" s="278" t="s">
        <v>1431</v>
      </c>
      <c r="E515" s="304" t="s">
        <v>1524</v>
      </c>
      <c r="F515" s="280" t="s">
        <v>1520</v>
      </c>
      <c r="G515" s="84">
        <f t="shared" si="75"/>
        <v>828</v>
      </c>
      <c r="H515" s="213">
        <v>720</v>
      </c>
      <c r="I515" s="17">
        <v>1560</v>
      </c>
      <c r="J515" s="32"/>
      <c r="K515" s="9">
        <f t="shared" si="83"/>
        <v>0</v>
      </c>
      <c r="L515" s="9">
        <f t="shared" si="76"/>
        <v>0</v>
      </c>
      <c r="M515" s="9">
        <f t="shared" si="77"/>
        <v>0</v>
      </c>
      <c r="N515" s="29"/>
      <c r="O515" s="9">
        <f t="shared" si="80"/>
        <v>0</v>
      </c>
      <c r="P515" s="9">
        <f t="shared" si="81"/>
        <v>0</v>
      </c>
      <c r="Q515" s="9">
        <f t="shared" si="78"/>
        <v>0</v>
      </c>
      <c r="R515" s="8">
        <f t="shared" si="79"/>
        <v>0</v>
      </c>
      <c r="S515" s="89" t="s">
        <v>2018</v>
      </c>
      <c r="T515" s="89"/>
      <c r="U515" s="89"/>
      <c r="V515" s="89"/>
      <c r="W515" s="89"/>
      <c r="X515" s="89"/>
      <c r="Y515" s="89"/>
      <c r="Z515" s="89"/>
      <c r="AA515" s="89"/>
      <c r="AB515" s="89"/>
      <c r="AC515" s="89"/>
    </row>
    <row r="516" spans="1:29" x14ac:dyDescent="0.25">
      <c r="A516" s="4" t="s">
        <v>2560</v>
      </c>
      <c r="B516" s="5" t="s">
        <v>1343</v>
      </c>
      <c r="C516" s="46" t="s">
        <v>427</v>
      </c>
      <c r="D516" s="295" t="s">
        <v>1432</v>
      </c>
      <c r="E516" s="304" t="s">
        <v>1525</v>
      </c>
      <c r="F516" s="280" t="s">
        <v>1520</v>
      </c>
      <c r="G516" s="58">
        <f t="shared" si="75"/>
        <v>828</v>
      </c>
      <c r="H516" s="9">
        <v>720</v>
      </c>
      <c r="I516" s="6">
        <v>1560</v>
      </c>
      <c r="J516" s="29"/>
      <c r="K516" s="9">
        <f t="shared" si="83"/>
        <v>0</v>
      </c>
      <c r="L516" s="9">
        <f t="shared" si="76"/>
        <v>0</v>
      </c>
      <c r="M516" s="9">
        <f t="shared" si="77"/>
        <v>0</v>
      </c>
      <c r="N516" s="29"/>
      <c r="O516" s="9">
        <f t="shared" si="80"/>
        <v>0</v>
      </c>
      <c r="P516" s="9">
        <f t="shared" si="81"/>
        <v>0</v>
      </c>
      <c r="Q516" s="9">
        <f t="shared" si="78"/>
        <v>0</v>
      </c>
      <c r="R516" s="8">
        <f t="shared" si="79"/>
        <v>0</v>
      </c>
      <c r="S516" s="89" t="s">
        <v>2018</v>
      </c>
      <c r="T516" s="89"/>
      <c r="U516" s="89"/>
      <c r="V516" s="89"/>
      <c r="W516" s="89"/>
      <c r="X516" s="89"/>
      <c r="Y516" s="89"/>
      <c r="Z516" s="89"/>
      <c r="AA516" s="89"/>
      <c r="AB516" s="89"/>
      <c r="AC516" s="89"/>
    </row>
    <row r="517" spans="1:29" x14ac:dyDescent="0.25">
      <c r="A517" s="4" t="s">
        <v>2560</v>
      </c>
      <c r="B517" s="5" t="s">
        <v>1343</v>
      </c>
      <c r="C517" s="46" t="s">
        <v>428</v>
      </c>
      <c r="D517" s="310" t="s">
        <v>1433</v>
      </c>
      <c r="E517" s="5" t="s">
        <v>1526</v>
      </c>
      <c r="F517" s="280" t="s">
        <v>1520</v>
      </c>
      <c r="G517" s="58">
        <f t="shared" si="75"/>
        <v>828</v>
      </c>
      <c r="H517" s="9">
        <v>720</v>
      </c>
      <c r="I517" s="6">
        <v>1560</v>
      </c>
      <c r="J517" s="32"/>
      <c r="K517" s="9">
        <f t="shared" si="83"/>
        <v>0</v>
      </c>
      <c r="L517" s="9">
        <f t="shared" si="76"/>
        <v>0</v>
      </c>
      <c r="M517" s="9">
        <f t="shared" si="77"/>
        <v>0</v>
      </c>
      <c r="N517" s="29"/>
      <c r="O517" s="9">
        <f t="shared" si="80"/>
        <v>0</v>
      </c>
      <c r="P517" s="9">
        <f t="shared" si="81"/>
        <v>0</v>
      </c>
      <c r="Q517" s="9">
        <f t="shared" si="78"/>
        <v>0</v>
      </c>
      <c r="R517" s="8">
        <f t="shared" si="79"/>
        <v>0</v>
      </c>
      <c r="S517" s="89" t="s">
        <v>2018</v>
      </c>
      <c r="T517" s="89"/>
      <c r="U517" s="89"/>
      <c r="V517" s="89"/>
      <c r="W517" s="89"/>
      <c r="X517" s="89"/>
      <c r="Y517" s="89"/>
      <c r="Z517" s="89"/>
      <c r="AA517" s="89"/>
      <c r="AB517" s="89"/>
      <c r="AC517" s="89"/>
    </row>
    <row r="518" spans="1:29" x14ac:dyDescent="0.25">
      <c r="A518" s="4" t="s">
        <v>2560</v>
      </c>
      <c r="B518" s="5" t="s">
        <v>1517</v>
      </c>
      <c r="C518" s="5" t="s">
        <v>427</v>
      </c>
      <c r="D518" s="278" t="s">
        <v>1467</v>
      </c>
      <c r="E518" s="304" t="s">
        <v>1297</v>
      </c>
      <c r="F518" s="280" t="s">
        <v>9</v>
      </c>
      <c r="G518" s="84">
        <f t="shared" si="75"/>
        <v>759</v>
      </c>
      <c r="H518" s="213">
        <v>660</v>
      </c>
      <c r="I518" s="17">
        <v>1320</v>
      </c>
      <c r="J518" s="32"/>
      <c r="K518" s="9">
        <f t="shared" si="83"/>
        <v>0</v>
      </c>
      <c r="L518" s="9">
        <f t="shared" si="76"/>
        <v>0</v>
      </c>
      <c r="M518" s="9">
        <f t="shared" si="77"/>
        <v>0</v>
      </c>
      <c r="N518" s="29"/>
      <c r="O518" s="9">
        <f t="shared" si="80"/>
        <v>0</v>
      </c>
      <c r="P518" s="9">
        <f t="shared" si="81"/>
        <v>0</v>
      </c>
      <c r="Q518" s="9">
        <f t="shared" si="78"/>
        <v>0</v>
      </c>
      <c r="R518" s="8">
        <f t="shared" si="79"/>
        <v>0</v>
      </c>
      <c r="S518" s="89" t="s">
        <v>2019</v>
      </c>
      <c r="T518" s="89"/>
      <c r="U518" s="89"/>
      <c r="V518" s="89"/>
      <c r="W518" s="89"/>
      <c r="X518" s="89"/>
      <c r="Y518" s="89"/>
      <c r="Z518" s="89"/>
      <c r="AA518" s="89"/>
      <c r="AB518" s="89"/>
      <c r="AC518" s="89"/>
    </row>
    <row r="519" spans="1:29" x14ac:dyDescent="0.25">
      <c r="A519" s="4" t="s">
        <v>2560</v>
      </c>
      <c r="B519" s="5" t="s">
        <v>1517</v>
      </c>
      <c r="C519" s="46" t="s">
        <v>427</v>
      </c>
      <c r="D519" s="295" t="s">
        <v>1468</v>
      </c>
      <c r="E519" s="304" t="s">
        <v>1298</v>
      </c>
      <c r="F519" s="280" t="s">
        <v>9</v>
      </c>
      <c r="G519" s="58">
        <f t="shared" ref="G519:G582" si="84">ROUNDUP(H519*1.15,0)</f>
        <v>759</v>
      </c>
      <c r="H519" s="9">
        <v>660</v>
      </c>
      <c r="I519" s="6">
        <v>1320</v>
      </c>
      <c r="J519" s="29"/>
      <c r="K519" s="9">
        <f t="shared" si="83"/>
        <v>0</v>
      </c>
      <c r="L519" s="9">
        <f t="shared" ref="L519:L582" si="85">J519*H519</f>
        <v>0</v>
      </c>
      <c r="M519" s="9">
        <f t="shared" ref="M519:M582" si="86">J519*I519</f>
        <v>0</v>
      </c>
      <c r="N519" s="29"/>
      <c r="O519" s="9">
        <f t="shared" si="80"/>
        <v>0</v>
      </c>
      <c r="P519" s="9">
        <f t="shared" si="81"/>
        <v>0</v>
      </c>
      <c r="Q519" s="9">
        <f t="shared" ref="Q519:Q582" si="87">N519*I519</f>
        <v>0</v>
      </c>
      <c r="R519" s="8">
        <f t="shared" ref="R519:R582" si="88">J519-N519</f>
        <v>0</v>
      </c>
      <c r="S519" s="89" t="s">
        <v>2019</v>
      </c>
      <c r="T519" s="89"/>
      <c r="U519" s="89"/>
      <c r="V519" s="89"/>
      <c r="W519" s="89"/>
      <c r="X519" s="89"/>
      <c r="Y519" s="89"/>
      <c r="Z519" s="89"/>
      <c r="AA519" s="89"/>
      <c r="AB519" s="89"/>
      <c r="AC519" s="89"/>
    </row>
    <row r="520" spans="1:29" x14ac:dyDescent="0.25">
      <c r="A520" s="4" t="s">
        <v>2560</v>
      </c>
      <c r="B520" s="5" t="s">
        <v>1517</v>
      </c>
      <c r="C520" s="46" t="s">
        <v>428</v>
      </c>
      <c r="D520" s="310" t="s">
        <v>1469</v>
      </c>
      <c r="E520" s="5" t="s">
        <v>1299</v>
      </c>
      <c r="F520" s="280" t="s">
        <v>9</v>
      </c>
      <c r="G520" s="58">
        <f t="shared" si="84"/>
        <v>759</v>
      </c>
      <c r="H520" s="9">
        <v>660</v>
      </c>
      <c r="I520" s="6">
        <v>1320</v>
      </c>
      <c r="J520" s="32"/>
      <c r="K520" s="9">
        <f t="shared" si="83"/>
        <v>0</v>
      </c>
      <c r="L520" s="9">
        <f t="shared" si="85"/>
        <v>0</v>
      </c>
      <c r="M520" s="9">
        <f t="shared" si="86"/>
        <v>0</v>
      </c>
      <c r="N520" s="29"/>
      <c r="O520" s="9">
        <f t="shared" ref="O520:O583" si="89">$N520*G520</f>
        <v>0</v>
      </c>
      <c r="P520" s="9">
        <f t="shared" ref="P520:P583" si="90">N520*H520</f>
        <v>0</v>
      </c>
      <c r="Q520" s="9">
        <f t="shared" si="87"/>
        <v>0</v>
      </c>
      <c r="R520" s="8">
        <f t="shared" si="88"/>
        <v>0</v>
      </c>
      <c r="S520" s="89" t="s">
        <v>2019</v>
      </c>
      <c r="T520" s="89"/>
      <c r="U520" s="89"/>
      <c r="V520" s="89"/>
      <c r="W520" s="89"/>
      <c r="X520" s="89"/>
      <c r="Y520" s="89"/>
      <c r="Z520" s="89"/>
      <c r="AA520" s="89"/>
      <c r="AB520" s="89"/>
      <c r="AC520" s="89"/>
    </row>
    <row r="521" spans="1:29" x14ac:dyDescent="0.25">
      <c r="A521" s="4" t="s">
        <v>2560</v>
      </c>
      <c r="B521" s="5" t="s">
        <v>1517</v>
      </c>
      <c r="C521" s="5" t="s">
        <v>427</v>
      </c>
      <c r="D521" s="278" t="s">
        <v>1470</v>
      </c>
      <c r="E521" s="304" t="s">
        <v>1300</v>
      </c>
      <c r="F521" s="280" t="s">
        <v>9</v>
      </c>
      <c r="G521" s="84">
        <f t="shared" si="84"/>
        <v>759</v>
      </c>
      <c r="H521" s="213">
        <v>660</v>
      </c>
      <c r="I521" s="17">
        <v>1320</v>
      </c>
      <c r="J521" s="32"/>
      <c r="K521" s="9">
        <f t="shared" si="83"/>
        <v>0</v>
      </c>
      <c r="L521" s="9">
        <f t="shared" si="85"/>
        <v>0</v>
      </c>
      <c r="M521" s="9">
        <f t="shared" si="86"/>
        <v>0</v>
      </c>
      <c r="N521" s="29"/>
      <c r="O521" s="9">
        <f t="shared" si="89"/>
        <v>0</v>
      </c>
      <c r="P521" s="9">
        <f t="shared" si="90"/>
        <v>0</v>
      </c>
      <c r="Q521" s="9">
        <f t="shared" si="87"/>
        <v>0</v>
      </c>
      <c r="R521" s="8">
        <f t="shared" si="88"/>
        <v>0</v>
      </c>
      <c r="S521" s="89" t="s">
        <v>2019</v>
      </c>
      <c r="T521" s="89"/>
      <c r="U521" s="89"/>
      <c r="V521" s="89"/>
      <c r="W521" s="89"/>
      <c r="X521" s="89"/>
      <c r="Y521" s="89"/>
      <c r="Z521" s="89"/>
      <c r="AA521" s="89"/>
      <c r="AB521" s="89"/>
      <c r="AC521" s="89"/>
    </row>
    <row r="522" spans="1:29" x14ac:dyDescent="0.25">
      <c r="A522" s="4" t="s">
        <v>2560</v>
      </c>
      <c r="B522" s="5" t="s">
        <v>1517</v>
      </c>
      <c r="C522" s="46" t="s">
        <v>427</v>
      </c>
      <c r="D522" s="295" t="s">
        <v>1471</v>
      </c>
      <c r="E522" s="304" t="s">
        <v>1301</v>
      </c>
      <c r="F522" s="280" t="s">
        <v>9</v>
      </c>
      <c r="G522" s="58">
        <f t="shared" si="84"/>
        <v>759</v>
      </c>
      <c r="H522" s="9">
        <v>660</v>
      </c>
      <c r="I522" s="6">
        <v>1320</v>
      </c>
      <c r="J522" s="29"/>
      <c r="K522" s="9">
        <f t="shared" si="83"/>
        <v>0</v>
      </c>
      <c r="L522" s="9">
        <f t="shared" si="85"/>
        <v>0</v>
      </c>
      <c r="M522" s="9">
        <f t="shared" si="86"/>
        <v>0</v>
      </c>
      <c r="N522" s="29"/>
      <c r="O522" s="9">
        <f t="shared" si="89"/>
        <v>0</v>
      </c>
      <c r="P522" s="9">
        <f t="shared" si="90"/>
        <v>0</v>
      </c>
      <c r="Q522" s="9">
        <f t="shared" si="87"/>
        <v>0</v>
      </c>
      <c r="R522" s="8">
        <f t="shared" si="88"/>
        <v>0</v>
      </c>
      <c r="S522" s="89" t="s">
        <v>2019</v>
      </c>
      <c r="T522" s="89"/>
      <c r="U522" s="89"/>
      <c r="V522" s="89"/>
      <c r="W522" s="89"/>
      <c r="X522" s="89"/>
      <c r="Y522" s="89"/>
      <c r="Z522" s="89"/>
      <c r="AA522" s="89"/>
      <c r="AB522" s="89"/>
      <c r="AC522" s="89"/>
    </row>
    <row r="523" spans="1:29" x14ac:dyDescent="0.25">
      <c r="A523" s="4" t="s">
        <v>2560</v>
      </c>
      <c r="B523" s="5" t="s">
        <v>1517</v>
      </c>
      <c r="C523" s="46" t="s">
        <v>428</v>
      </c>
      <c r="D523" s="310" t="s">
        <v>1472</v>
      </c>
      <c r="E523" s="5" t="s">
        <v>1302</v>
      </c>
      <c r="F523" s="280" t="s">
        <v>9</v>
      </c>
      <c r="G523" s="58">
        <f t="shared" si="84"/>
        <v>759</v>
      </c>
      <c r="H523" s="9">
        <v>660</v>
      </c>
      <c r="I523" s="6">
        <v>1320</v>
      </c>
      <c r="J523" s="32"/>
      <c r="K523" s="9">
        <f t="shared" si="83"/>
        <v>0</v>
      </c>
      <c r="L523" s="9">
        <f t="shared" si="85"/>
        <v>0</v>
      </c>
      <c r="M523" s="9">
        <f t="shared" si="86"/>
        <v>0</v>
      </c>
      <c r="N523" s="29"/>
      <c r="O523" s="9">
        <f t="shared" si="89"/>
        <v>0</v>
      </c>
      <c r="P523" s="9">
        <f t="shared" si="90"/>
        <v>0</v>
      </c>
      <c r="Q523" s="9">
        <f t="shared" si="87"/>
        <v>0</v>
      </c>
      <c r="R523" s="8">
        <f t="shared" si="88"/>
        <v>0</v>
      </c>
      <c r="S523" s="89" t="s">
        <v>2019</v>
      </c>
      <c r="T523" s="89"/>
      <c r="U523" s="89"/>
      <c r="V523" s="89"/>
      <c r="W523" s="89"/>
      <c r="X523" s="89"/>
      <c r="Y523" s="89"/>
      <c r="Z523" s="89"/>
      <c r="AA523" s="89"/>
      <c r="AB523" s="89"/>
      <c r="AC523" s="89"/>
    </row>
    <row r="524" spans="1:29" x14ac:dyDescent="0.25">
      <c r="A524" s="4" t="s">
        <v>2560</v>
      </c>
      <c r="B524" s="5" t="s">
        <v>1517</v>
      </c>
      <c r="C524" s="5" t="s">
        <v>427</v>
      </c>
      <c r="D524" s="278" t="s">
        <v>1473</v>
      </c>
      <c r="E524" s="304" t="s">
        <v>1303</v>
      </c>
      <c r="F524" s="280" t="s">
        <v>9</v>
      </c>
      <c r="G524" s="84">
        <f t="shared" si="84"/>
        <v>759</v>
      </c>
      <c r="H524" s="213">
        <v>660</v>
      </c>
      <c r="I524" s="17">
        <v>1320</v>
      </c>
      <c r="J524" s="32"/>
      <c r="K524" s="9">
        <f t="shared" si="83"/>
        <v>0</v>
      </c>
      <c r="L524" s="9">
        <f t="shared" si="85"/>
        <v>0</v>
      </c>
      <c r="M524" s="9">
        <f t="shared" si="86"/>
        <v>0</v>
      </c>
      <c r="N524" s="29"/>
      <c r="O524" s="9">
        <f t="shared" si="89"/>
        <v>0</v>
      </c>
      <c r="P524" s="9">
        <f t="shared" si="90"/>
        <v>0</v>
      </c>
      <c r="Q524" s="9">
        <f t="shared" si="87"/>
        <v>0</v>
      </c>
      <c r="R524" s="8">
        <f t="shared" si="88"/>
        <v>0</v>
      </c>
      <c r="S524" s="89" t="s">
        <v>2019</v>
      </c>
      <c r="T524" s="89"/>
      <c r="U524" s="89"/>
      <c r="V524" s="89"/>
      <c r="W524" s="89"/>
      <c r="X524" s="89"/>
      <c r="Y524" s="89"/>
      <c r="Z524" s="89"/>
      <c r="AA524" s="89"/>
      <c r="AB524" s="89"/>
      <c r="AC524" s="89"/>
    </row>
    <row r="525" spans="1:29" x14ac:dyDescent="0.25">
      <c r="A525" s="4" t="s">
        <v>2560</v>
      </c>
      <c r="B525" s="5" t="s">
        <v>1517</v>
      </c>
      <c r="C525" s="46" t="s">
        <v>427</v>
      </c>
      <c r="D525" s="295" t="s">
        <v>1474</v>
      </c>
      <c r="E525" s="304" t="s">
        <v>1304</v>
      </c>
      <c r="F525" s="280" t="s">
        <v>9</v>
      </c>
      <c r="G525" s="58">
        <f t="shared" si="84"/>
        <v>759</v>
      </c>
      <c r="H525" s="9">
        <v>660</v>
      </c>
      <c r="I525" s="6">
        <v>1320</v>
      </c>
      <c r="J525" s="29"/>
      <c r="K525" s="9">
        <f t="shared" si="83"/>
        <v>0</v>
      </c>
      <c r="L525" s="9">
        <f t="shared" si="85"/>
        <v>0</v>
      </c>
      <c r="M525" s="9">
        <f t="shared" si="86"/>
        <v>0</v>
      </c>
      <c r="N525" s="29"/>
      <c r="O525" s="9">
        <f t="shared" si="89"/>
        <v>0</v>
      </c>
      <c r="P525" s="9">
        <f t="shared" si="90"/>
        <v>0</v>
      </c>
      <c r="Q525" s="9">
        <f t="shared" si="87"/>
        <v>0</v>
      </c>
      <c r="R525" s="8">
        <f t="shared" si="88"/>
        <v>0</v>
      </c>
      <c r="S525" s="89" t="s">
        <v>2019</v>
      </c>
      <c r="T525" s="89"/>
      <c r="U525" s="89"/>
      <c r="V525" s="89"/>
      <c r="W525" s="89"/>
      <c r="X525" s="89"/>
      <c r="Y525" s="89"/>
      <c r="Z525" s="89"/>
      <c r="AA525" s="89"/>
      <c r="AB525" s="89"/>
      <c r="AC525" s="89"/>
    </row>
    <row r="526" spans="1:29" x14ac:dyDescent="0.25">
      <c r="A526" s="4" t="s">
        <v>2560</v>
      </c>
      <c r="B526" s="5" t="s">
        <v>1517</v>
      </c>
      <c r="C526" s="46" t="s">
        <v>428</v>
      </c>
      <c r="D526" s="310" t="s">
        <v>1475</v>
      </c>
      <c r="E526" s="5" t="s">
        <v>1305</v>
      </c>
      <c r="F526" s="280" t="s">
        <v>9</v>
      </c>
      <c r="G526" s="58">
        <f t="shared" si="84"/>
        <v>759</v>
      </c>
      <c r="H526" s="9">
        <v>660</v>
      </c>
      <c r="I526" s="6">
        <v>1320</v>
      </c>
      <c r="J526" s="32"/>
      <c r="K526" s="9">
        <f t="shared" si="83"/>
        <v>0</v>
      </c>
      <c r="L526" s="9">
        <f t="shared" si="85"/>
        <v>0</v>
      </c>
      <c r="M526" s="9">
        <f t="shared" si="86"/>
        <v>0</v>
      </c>
      <c r="N526" s="29"/>
      <c r="O526" s="9">
        <f t="shared" si="89"/>
        <v>0</v>
      </c>
      <c r="P526" s="9">
        <f t="shared" si="90"/>
        <v>0</v>
      </c>
      <c r="Q526" s="9">
        <f t="shared" si="87"/>
        <v>0</v>
      </c>
      <c r="R526" s="8">
        <f t="shared" si="88"/>
        <v>0</v>
      </c>
      <c r="S526" s="89" t="s">
        <v>2019</v>
      </c>
      <c r="T526" s="89"/>
      <c r="U526" s="89"/>
      <c r="V526" s="89"/>
      <c r="W526" s="89"/>
      <c r="X526" s="89"/>
      <c r="Y526" s="89"/>
      <c r="Z526" s="89"/>
      <c r="AA526" s="89"/>
      <c r="AB526" s="89"/>
      <c r="AC526" s="89"/>
    </row>
    <row r="527" spans="1:29" x14ac:dyDescent="0.25">
      <c r="A527" s="4" t="s">
        <v>2560</v>
      </c>
      <c r="B527" s="5" t="s">
        <v>1517</v>
      </c>
      <c r="C527" s="5" t="s">
        <v>427</v>
      </c>
      <c r="D527" s="278" t="s">
        <v>1476</v>
      </c>
      <c r="E527" s="304" t="s">
        <v>1306</v>
      </c>
      <c r="F527" s="280" t="s">
        <v>9</v>
      </c>
      <c r="G527" s="84">
        <f t="shared" si="84"/>
        <v>759</v>
      </c>
      <c r="H527" s="213">
        <v>660</v>
      </c>
      <c r="I527" s="17">
        <v>1320</v>
      </c>
      <c r="J527" s="32"/>
      <c r="K527" s="9">
        <f t="shared" si="83"/>
        <v>0</v>
      </c>
      <c r="L527" s="9">
        <f t="shared" si="85"/>
        <v>0</v>
      </c>
      <c r="M527" s="9">
        <f t="shared" si="86"/>
        <v>0</v>
      </c>
      <c r="N527" s="29"/>
      <c r="O527" s="9">
        <f t="shared" si="89"/>
        <v>0</v>
      </c>
      <c r="P527" s="9">
        <f t="shared" si="90"/>
        <v>0</v>
      </c>
      <c r="Q527" s="9">
        <f t="shared" si="87"/>
        <v>0</v>
      </c>
      <c r="R527" s="8">
        <f t="shared" si="88"/>
        <v>0</v>
      </c>
      <c r="S527" s="89" t="s">
        <v>2019</v>
      </c>
      <c r="T527" s="89"/>
      <c r="U527" s="89"/>
      <c r="V527" s="89"/>
      <c r="W527" s="89"/>
      <c r="X527" s="89"/>
      <c r="Y527" s="89"/>
      <c r="Z527" s="89"/>
      <c r="AA527" s="89"/>
      <c r="AB527" s="89"/>
      <c r="AC527" s="89"/>
    </row>
    <row r="528" spans="1:29" x14ac:dyDescent="0.25">
      <c r="A528" s="4" t="s">
        <v>2560</v>
      </c>
      <c r="B528" s="5" t="s">
        <v>1517</v>
      </c>
      <c r="C528" s="46" t="s">
        <v>427</v>
      </c>
      <c r="D528" s="295" t="s">
        <v>1477</v>
      </c>
      <c r="E528" s="304" t="s">
        <v>1307</v>
      </c>
      <c r="F528" s="280" t="s">
        <v>9</v>
      </c>
      <c r="G528" s="58">
        <f t="shared" si="84"/>
        <v>759</v>
      </c>
      <c r="H528" s="9">
        <v>660</v>
      </c>
      <c r="I528" s="6">
        <v>1320</v>
      </c>
      <c r="J528" s="29"/>
      <c r="K528" s="9">
        <f t="shared" si="83"/>
        <v>0</v>
      </c>
      <c r="L528" s="9">
        <f t="shared" si="85"/>
        <v>0</v>
      </c>
      <c r="M528" s="9">
        <f t="shared" si="86"/>
        <v>0</v>
      </c>
      <c r="N528" s="29"/>
      <c r="O528" s="9">
        <f t="shared" si="89"/>
        <v>0</v>
      </c>
      <c r="P528" s="9">
        <f t="shared" si="90"/>
        <v>0</v>
      </c>
      <c r="Q528" s="9">
        <f t="shared" si="87"/>
        <v>0</v>
      </c>
      <c r="R528" s="8">
        <f t="shared" si="88"/>
        <v>0</v>
      </c>
      <c r="S528" s="89" t="s">
        <v>2019</v>
      </c>
      <c r="T528" s="89"/>
      <c r="U528" s="89"/>
      <c r="V528" s="89"/>
      <c r="W528" s="89"/>
      <c r="X528" s="89"/>
      <c r="Y528" s="89"/>
      <c r="Z528" s="89"/>
      <c r="AA528" s="89"/>
      <c r="AB528" s="89"/>
      <c r="AC528" s="89"/>
    </row>
    <row r="529" spans="1:29" x14ac:dyDescent="0.25">
      <c r="A529" s="4" t="s">
        <v>2560</v>
      </c>
      <c r="B529" s="5" t="s">
        <v>1517</v>
      </c>
      <c r="C529" s="46" t="s">
        <v>428</v>
      </c>
      <c r="D529" s="310" t="s">
        <v>1478</v>
      </c>
      <c r="E529" s="5" t="s">
        <v>1308</v>
      </c>
      <c r="F529" s="280" t="s">
        <v>9</v>
      </c>
      <c r="G529" s="58">
        <f t="shared" si="84"/>
        <v>759</v>
      </c>
      <c r="H529" s="9">
        <v>660</v>
      </c>
      <c r="I529" s="6">
        <v>1320</v>
      </c>
      <c r="J529" s="32"/>
      <c r="K529" s="9">
        <f t="shared" si="83"/>
        <v>0</v>
      </c>
      <c r="L529" s="9">
        <f t="shared" si="85"/>
        <v>0</v>
      </c>
      <c r="M529" s="9">
        <f t="shared" si="86"/>
        <v>0</v>
      </c>
      <c r="N529" s="29"/>
      <c r="O529" s="9">
        <f t="shared" si="89"/>
        <v>0</v>
      </c>
      <c r="P529" s="9">
        <f t="shared" si="90"/>
        <v>0</v>
      </c>
      <c r="Q529" s="9">
        <f t="shared" si="87"/>
        <v>0</v>
      </c>
      <c r="R529" s="8">
        <f t="shared" si="88"/>
        <v>0</v>
      </c>
      <c r="S529" s="89" t="s">
        <v>2019</v>
      </c>
      <c r="T529" s="89"/>
      <c r="U529" s="89"/>
      <c r="V529" s="89"/>
      <c r="W529" s="89"/>
      <c r="X529" s="89"/>
      <c r="Y529" s="89"/>
      <c r="Z529" s="89"/>
      <c r="AA529" s="89"/>
      <c r="AB529" s="89"/>
      <c r="AC529" s="89"/>
    </row>
    <row r="530" spans="1:29" x14ac:dyDescent="0.25">
      <c r="A530" s="4" t="s">
        <v>2560</v>
      </c>
      <c r="B530" s="5" t="s">
        <v>1517</v>
      </c>
      <c r="C530" s="5" t="s">
        <v>427</v>
      </c>
      <c r="D530" s="278" t="s">
        <v>1479</v>
      </c>
      <c r="E530" s="304" t="s">
        <v>1309</v>
      </c>
      <c r="F530" s="280" t="s">
        <v>11</v>
      </c>
      <c r="G530" s="84">
        <f t="shared" si="84"/>
        <v>552</v>
      </c>
      <c r="H530" s="213">
        <v>480</v>
      </c>
      <c r="I530" s="17">
        <v>990</v>
      </c>
      <c r="J530" s="32"/>
      <c r="K530" s="9">
        <f t="shared" si="83"/>
        <v>0</v>
      </c>
      <c r="L530" s="9">
        <f t="shared" si="85"/>
        <v>0</v>
      </c>
      <c r="M530" s="9">
        <f t="shared" si="86"/>
        <v>0</v>
      </c>
      <c r="N530" s="29"/>
      <c r="O530" s="9">
        <f t="shared" si="89"/>
        <v>0</v>
      </c>
      <c r="P530" s="9">
        <f t="shared" si="90"/>
        <v>0</v>
      </c>
      <c r="Q530" s="9">
        <f t="shared" si="87"/>
        <v>0</v>
      </c>
      <c r="R530" s="8">
        <f t="shared" si="88"/>
        <v>0</v>
      </c>
      <c r="S530" s="89" t="s">
        <v>2020</v>
      </c>
      <c r="T530" s="89"/>
      <c r="U530" s="89"/>
      <c r="V530" s="89"/>
      <c r="W530" s="89"/>
      <c r="X530" s="89"/>
      <c r="Y530" s="89"/>
      <c r="Z530" s="89"/>
      <c r="AA530" s="89"/>
      <c r="AB530" s="89"/>
      <c r="AC530" s="89"/>
    </row>
    <row r="531" spans="1:29" x14ac:dyDescent="0.25">
      <c r="A531" s="4" t="s">
        <v>2560</v>
      </c>
      <c r="B531" s="5" t="s">
        <v>1517</v>
      </c>
      <c r="C531" s="46" t="s">
        <v>427</v>
      </c>
      <c r="D531" s="295" t="s">
        <v>1480</v>
      </c>
      <c r="E531" s="304" t="s">
        <v>1310</v>
      </c>
      <c r="F531" s="280" t="s">
        <v>11</v>
      </c>
      <c r="G531" s="58">
        <f t="shared" si="84"/>
        <v>552</v>
      </c>
      <c r="H531" s="9">
        <v>480</v>
      </c>
      <c r="I531" s="6">
        <v>990</v>
      </c>
      <c r="J531" s="29"/>
      <c r="K531" s="9">
        <f t="shared" si="83"/>
        <v>0</v>
      </c>
      <c r="L531" s="9">
        <f t="shared" si="85"/>
        <v>0</v>
      </c>
      <c r="M531" s="9">
        <f t="shared" si="86"/>
        <v>0</v>
      </c>
      <c r="N531" s="29"/>
      <c r="O531" s="9">
        <f t="shared" si="89"/>
        <v>0</v>
      </c>
      <c r="P531" s="9">
        <f t="shared" si="90"/>
        <v>0</v>
      </c>
      <c r="Q531" s="9">
        <f t="shared" si="87"/>
        <v>0</v>
      </c>
      <c r="R531" s="8">
        <f t="shared" si="88"/>
        <v>0</v>
      </c>
      <c r="S531" s="89" t="s">
        <v>2020</v>
      </c>
      <c r="T531" s="89"/>
      <c r="U531" s="89"/>
      <c r="V531" s="89"/>
      <c r="W531" s="89"/>
      <c r="X531" s="89"/>
      <c r="Y531" s="89"/>
      <c r="Z531" s="89"/>
      <c r="AA531" s="89"/>
      <c r="AB531" s="89"/>
      <c r="AC531" s="89"/>
    </row>
    <row r="532" spans="1:29" x14ac:dyDescent="0.25">
      <c r="A532" s="4" t="s">
        <v>2560</v>
      </c>
      <c r="B532" s="5" t="s">
        <v>1517</v>
      </c>
      <c r="C532" s="46" t="s">
        <v>428</v>
      </c>
      <c r="D532" s="310" t="s">
        <v>1481</v>
      </c>
      <c r="E532" s="5" t="s">
        <v>1311</v>
      </c>
      <c r="F532" s="280" t="s">
        <v>11</v>
      </c>
      <c r="G532" s="58">
        <f t="shared" si="84"/>
        <v>552</v>
      </c>
      <c r="H532" s="9">
        <v>480</v>
      </c>
      <c r="I532" s="6">
        <v>990</v>
      </c>
      <c r="J532" s="32"/>
      <c r="K532" s="9">
        <f t="shared" si="83"/>
        <v>0</v>
      </c>
      <c r="L532" s="9">
        <f t="shared" si="85"/>
        <v>0</v>
      </c>
      <c r="M532" s="9">
        <f t="shared" si="86"/>
        <v>0</v>
      </c>
      <c r="N532" s="29"/>
      <c r="O532" s="9">
        <f t="shared" si="89"/>
        <v>0</v>
      </c>
      <c r="P532" s="9">
        <f t="shared" si="90"/>
        <v>0</v>
      </c>
      <c r="Q532" s="9">
        <f t="shared" si="87"/>
        <v>0</v>
      </c>
      <c r="R532" s="8">
        <f t="shared" si="88"/>
        <v>0</v>
      </c>
      <c r="S532" s="89" t="s">
        <v>2020</v>
      </c>
      <c r="T532" s="89"/>
      <c r="U532" s="89"/>
      <c r="V532" s="89"/>
      <c r="W532" s="89"/>
      <c r="X532" s="89"/>
      <c r="Y532" s="89"/>
      <c r="Z532" s="89"/>
      <c r="AA532" s="89"/>
      <c r="AB532" s="89"/>
      <c r="AC532" s="89"/>
    </row>
    <row r="533" spans="1:29" x14ac:dyDescent="0.25">
      <c r="A533" s="4" t="s">
        <v>2560</v>
      </c>
      <c r="B533" s="5" t="s">
        <v>1517</v>
      </c>
      <c r="C533" s="5" t="s">
        <v>427</v>
      </c>
      <c r="D533" s="278" t="s">
        <v>1482</v>
      </c>
      <c r="E533" s="304" t="s">
        <v>1312</v>
      </c>
      <c r="F533" s="280" t="s">
        <v>8</v>
      </c>
      <c r="G533" s="84">
        <f t="shared" si="84"/>
        <v>690</v>
      </c>
      <c r="H533" s="213">
        <v>600</v>
      </c>
      <c r="I533" s="17">
        <v>1200</v>
      </c>
      <c r="J533" s="32"/>
      <c r="K533" s="9">
        <f t="shared" si="83"/>
        <v>0</v>
      </c>
      <c r="L533" s="9">
        <f t="shared" si="85"/>
        <v>0</v>
      </c>
      <c r="M533" s="9">
        <f t="shared" si="86"/>
        <v>0</v>
      </c>
      <c r="N533" s="29"/>
      <c r="O533" s="9">
        <f t="shared" si="89"/>
        <v>0</v>
      </c>
      <c r="P533" s="9">
        <f t="shared" si="90"/>
        <v>0</v>
      </c>
      <c r="Q533" s="9">
        <f t="shared" si="87"/>
        <v>0</v>
      </c>
      <c r="R533" s="8">
        <f t="shared" si="88"/>
        <v>0</v>
      </c>
      <c r="S533" s="89" t="s">
        <v>2021</v>
      </c>
      <c r="T533" s="89"/>
      <c r="U533" s="89"/>
      <c r="V533" s="89"/>
      <c r="W533" s="89"/>
      <c r="X533" s="89"/>
      <c r="Y533" s="89"/>
      <c r="Z533" s="89"/>
      <c r="AA533" s="89"/>
      <c r="AB533" s="89"/>
      <c r="AC533" s="89"/>
    </row>
    <row r="534" spans="1:29" x14ac:dyDescent="0.25">
      <c r="A534" s="4" t="s">
        <v>2560</v>
      </c>
      <c r="B534" s="5" t="s">
        <v>1517</v>
      </c>
      <c r="C534" s="46" t="s">
        <v>427</v>
      </c>
      <c r="D534" s="295" t="s">
        <v>1483</v>
      </c>
      <c r="E534" s="304" t="s">
        <v>1313</v>
      </c>
      <c r="F534" s="280" t="s">
        <v>8</v>
      </c>
      <c r="G534" s="58">
        <f t="shared" si="84"/>
        <v>690</v>
      </c>
      <c r="H534" s="9">
        <v>600</v>
      </c>
      <c r="I534" s="6">
        <v>1200</v>
      </c>
      <c r="J534" s="29"/>
      <c r="K534" s="9">
        <f t="shared" ref="K534:K565" si="91">J534*G534</f>
        <v>0</v>
      </c>
      <c r="L534" s="9">
        <f t="shared" si="85"/>
        <v>0</v>
      </c>
      <c r="M534" s="9">
        <f t="shared" si="86"/>
        <v>0</v>
      </c>
      <c r="N534" s="29"/>
      <c r="O534" s="9">
        <f t="shared" si="89"/>
        <v>0</v>
      </c>
      <c r="P534" s="9">
        <f t="shared" si="90"/>
        <v>0</v>
      </c>
      <c r="Q534" s="9">
        <f t="shared" si="87"/>
        <v>0</v>
      </c>
      <c r="R534" s="8">
        <f t="shared" si="88"/>
        <v>0</v>
      </c>
      <c r="S534" s="89" t="s">
        <v>2021</v>
      </c>
      <c r="T534" s="89"/>
      <c r="U534" s="89"/>
      <c r="V534" s="89"/>
      <c r="W534" s="89"/>
      <c r="X534" s="89"/>
      <c r="Y534" s="89"/>
      <c r="Z534" s="89"/>
      <c r="AA534" s="89"/>
      <c r="AB534" s="89"/>
      <c r="AC534" s="89"/>
    </row>
    <row r="535" spans="1:29" x14ac:dyDescent="0.25">
      <c r="A535" s="4" t="s">
        <v>2560</v>
      </c>
      <c r="B535" s="5" t="s">
        <v>1517</v>
      </c>
      <c r="C535" s="46" t="s">
        <v>428</v>
      </c>
      <c r="D535" s="310" t="s">
        <v>1484</v>
      </c>
      <c r="E535" s="5" t="s">
        <v>1314</v>
      </c>
      <c r="F535" s="280" t="s">
        <v>8</v>
      </c>
      <c r="G535" s="58">
        <f t="shared" si="84"/>
        <v>690</v>
      </c>
      <c r="H535" s="9">
        <v>600</v>
      </c>
      <c r="I535" s="6">
        <v>1200</v>
      </c>
      <c r="J535" s="32"/>
      <c r="K535" s="9">
        <f t="shared" si="91"/>
        <v>0</v>
      </c>
      <c r="L535" s="9">
        <f t="shared" si="85"/>
        <v>0</v>
      </c>
      <c r="M535" s="9">
        <f t="shared" si="86"/>
        <v>0</v>
      </c>
      <c r="N535" s="29"/>
      <c r="O535" s="9">
        <f t="shared" si="89"/>
        <v>0</v>
      </c>
      <c r="P535" s="9">
        <f t="shared" si="90"/>
        <v>0</v>
      </c>
      <c r="Q535" s="9">
        <f t="shared" si="87"/>
        <v>0</v>
      </c>
      <c r="R535" s="8">
        <f t="shared" si="88"/>
        <v>0</v>
      </c>
      <c r="S535" s="89" t="s">
        <v>2021</v>
      </c>
      <c r="T535" s="89"/>
      <c r="U535" s="89"/>
      <c r="V535" s="89"/>
      <c r="W535" s="89"/>
      <c r="X535" s="89"/>
      <c r="Y535" s="89"/>
      <c r="Z535" s="89"/>
      <c r="AA535" s="89"/>
      <c r="AB535" s="89"/>
      <c r="AC535" s="89"/>
    </row>
    <row r="536" spans="1:29" x14ac:dyDescent="0.25">
      <c r="A536" s="4" t="s">
        <v>2560</v>
      </c>
      <c r="B536" s="5" t="s">
        <v>1517</v>
      </c>
      <c r="C536" s="5" t="s">
        <v>427</v>
      </c>
      <c r="D536" s="278" t="s">
        <v>334</v>
      </c>
      <c r="E536" s="304" t="s">
        <v>583</v>
      </c>
      <c r="F536" s="280" t="s">
        <v>6</v>
      </c>
      <c r="G536" s="84">
        <f t="shared" si="84"/>
        <v>1208</v>
      </c>
      <c r="H536" s="213">
        <v>1050</v>
      </c>
      <c r="I536" s="214">
        <v>2200</v>
      </c>
      <c r="J536" s="32"/>
      <c r="K536" s="9">
        <f t="shared" si="91"/>
        <v>0</v>
      </c>
      <c r="L536" s="9">
        <f t="shared" si="85"/>
        <v>0</v>
      </c>
      <c r="M536" s="9">
        <f t="shared" si="86"/>
        <v>0</v>
      </c>
      <c r="N536" s="29"/>
      <c r="O536" s="9">
        <f t="shared" si="89"/>
        <v>0</v>
      </c>
      <c r="P536" s="9">
        <f t="shared" si="90"/>
        <v>0</v>
      </c>
      <c r="Q536" s="9">
        <f t="shared" si="87"/>
        <v>0</v>
      </c>
      <c r="R536" s="8">
        <f t="shared" si="88"/>
        <v>0</v>
      </c>
      <c r="S536" s="89"/>
      <c r="T536" s="89"/>
      <c r="U536" s="89"/>
      <c r="V536" s="89"/>
      <c r="W536" s="89"/>
      <c r="X536" s="89"/>
      <c r="Y536" s="89"/>
      <c r="Z536" s="89"/>
      <c r="AA536" s="89"/>
      <c r="AB536" s="89"/>
      <c r="AC536" s="89"/>
    </row>
    <row r="537" spans="1:29" x14ac:dyDescent="0.25">
      <c r="A537" s="4" t="s">
        <v>2560</v>
      </c>
      <c r="B537" s="5" t="s">
        <v>1517</v>
      </c>
      <c r="C537" s="46" t="s">
        <v>427</v>
      </c>
      <c r="D537" s="295" t="s">
        <v>335</v>
      </c>
      <c r="E537" s="46" t="s">
        <v>491</v>
      </c>
      <c r="F537" s="280" t="s">
        <v>6</v>
      </c>
      <c r="G537" s="58">
        <f t="shared" si="84"/>
        <v>1208</v>
      </c>
      <c r="H537" s="9">
        <v>1050</v>
      </c>
      <c r="I537" s="11">
        <v>2200</v>
      </c>
      <c r="J537" s="29"/>
      <c r="K537" s="9">
        <f t="shared" si="91"/>
        <v>0</v>
      </c>
      <c r="L537" s="9">
        <f t="shared" si="85"/>
        <v>0</v>
      </c>
      <c r="M537" s="9">
        <f t="shared" si="86"/>
        <v>0</v>
      </c>
      <c r="N537" s="29"/>
      <c r="O537" s="9">
        <f t="shared" si="89"/>
        <v>0</v>
      </c>
      <c r="P537" s="9">
        <f t="shared" si="90"/>
        <v>0</v>
      </c>
      <c r="Q537" s="9">
        <f t="shared" si="87"/>
        <v>0</v>
      </c>
      <c r="R537" s="8">
        <f t="shared" si="88"/>
        <v>0</v>
      </c>
      <c r="S537" s="89"/>
      <c r="T537" s="89"/>
      <c r="U537" s="89"/>
      <c r="V537" s="89"/>
      <c r="W537" s="89"/>
      <c r="X537" s="89"/>
      <c r="Y537" s="89"/>
      <c r="Z537" s="89"/>
      <c r="AA537" s="89"/>
      <c r="AB537" s="89"/>
      <c r="AC537" s="89"/>
    </row>
    <row r="538" spans="1:29" x14ac:dyDescent="0.25">
      <c r="A538" s="4" t="s">
        <v>2560</v>
      </c>
      <c r="B538" s="5" t="s">
        <v>1517</v>
      </c>
      <c r="C538" s="46" t="s">
        <v>428</v>
      </c>
      <c r="D538" s="310" t="s">
        <v>336</v>
      </c>
      <c r="E538" s="304" t="s">
        <v>492</v>
      </c>
      <c r="F538" s="280" t="s">
        <v>6</v>
      </c>
      <c r="G538" s="58">
        <f t="shared" si="84"/>
        <v>1208</v>
      </c>
      <c r="H538" s="9">
        <v>1050</v>
      </c>
      <c r="I538" s="11">
        <v>2200</v>
      </c>
      <c r="J538" s="32"/>
      <c r="K538" s="9">
        <f t="shared" si="91"/>
        <v>0</v>
      </c>
      <c r="L538" s="9">
        <f t="shared" si="85"/>
        <v>0</v>
      </c>
      <c r="M538" s="9">
        <f t="shared" si="86"/>
        <v>0</v>
      </c>
      <c r="N538" s="29"/>
      <c r="O538" s="9">
        <f t="shared" si="89"/>
        <v>0</v>
      </c>
      <c r="P538" s="9">
        <f t="shared" si="90"/>
        <v>0</v>
      </c>
      <c r="Q538" s="9">
        <f t="shared" si="87"/>
        <v>0</v>
      </c>
      <c r="R538" s="8">
        <f t="shared" si="88"/>
        <v>0</v>
      </c>
      <c r="S538" s="89"/>
      <c r="T538" s="89"/>
      <c r="U538" s="89"/>
      <c r="V538" s="89"/>
      <c r="W538" s="89"/>
      <c r="X538" s="89"/>
      <c r="Y538" s="89"/>
      <c r="Z538" s="89"/>
      <c r="AA538" s="89"/>
      <c r="AB538" s="89"/>
      <c r="AC538" s="89"/>
    </row>
    <row r="539" spans="1:29" x14ac:dyDescent="0.25">
      <c r="A539" s="4" t="s">
        <v>2560</v>
      </c>
      <c r="B539" s="62" t="s">
        <v>2548</v>
      </c>
      <c r="C539" s="5" t="s">
        <v>427</v>
      </c>
      <c r="D539" s="278" t="s">
        <v>1943</v>
      </c>
      <c r="E539" s="5" t="s">
        <v>1882</v>
      </c>
      <c r="F539" s="280" t="s">
        <v>1883</v>
      </c>
      <c r="G539" s="84">
        <f t="shared" si="84"/>
        <v>725</v>
      </c>
      <c r="H539" s="84">
        <v>630</v>
      </c>
      <c r="I539" s="84">
        <v>1260</v>
      </c>
      <c r="J539" s="32"/>
      <c r="K539" s="9">
        <f t="shared" si="91"/>
        <v>0</v>
      </c>
      <c r="L539" s="9">
        <f t="shared" si="85"/>
        <v>0</v>
      </c>
      <c r="M539" s="9">
        <f t="shared" si="86"/>
        <v>0</v>
      </c>
      <c r="N539" s="29"/>
      <c r="O539" s="9">
        <f t="shared" si="89"/>
        <v>0</v>
      </c>
      <c r="P539" s="9">
        <f t="shared" si="90"/>
        <v>0</v>
      </c>
      <c r="Q539" s="9">
        <f t="shared" si="87"/>
        <v>0</v>
      </c>
      <c r="R539" s="8">
        <f t="shared" si="88"/>
        <v>0</v>
      </c>
      <c r="S539" s="89" t="s">
        <v>2009</v>
      </c>
      <c r="T539" s="89"/>
      <c r="U539" s="89"/>
      <c r="V539" s="89"/>
      <c r="W539" s="89"/>
      <c r="X539" s="89"/>
      <c r="Y539" s="89"/>
      <c r="Z539" s="89"/>
      <c r="AA539" s="89"/>
      <c r="AB539" s="89"/>
      <c r="AC539" s="89"/>
    </row>
    <row r="540" spans="1:29" x14ac:dyDescent="0.25">
      <c r="A540" s="4" t="s">
        <v>2560</v>
      </c>
      <c r="B540" s="62" t="s">
        <v>2548</v>
      </c>
      <c r="C540" s="46" t="s">
        <v>427</v>
      </c>
      <c r="D540" s="295" t="s">
        <v>1944</v>
      </c>
      <c r="E540" s="304" t="s">
        <v>1884</v>
      </c>
      <c r="F540" s="299" t="s">
        <v>1883</v>
      </c>
      <c r="G540" s="6">
        <f t="shared" si="84"/>
        <v>725</v>
      </c>
      <c r="H540" s="6">
        <v>630</v>
      </c>
      <c r="I540" s="6">
        <v>1260</v>
      </c>
      <c r="J540" s="32"/>
      <c r="K540" s="9">
        <f t="shared" si="91"/>
        <v>0</v>
      </c>
      <c r="L540" s="9">
        <f t="shared" si="85"/>
        <v>0</v>
      </c>
      <c r="M540" s="9">
        <f t="shared" si="86"/>
        <v>0</v>
      </c>
      <c r="N540" s="29"/>
      <c r="O540" s="9">
        <f t="shared" si="89"/>
        <v>0</v>
      </c>
      <c r="P540" s="9">
        <f t="shared" si="90"/>
        <v>0</v>
      </c>
      <c r="Q540" s="9">
        <f t="shared" si="87"/>
        <v>0</v>
      </c>
      <c r="R540" s="8">
        <f t="shared" si="88"/>
        <v>0</v>
      </c>
      <c r="S540" s="89" t="s">
        <v>2009</v>
      </c>
      <c r="T540" s="89"/>
      <c r="U540" s="89"/>
      <c r="V540" s="89"/>
      <c r="W540" s="89"/>
      <c r="X540" s="89"/>
      <c r="Y540" s="89"/>
      <c r="Z540" s="89"/>
      <c r="AA540" s="89"/>
      <c r="AB540" s="89"/>
      <c r="AC540" s="89"/>
    </row>
    <row r="541" spans="1:29" x14ac:dyDescent="0.25">
      <c r="A541" s="4" t="s">
        <v>2560</v>
      </c>
      <c r="B541" s="62" t="s">
        <v>2548</v>
      </c>
      <c r="C541" s="46" t="s">
        <v>428</v>
      </c>
      <c r="D541" s="310" t="s">
        <v>1945</v>
      </c>
      <c r="E541" s="46" t="s">
        <v>1885</v>
      </c>
      <c r="F541" s="299" t="s">
        <v>1883</v>
      </c>
      <c r="G541" s="6">
        <f t="shared" si="84"/>
        <v>725</v>
      </c>
      <c r="H541" s="6">
        <v>630</v>
      </c>
      <c r="I541" s="6">
        <v>1260</v>
      </c>
      <c r="J541" s="32"/>
      <c r="K541" s="9">
        <f t="shared" si="91"/>
        <v>0</v>
      </c>
      <c r="L541" s="9">
        <f t="shared" si="85"/>
        <v>0</v>
      </c>
      <c r="M541" s="9">
        <f t="shared" si="86"/>
        <v>0</v>
      </c>
      <c r="N541" s="29"/>
      <c r="O541" s="9">
        <f t="shared" si="89"/>
        <v>0</v>
      </c>
      <c r="P541" s="9">
        <f t="shared" si="90"/>
        <v>0</v>
      </c>
      <c r="Q541" s="9">
        <f t="shared" si="87"/>
        <v>0</v>
      </c>
      <c r="R541" s="8">
        <f t="shared" si="88"/>
        <v>0</v>
      </c>
      <c r="S541" s="89" t="s">
        <v>2009</v>
      </c>
      <c r="T541" s="89"/>
      <c r="U541" s="89"/>
      <c r="V541" s="89"/>
      <c r="W541" s="89"/>
      <c r="X541" s="89"/>
      <c r="Y541" s="89"/>
      <c r="Z541" s="89"/>
      <c r="AA541" s="89"/>
      <c r="AB541" s="89"/>
      <c r="AC541" s="89"/>
    </row>
    <row r="542" spans="1:29" x14ac:dyDescent="0.25">
      <c r="A542" s="4" t="s">
        <v>2560</v>
      </c>
      <c r="B542" s="62" t="s">
        <v>2548</v>
      </c>
      <c r="C542" s="5" t="s">
        <v>427</v>
      </c>
      <c r="D542" s="278" t="s">
        <v>2168</v>
      </c>
      <c r="E542" s="66" t="s">
        <v>2144</v>
      </c>
      <c r="F542" s="280" t="s">
        <v>9</v>
      </c>
      <c r="G542" s="84">
        <f t="shared" si="84"/>
        <v>690</v>
      </c>
      <c r="H542" s="84">
        <v>600</v>
      </c>
      <c r="I542" s="84">
        <v>1200</v>
      </c>
      <c r="J542" s="32"/>
      <c r="K542" s="9"/>
      <c r="L542" s="9">
        <f t="shared" si="85"/>
        <v>0</v>
      </c>
      <c r="M542" s="9">
        <f t="shared" si="86"/>
        <v>0</v>
      </c>
      <c r="N542" s="29"/>
      <c r="O542" s="9">
        <f t="shared" si="89"/>
        <v>0</v>
      </c>
      <c r="P542" s="9">
        <f t="shared" si="90"/>
        <v>0</v>
      </c>
      <c r="Q542" s="9">
        <f t="shared" si="87"/>
        <v>0</v>
      </c>
      <c r="R542" s="8">
        <f t="shared" si="88"/>
        <v>0</v>
      </c>
      <c r="S542" s="89" t="e">
        <v>#N/A</v>
      </c>
      <c r="T542" s="89"/>
      <c r="U542" s="89"/>
      <c r="V542" s="89"/>
      <c r="W542" s="89"/>
      <c r="X542" s="89"/>
      <c r="Y542" s="89"/>
      <c r="Z542" s="89"/>
      <c r="AA542" s="89"/>
      <c r="AB542" s="89" t="e">
        <v>#N/A</v>
      </c>
      <c r="AC542" s="89" t="e">
        <v>#N/A</v>
      </c>
    </row>
    <row r="543" spans="1:29" x14ac:dyDescent="0.25">
      <c r="A543" s="4" t="s">
        <v>2560</v>
      </c>
      <c r="B543" s="62" t="s">
        <v>2548</v>
      </c>
      <c r="C543" s="46" t="s">
        <v>427</v>
      </c>
      <c r="D543" s="295" t="s">
        <v>2169</v>
      </c>
      <c r="E543" s="304" t="s">
        <v>2145</v>
      </c>
      <c r="F543" s="299" t="s">
        <v>9</v>
      </c>
      <c r="G543" s="6">
        <f t="shared" si="84"/>
        <v>690</v>
      </c>
      <c r="H543" s="6">
        <v>600</v>
      </c>
      <c r="I543" s="6">
        <v>1200</v>
      </c>
      <c r="J543" s="32"/>
      <c r="K543" s="9"/>
      <c r="L543" s="9">
        <f t="shared" si="85"/>
        <v>0</v>
      </c>
      <c r="M543" s="9">
        <f t="shared" si="86"/>
        <v>0</v>
      </c>
      <c r="N543" s="29"/>
      <c r="O543" s="9">
        <f t="shared" si="89"/>
        <v>0</v>
      </c>
      <c r="P543" s="9">
        <f t="shared" si="90"/>
        <v>0</v>
      </c>
      <c r="Q543" s="9">
        <f t="shared" si="87"/>
        <v>0</v>
      </c>
      <c r="R543" s="8">
        <f t="shared" si="88"/>
        <v>0</v>
      </c>
      <c r="S543" s="89" t="e">
        <v>#N/A</v>
      </c>
      <c r="T543" s="89"/>
      <c r="U543" s="89"/>
      <c r="V543" s="89"/>
      <c r="W543" s="89"/>
      <c r="X543" s="89"/>
      <c r="Y543" s="89"/>
      <c r="Z543" s="89"/>
      <c r="AA543" s="89"/>
      <c r="AB543" s="89" t="e">
        <v>#N/A</v>
      </c>
      <c r="AC543" s="89" t="e">
        <v>#N/A</v>
      </c>
    </row>
    <row r="544" spans="1:29" x14ac:dyDescent="0.25">
      <c r="A544" s="4" t="s">
        <v>2560</v>
      </c>
      <c r="B544" s="62" t="s">
        <v>2548</v>
      </c>
      <c r="C544" s="46" t="s">
        <v>428</v>
      </c>
      <c r="D544" s="310" t="s">
        <v>2170</v>
      </c>
      <c r="E544" s="46" t="s">
        <v>2146</v>
      </c>
      <c r="F544" s="299" t="s">
        <v>9</v>
      </c>
      <c r="G544" s="6">
        <f t="shared" si="84"/>
        <v>690</v>
      </c>
      <c r="H544" s="6">
        <v>600</v>
      </c>
      <c r="I544" s="6">
        <v>1200</v>
      </c>
      <c r="J544" s="32"/>
      <c r="K544" s="9"/>
      <c r="L544" s="9">
        <f t="shared" si="85"/>
        <v>0</v>
      </c>
      <c r="M544" s="9">
        <f t="shared" si="86"/>
        <v>0</v>
      </c>
      <c r="N544" s="29"/>
      <c r="O544" s="9">
        <f t="shared" si="89"/>
        <v>0</v>
      </c>
      <c r="P544" s="9">
        <f t="shared" si="90"/>
        <v>0</v>
      </c>
      <c r="Q544" s="9">
        <f t="shared" si="87"/>
        <v>0</v>
      </c>
      <c r="R544" s="8">
        <f t="shared" si="88"/>
        <v>0</v>
      </c>
      <c r="S544" s="89" t="e">
        <v>#N/A</v>
      </c>
      <c r="T544" s="89"/>
      <c r="U544" s="89"/>
      <c r="V544" s="89"/>
      <c r="W544" s="89"/>
      <c r="X544" s="89"/>
      <c r="Y544" s="89"/>
      <c r="Z544" s="89"/>
      <c r="AA544" s="89"/>
      <c r="AB544" s="89" t="e">
        <v>#N/A</v>
      </c>
      <c r="AC544" s="89" t="e">
        <v>#N/A</v>
      </c>
    </row>
    <row r="545" spans="1:29" x14ac:dyDescent="0.25">
      <c r="A545" s="4" t="s">
        <v>2560</v>
      </c>
      <c r="B545" s="62" t="s">
        <v>2548</v>
      </c>
      <c r="C545" s="5" t="s">
        <v>427</v>
      </c>
      <c r="D545" s="278" t="s">
        <v>2171</v>
      </c>
      <c r="E545" s="66" t="s">
        <v>2147</v>
      </c>
      <c r="F545" s="280" t="s">
        <v>9</v>
      </c>
      <c r="G545" s="84">
        <f t="shared" si="84"/>
        <v>690</v>
      </c>
      <c r="H545" s="84">
        <v>600</v>
      </c>
      <c r="I545" s="84">
        <v>1200</v>
      </c>
      <c r="J545" s="32"/>
      <c r="K545" s="9"/>
      <c r="L545" s="9">
        <f t="shared" si="85"/>
        <v>0</v>
      </c>
      <c r="M545" s="9">
        <f t="shared" si="86"/>
        <v>0</v>
      </c>
      <c r="N545" s="29"/>
      <c r="O545" s="9">
        <f t="shared" si="89"/>
        <v>0</v>
      </c>
      <c r="P545" s="9">
        <f t="shared" si="90"/>
        <v>0</v>
      </c>
      <c r="Q545" s="9">
        <f t="shared" si="87"/>
        <v>0</v>
      </c>
      <c r="R545" s="8">
        <f t="shared" si="88"/>
        <v>0</v>
      </c>
      <c r="S545" s="89" t="s">
        <v>2165</v>
      </c>
      <c r="T545" s="89"/>
      <c r="U545" s="89"/>
      <c r="V545" s="89"/>
      <c r="W545" s="89"/>
      <c r="X545" s="89"/>
      <c r="Y545" s="89"/>
      <c r="Z545" s="89"/>
      <c r="AA545" s="89"/>
      <c r="AB545" s="89"/>
      <c r="AC545" s="89"/>
    </row>
    <row r="546" spans="1:29" x14ac:dyDescent="0.25">
      <c r="A546" s="4" t="s">
        <v>2560</v>
      </c>
      <c r="B546" s="62" t="s">
        <v>2548</v>
      </c>
      <c r="C546" s="46" t="s">
        <v>427</v>
      </c>
      <c r="D546" s="295" t="s">
        <v>2172</v>
      </c>
      <c r="E546" s="304" t="s">
        <v>2148</v>
      </c>
      <c r="F546" s="299" t="s">
        <v>9</v>
      </c>
      <c r="G546" s="6">
        <f t="shared" si="84"/>
        <v>690</v>
      </c>
      <c r="H546" s="6">
        <v>600</v>
      </c>
      <c r="I546" s="6">
        <v>1200</v>
      </c>
      <c r="J546" s="32"/>
      <c r="K546" s="9"/>
      <c r="L546" s="9">
        <f t="shared" si="85"/>
        <v>0</v>
      </c>
      <c r="M546" s="9">
        <f t="shared" si="86"/>
        <v>0</v>
      </c>
      <c r="N546" s="29"/>
      <c r="O546" s="9">
        <f t="shared" si="89"/>
        <v>0</v>
      </c>
      <c r="P546" s="9">
        <f t="shared" si="90"/>
        <v>0</v>
      </c>
      <c r="Q546" s="9">
        <f t="shared" si="87"/>
        <v>0</v>
      </c>
      <c r="R546" s="8">
        <f t="shared" si="88"/>
        <v>0</v>
      </c>
      <c r="S546" s="89" t="s">
        <v>2165</v>
      </c>
      <c r="T546" s="89"/>
      <c r="U546" s="89"/>
      <c r="V546" s="89"/>
      <c r="W546" s="89"/>
      <c r="X546" s="89"/>
      <c r="Y546" s="89"/>
      <c r="Z546" s="89"/>
      <c r="AA546" s="89"/>
      <c r="AB546" s="89"/>
      <c r="AC546" s="89"/>
    </row>
    <row r="547" spans="1:29" x14ac:dyDescent="0.25">
      <c r="A547" s="4" t="s">
        <v>2560</v>
      </c>
      <c r="B547" s="62" t="s">
        <v>2548</v>
      </c>
      <c r="C547" s="46" t="s">
        <v>428</v>
      </c>
      <c r="D547" s="310" t="s">
        <v>2173</v>
      </c>
      <c r="E547" s="46" t="s">
        <v>2149</v>
      </c>
      <c r="F547" s="299" t="s">
        <v>9</v>
      </c>
      <c r="G547" s="6">
        <f t="shared" si="84"/>
        <v>690</v>
      </c>
      <c r="H547" s="6">
        <v>600</v>
      </c>
      <c r="I547" s="6">
        <v>1200</v>
      </c>
      <c r="J547" s="32"/>
      <c r="K547" s="9"/>
      <c r="L547" s="9">
        <f t="shared" si="85"/>
        <v>0</v>
      </c>
      <c r="M547" s="9">
        <f t="shared" si="86"/>
        <v>0</v>
      </c>
      <c r="N547" s="29"/>
      <c r="O547" s="9">
        <f t="shared" si="89"/>
        <v>0</v>
      </c>
      <c r="P547" s="9">
        <f t="shared" si="90"/>
        <v>0</v>
      </c>
      <c r="Q547" s="9">
        <f t="shared" si="87"/>
        <v>0</v>
      </c>
      <c r="R547" s="8">
        <f t="shared" si="88"/>
        <v>0</v>
      </c>
      <c r="S547" s="89" t="s">
        <v>2165</v>
      </c>
      <c r="T547" s="89"/>
      <c r="U547" s="89"/>
      <c r="V547" s="89"/>
      <c r="W547" s="89"/>
      <c r="X547" s="89"/>
      <c r="Y547" s="89"/>
      <c r="Z547" s="89"/>
      <c r="AA547" s="89"/>
      <c r="AB547" s="89"/>
      <c r="AC547" s="89"/>
    </row>
    <row r="548" spans="1:29" x14ac:dyDescent="0.25">
      <c r="A548" s="4" t="s">
        <v>2560</v>
      </c>
      <c r="B548" s="62" t="s">
        <v>2548</v>
      </c>
      <c r="C548" s="5" t="s">
        <v>427</v>
      </c>
      <c r="D548" s="278" t="s">
        <v>2174</v>
      </c>
      <c r="E548" s="66" t="s">
        <v>2150</v>
      </c>
      <c r="F548" s="280" t="s">
        <v>1883</v>
      </c>
      <c r="G548" s="84">
        <f t="shared" si="84"/>
        <v>828</v>
      </c>
      <c r="H548" s="84">
        <v>720</v>
      </c>
      <c r="I548" s="84">
        <v>1440</v>
      </c>
      <c r="J548" s="32"/>
      <c r="K548" s="9"/>
      <c r="L548" s="9">
        <f t="shared" si="85"/>
        <v>0</v>
      </c>
      <c r="M548" s="9">
        <f t="shared" si="86"/>
        <v>0</v>
      </c>
      <c r="N548" s="29"/>
      <c r="O548" s="9">
        <f t="shared" si="89"/>
        <v>0</v>
      </c>
      <c r="P548" s="9">
        <f t="shared" si="90"/>
        <v>0</v>
      </c>
      <c r="Q548" s="9">
        <f t="shared" si="87"/>
        <v>0</v>
      </c>
      <c r="R548" s="8">
        <f t="shared" si="88"/>
        <v>0</v>
      </c>
      <c r="S548" s="89" t="s">
        <v>2166</v>
      </c>
      <c r="T548" s="89"/>
      <c r="U548" s="89"/>
      <c r="V548" s="89"/>
      <c r="W548" s="89"/>
      <c r="X548" s="89"/>
      <c r="Y548" s="89"/>
      <c r="Z548" s="89"/>
      <c r="AA548" s="89"/>
      <c r="AB548" s="89"/>
      <c r="AC548" s="89"/>
    </row>
    <row r="549" spans="1:29" x14ac:dyDescent="0.25">
      <c r="A549" s="4" t="s">
        <v>2560</v>
      </c>
      <c r="B549" s="62" t="s">
        <v>2548</v>
      </c>
      <c r="C549" s="46" t="s">
        <v>427</v>
      </c>
      <c r="D549" s="295" t="s">
        <v>2175</v>
      </c>
      <c r="E549" s="304" t="s">
        <v>2151</v>
      </c>
      <c r="F549" s="299" t="s">
        <v>1883</v>
      </c>
      <c r="G549" s="6">
        <f t="shared" si="84"/>
        <v>828</v>
      </c>
      <c r="H549" s="6">
        <v>720</v>
      </c>
      <c r="I549" s="6">
        <v>1440</v>
      </c>
      <c r="J549" s="32"/>
      <c r="K549" s="9"/>
      <c r="L549" s="9">
        <f t="shared" si="85"/>
        <v>0</v>
      </c>
      <c r="M549" s="9">
        <f t="shared" si="86"/>
        <v>0</v>
      </c>
      <c r="N549" s="29"/>
      <c r="O549" s="9">
        <f t="shared" si="89"/>
        <v>0</v>
      </c>
      <c r="P549" s="9">
        <f t="shared" si="90"/>
        <v>0</v>
      </c>
      <c r="Q549" s="9">
        <f t="shared" si="87"/>
        <v>0</v>
      </c>
      <c r="R549" s="8">
        <f t="shared" si="88"/>
        <v>0</v>
      </c>
      <c r="S549" s="89" t="s">
        <v>2166</v>
      </c>
      <c r="T549" s="89"/>
      <c r="U549" s="89"/>
      <c r="V549" s="89"/>
      <c r="W549" s="89"/>
      <c r="X549" s="89"/>
      <c r="Y549" s="89"/>
      <c r="Z549" s="89"/>
      <c r="AA549" s="89"/>
      <c r="AB549" s="89"/>
      <c r="AC549" s="89"/>
    </row>
    <row r="550" spans="1:29" x14ac:dyDescent="0.25">
      <c r="A550" s="4" t="s">
        <v>2560</v>
      </c>
      <c r="B550" s="62" t="s">
        <v>2548</v>
      </c>
      <c r="C550" s="46" t="s">
        <v>428</v>
      </c>
      <c r="D550" s="310" t="s">
        <v>2176</v>
      </c>
      <c r="E550" s="46" t="s">
        <v>2152</v>
      </c>
      <c r="F550" s="299" t="s">
        <v>1883</v>
      </c>
      <c r="G550" s="6">
        <f t="shared" si="84"/>
        <v>828</v>
      </c>
      <c r="H550" s="6">
        <v>720</v>
      </c>
      <c r="I550" s="6">
        <v>1440</v>
      </c>
      <c r="J550" s="32"/>
      <c r="K550" s="9"/>
      <c r="L550" s="9">
        <f t="shared" si="85"/>
        <v>0</v>
      </c>
      <c r="M550" s="9">
        <f t="shared" si="86"/>
        <v>0</v>
      </c>
      <c r="N550" s="29"/>
      <c r="O550" s="9">
        <f t="shared" si="89"/>
        <v>0</v>
      </c>
      <c r="P550" s="9">
        <f t="shared" si="90"/>
        <v>0</v>
      </c>
      <c r="Q550" s="9">
        <f t="shared" si="87"/>
        <v>0</v>
      </c>
      <c r="R550" s="8">
        <f t="shared" si="88"/>
        <v>0</v>
      </c>
      <c r="S550" s="89" t="s">
        <v>2166</v>
      </c>
      <c r="T550" s="89"/>
      <c r="U550" s="89"/>
      <c r="V550" s="89"/>
      <c r="W550" s="89"/>
      <c r="X550" s="89"/>
      <c r="Y550" s="89"/>
      <c r="Z550" s="89"/>
      <c r="AA550" s="89"/>
      <c r="AB550" s="89"/>
      <c r="AC550" s="89"/>
    </row>
    <row r="551" spans="1:29" x14ac:dyDescent="0.25">
      <c r="A551" s="4" t="s">
        <v>2560</v>
      </c>
      <c r="B551" s="60" t="s">
        <v>2548</v>
      </c>
      <c r="C551" s="5" t="s">
        <v>427</v>
      </c>
      <c r="D551" s="278" t="s">
        <v>2830</v>
      </c>
      <c r="E551" s="60" t="s">
        <v>2654</v>
      </c>
      <c r="F551" s="254" t="s">
        <v>1883</v>
      </c>
      <c r="G551" s="17">
        <f t="shared" si="84"/>
        <v>725</v>
      </c>
      <c r="H551" s="17">
        <v>630</v>
      </c>
      <c r="I551" s="17">
        <v>1350</v>
      </c>
      <c r="J551" s="32"/>
      <c r="K551" s="9">
        <f t="shared" ref="K551:K582" si="92">J551*G551</f>
        <v>0</v>
      </c>
      <c r="L551" s="9">
        <f t="shared" si="85"/>
        <v>0</v>
      </c>
      <c r="M551" s="9">
        <f t="shared" si="86"/>
        <v>0</v>
      </c>
      <c r="N551" s="29"/>
      <c r="O551" s="9">
        <f t="shared" si="89"/>
        <v>0</v>
      </c>
      <c r="P551" s="9">
        <f t="shared" si="90"/>
        <v>0</v>
      </c>
      <c r="Q551" s="9">
        <f t="shared" si="87"/>
        <v>0</v>
      </c>
      <c r="R551" s="8">
        <f t="shared" si="88"/>
        <v>0</v>
      </c>
      <c r="S551" s="89" t="s">
        <v>2911</v>
      </c>
      <c r="T551" s="89" t="s">
        <v>2727</v>
      </c>
      <c r="U551" s="89">
        <v>40</v>
      </c>
      <c r="V551" s="89"/>
      <c r="W551" s="89"/>
      <c r="X551" s="89"/>
      <c r="Y551" s="89"/>
      <c r="Z551" s="89"/>
      <c r="AA551" s="89"/>
      <c r="AB551" s="89"/>
      <c r="AC551" s="89"/>
    </row>
    <row r="552" spans="1:29" x14ac:dyDescent="0.25">
      <c r="A552" s="4" t="s">
        <v>2560</v>
      </c>
      <c r="B552" s="60" t="s">
        <v>2548</v>
      </c>
      <c r="C552" s="46" t="s">
        <v>427</v>
      </c>
      <c r="D552" s="278" t="s">
        <v>2831</v>
      </c>
      <c r="E552" s="304" t="s">
        <v>2655</v>
      </c>
      <c r="F552" s="254" t="s">
        <v>1883</v>
      </c>
      <c r="G552" s="6">
        <f t="shared" si="84"/>
        <v>725</v>
      </c>
      <c r="H552" s="6">
        <v>630</v>
      </c>
      <c r="I552" s="6">
        <v>1350</v>
      </c>
      <c r="J552" s="32"/>
      <c r="K552" s="9">
        <f t="shared" si="92"/>
        <v>0</v>
      </c>
      <c r="L552" s="9">
        <f t="shared" si="85"/>
        <v>0</v>
      </c>
      <c r="M552" s="9">
        <f t="shared" si="86"/>
        <v>0</v>
      </c>
      <c r="N552" s="29"/>
      <c r="O552" s="9">
        <f t="shared" si="89"/>
        <v>0</v>
      </c>
      <c r="P552" s="9">
        <f t="shared" si="90"/>
        <v>0</v>
      </c>
      <c r="Q552" s="9">
        <f t="shared" si="87"/>
        <v>0</v>
      </c>
      <c r="R552" s="8">
        <f t="shared" si="88"/>
        <v>0</v>
      </c>
      <c r="S552" s="89" t="s">
        <v>2911</v>
      </c>
      <c r="T552" s="89" t="s">
        <v>2727</v>
      </c>
      <c r="U552" s="89">
        <v>40</v>
      </c>
      <c r="V552" s="89"/>
      <c r="W552" s="89"/>
      <c r="X552" s="89"/>
      <c r="Y552" s="89"/>
      <c r="Z552" s="89"/>
      <c r="AA552" s="89"/>
      <c r="AB552" s="89"/>
      <c r="AC552" s="89"/>
    </row>
    <row r="553" spans="1:29" x14ac:dyDescent="0.25">
      <c r="A553" s="4" t="s">
        <v>2560</v>
      </c>
      <c r="B553" s="60" t="s">
        <v>2548</v>
      </c>
      <c r="C553" s="46" t="s">
        <v>428</v>
      </c>
      <c r="D553" s="310" t="s">
        <v>2832</v>
      </c>
      <c r="E553" s="182" t="s">
        <v>2656</v>
      </c>
      <c r="F553" s="254" t="s">
        <v>1883</v>
      </c>
      <c r="G553" s="6">
        <f t="shared" si="84"/>
        <v>725</v>
      </c>
      <c r="H553" s="6">
        <v>630</v>
      </c>
      <c r="I553" s="6">
        <v>1350</v>
      </c>
      <c r="J553" s="32"/>
      <c r="K553" s="9">
        <f t="shared" si="92"/>
        <v>0</v>
      </c>
      <c r="L553" s="9">
        <f t="shared" si="85"/>
        <v>0</v>
      </c>
      <c r="M553" s="9">
        <f t="shared" si="86"/>
        <v>0</v>
      </c>
      <c r="N553" s="29"/>
      <c r="O553" s="9">
        <f t="shared" si="89"/>
        <v>0</v>
      </c>
      <c r="P553" s="9">
        <f t="shared" si="90"/>
        <v>0</v>
      </c>
      <c r="Q553" s="9">
        <f t="shared" si="87"/>
        <v>0</v>
      </c>
      <c r="R553" s="8">
        <f t="shared" si="88"/>
        <v>0</v>
      </c>
      <c r="S553" s="89" t="s">
        <v>2911</v>
      </c>
      <c r="T553" s="89" t="s">
        <v>2727</v>
      </c>
      <c r="U553" s="89">
        <v>40</v>
      </c>
      <c r="V553" s="89"/>
      <c r="W553" s="89"/>
      <c r="X553" s="89"/>
      <c r="Y553" s="89"/>
      <c r="Z553" s="89"/>
      <c r="AA553" s="89"/>
      <c r="AB553" s="89"/>
      <c r="AC553" s="89"/>
    </row>
    <row r="554" spans="1:29" x14ac:dyDescent="0.25">
      <c r="A554" s="4" t="s">
        <v>2560</v>
      </c>
      <c r="B554" s="60" t="s">
        <v>2548</v>
      </c>
      <c r="C554" s="5" t="s">
        <v>427</v>
      </c>
      <c r="D554" s="278" t="s">
        <v>2833</v>
      </c>
      <c r="E554" s="60" t="s">
        <v>2657</v>
      </c>
      <c r="F554" s="254" t="s">
        <v>12</v>
      </c>
      <c r="G554" s="17">
        <f t="shared" si="84"/>
        <v>644</v>
      </c>
      <c r="H554" s="17">
        <v>560</v>
      </c>
      <c r="I554" s="17">
        <v>1200</v>
      </c>
      <c r="J554" s="32"/>
      <c r="K554" s="9">
        <f t="shared" si="92"/>
        <v>0</v>
      </c>
      <c r="L554" s="9">
        <f t="shared" si="85"/>
        <v>0</v>
      </c>
      <c r="M554" s="9">
        <f t="shared" si="86"/>
        <v>0</v>
      </c>
      <c r="N554" s="29"/>
      <c r="O554" s="9">
        <f t="shared" si="89"/>
        <v>0</v>
      </c>
      <c r="P554" s="9">
        <f t="shared" si="90"/>
        <v>0</v>
      </c>
      <c r="Q554" s="9">
        <f t="shared" si="87"/>
        <v>0</v>
      </c>
      <c r="R554" s="8">
        <f t="shared" si="88"/>
        <v>0</v>
      </c>
      <c r="S554" s="89" t="s">
        <v>2912</v>
      </c>
      <c r="T554" s="89" t="s">
        <v>2727</v>
      </c>
      <c r="U554" s="89">
        <v>50</v>
      </c>
      <c r="V554" s="89"/>
      <c r="W554" s="89"/>
      <c r="X554" s="89"/>
      <c r="Y554" s="89"/>
      <c r="Z554" s="89"/>
      <c r="AA554" s="89"/>
      <c r="AB554" s="89"/>
      <c r="AC554" s="89"/>
    </row>
    <row r="555" spans="1:29" x14ac:dyDescent="0.25">
      <c r="A555" s="4" t="s">
        <v>2560</v>
      </c>
      <c r="B555" s="60" t="s">
        <v>2548</v>
      </c>
      <c r="C555" s="46" t="s">
        <v>427</v>
      </c>
      <c r="D555" s="278" t="s">
        <v>2834</v>
      </c>
      <c r="E555" s="304" t="s">
        <v>2658</v>
      </c>
      <c r="F555" s="254" t="s">
        <v>12</v>
      </c>
      <c r="G555" s="6">
        <f t="shared" si="84"/>
        <v>644</v>
      </c>
      <c r="H555" s="6">
        <v>560</v>
      </c>
      <c r="I555" s="6">
        <v>1200</v>
      </c>
      <c r="J555" s="32"/>
      <c r="K555" s="9">
        <f t="shared" si="92"/>
        <v>0</v>
      </c>
      <c r="L555" s="9">
        <f t="shared" si="85"/>
        <v>0</v>
      </c>
      <c r="M555" s="9">
        <f t="shared" si="86"/>
        <v>0</v>
      </c>
      <c r="N555" s="29"/>
      <c r="O555" s="9">
        <f t="shared" si="89"/>
        <v>0</v>
      </c>
      <c r="P555" s="9">
        <f t="shared" si="90"/>
        <v>0</v>
      </c>
      <c r="Q555" s="9">
        <f t="shared" si="87"/>
        <v>0</v>
      </c>
      <c r="R555" s="8">
        <f t="shared" si="88"/>
        <v>0</v>
      </c>
      <c r="S555" s="89" t="s">
        <v>2912</v>
      </c>
      <c r="T555" s="89" t="s">
        <v>2727</v>
      </c>
      <c r="U555" s="89">
        <v>50</v>
      </c>
      <c r="V555" s="89"/>
      <c r="W555" s="89"/>
      <c r="X555" s="89"/>
      <c r="Y555" s="89"/>
      <c r="Z555" s="89"/>
      <c r="AA555" s="89"/>
      <c r="AB555" s="89"/>
      <c r="AC555" s="89"/>
    </row>
    <row r="556" spans="1:29" x14ac:dyDescent="0.25">
      <c r="A556" s="4" t="s">
        <v>2560</v>
      </c>
      <c r="B556" s="60" t="s">
        <v>2548</v>
      </c>
      <c r="C556" s="46" t="s">
        <v>428</v>
      </c>
      <c r="D556" s="310" t="s">
        <v>2835</v>
      </c>
      <c r="E556" s="182" t="s">
        <v>2659</v>
      </c>
      <c r="F556" s="254" t="s">
        <v>12</v>
      </c>
      <c r="G556" s="6">
        <f t="shared" si="84"/>
        <v>644</v>
      </c>
      <c r="H556" s="6">
        <v>560</v>
      </c>
      <c r="I556" s="6">
        <v>1200</v>
      </c>
      <c r="J556" s="32"/>
      <c r="K556" s="9">
        <f t="shared" si="92"/>
        <v>0</v>
      </c>
      <c r="L556" s="9">
        <f t="shared" si="85"/>
        <v>0</v>
      </c>
      <c r="M556" s="9">
        <f t="shared" si="86"/>
        <v>0</v>
      </c>
      <c r="N556" s="29"/>
      <c r="O556" s="9">
        <f t="shared" si="89"/>
        <v>0</v>
      </c>
      <c r="P556" s="9">
        <f t="shared" si="90"/>
        <v>0</v>
      </c>
      <c r="Q556" s="9">
        <f t="shared" si="87"/>
        <v>0</v>
      </c>
      <c r="R556" s="8">
        <f t="shared" si="88"/>
        <v>0</v>
      </c>
      <c r="S556" s="89" t="s">
        <v>2912</v>
      </c>
      <c r="T556" s="89" t="s">
        <v>2727</v>
      </c>
      <c r="U556" s="89">
        <v>50</v>
      </c>
      <c r="V556" s="89"/>
      <c r="W556" s="89"/>
      <c r="X556" s="89"/>
      <c r="Y556" s="89"/>
      <c r="Z556" s="89"/>
      <c r="AA556" s="89"/>
      <c r="AB556" s="89"/>
      <c r="AC556" s="89"/>
    </row>
    <row r="557" spans="1:29" x14ac:dyDescent="0.25">
      <c r="A557" s="4" t="s">
        <v>2560</v>
      </c>
      <c r="B557" s="5" t="s">
        <v>1514</v>
      </c>
      <c r="C557" s="5" t="s">
        <v>427</v>
      </c>
      <c r="D557" s="278" t="s">
        <v>316</v>
      </c>
      <c r="E557" s="304" t="s">
        <v>578</v>
      </c>
      <c r="F557" s="280" t="s">
        <v>6</v>
      </c>
      <c r="G557" s="84">
        <f t="shared" si="84"/>
        <v>1208</v>
      </c>
      <c r="H557" s="213">
        <v>1050</v>
      </c>
      <c r="I557" s="214">
        <v>2200</v>
      </c>
      <c r="J557" s="32"/>
      <c r="K557" s="9">
        <f t="shared" si="92"/>
        <v>0</v>
      </c>
      <c r="L557" s="9">
        <f t="shared" si="85"/>
        <v>0</v>
      </c>
      <c r="M557" s="9">
        <f t="shared" si="86"/>
        <v>0</v>
      </c>
      <c r="N557" s="29"/>
      <c r="O557" s="9">
        <f t="shared" si="89"/>
        <v>0</v>
      </c>
      <c r="P557" s="9">
        <f t="shared" si="90"/>
        <v>0</v>
      </c>
      <c r="Q557" s="9">
        <f t="shared" si="87"/>
        <v>0</v>
      </c>
      <c r="R557" s="8">
        <f t="shared" si="88"/>
        <v>0</v>
      </c>
      <c r="S557" s="89"/>
      <c r="T557" s="89"/>
      <c r="U557" s="89"/>
      <c r="V557" s="89"/>
      <c r="W557" s="89"/>
      <c r="X557" s="89"/>
      <c r="Y557" s="89"/>
      <c r="Z557" s="89"/>
      <c r="AA557" s="89"/>
      <c r="AB557" s="89"/>
      <c r="AC557" s="89"/>
    </row>
    <row r="558" spans="1:29" x14ac:dyDescent="0.25">
      <c r="A558" s="4" t="s">
        <v>2560</v>
      </c>
      <c r="B558" s="5" t="s">
        <v>1514</v>
      </c>
      <c r="C558" s="46" t="s">
        <v>427</v>
      </c>
      <c r="D558" s="295" t="s">
        <v>317</v>
      </c>
      <c r="E558" s="304" t="s">
        <v>481</v>
      </c>
      <c r="F558" s="280" t="s">
        <v>6</v>
      </c>
      <c r="G558" s="58">
        <f t="shared" si="84"/>
        <v>1208</v>
      </c>
      <c r="H558" s="9">
        <v>1050</v>
      </c>
      <c r="I558" s="11">
        <v>2200</v>
      </c>
      <c r="J558" s="29"/>
      <c r="K558" s="9">
        <f t="shared" si="92"/>
        <v>0</v>
      </c>
      <c r="L558" s="9">
        <f t="shared" si="85"/>
        <v>0</v>
      </c>
      <c r="M558" s="9">
        <f t="shared" si="86"/>
        <v>0</v>
      </c>
      <c r="N558" s="29"/>
      <c r="O558" s="9">
        <f t="shared" si="89"/>
        <v>0</v>
      </c>
      <c r="P558" s="9">
        <f t="shared" si="90"/>
        <v>0</v>
      </c>
      <c r="Q558" s="9">
        <f t="shared" si="87"/>
        <v>0</v>
      </c>
      <c r="R558" s="8">
        <f t="shared" si="88"/>
        <v>0</v>
      </c>
      <c r="S558" s="89"/>
      <c r="T558" s="89"/>
      <c r="U558" s="89"/>
      <c r="V558" s="89"/>
      <c r="W558" s="89"/>
      <c r="X558" s="89"/>
      <c r="Y558" s="89"/>
      <c r="Z558" s="89"/>
      <c r="AA558" s="89"/>
      <c r="AB558" s="89"/>
      <c r="AC558" s="89"/>
    </row>
    <row r="559" spans="1:29" x14ac:dyDescent="0.25">
      <c r="A559" s="4" t="s">
        <v>2560</v>
      </c>
      <c r="B559" s="5" t="s">
        <v>1514</v>
      </c>
      <c r="C559" s="46" t="s">
        <v>428</v>
      </c>
      <c r="D559" s="310" t="s">
        <v>318</v>
      </c>
      <c r="E559" s="304" t="s">
        <v>482</v>
      </c>
      <c r="F559" s="280" t="s">
        <v>6</v>
      </c>
      <c r="G559" s="58">
        <f t="shared" si="84"/>
        <v>1208</v>
      </c>
      <c r="H559" s="9">
        <v>1050</v>
      </c>
      <c r="I559" s="11">
        <v>2200</v>
      </c>
      <c r="J559" s="32"/>
      <c r="K559" s="9">
        <f t="shared" si="92"/>
        <v>0</v>
      </c>
      <c r="L559" s="9">
        <f t="shared" si="85"/>
        <v>0</v>
      </c>
      <c r="M559" s="9">
        <f t="shared" si="86"/>
        <v>0</v>
      </c>
      <c r="N559" s="29"/>
      <c r="O559" s="9">
        <f t="shared" si="89"/>
        <v>0</v>
      </c>
      <c r="P559" s="9">
        <f t="shared" si="90"/>
        <v>0</v>
      </c>
      <c r="Q559" s="9">
        <f t="shared" si="87"/>
        <v>0</v>
      </c>
      <c r="R559" s="8">
        <f t="shared" si="88"/>
        <v>0</v>
      </c>
      <c r="S559" s="89"/>
      <c r="T559" s="89"/>
      <c r="U559" s="89"/>
      <c r="V559" s="89"/>
      <c r="W559" s="89"/>
      <c r="X559" s="89"/>
      <c r="Y559" s="89"/>
      <c r="Z559" s="89"/>
      <c r="AA559" s="89"/>
      <c r="AB559" s="89"/>
      <c r="AC559" s="89"/>
    </row>
    <row r="560" spans="1:29" x14ac:dyDescent="0.25">
      <c r="A560" s="4" t="s">
        <v>2560</v>
      </c>
      <c r="B560" s="5" t="s">
        <v>1514</v>
      </c>
      <c r="C560" s="5" t="s">
        <v>427</v>
      </c>
      <c r="D560" s="278" t="s">
        <v>319</v>
      </c>
      <c r="E560" s="304" t="s">
        <v>579</v>
      </c>
      <c r="F560" s="280" t="s">
        <v>6</v>
      </c>
      <c r="G560" s="84">
        <f t="shared" si="84"/>
        <v>1208</v>
      </c>
      <c r="H560" s="213">
        <v>1050</v>
      </c>
      <c r="I560" s="214">
        <v>2200</v>
      </c>
      <c r="J560" s="29"/>
      <c r="K560" s="9">
        <f t="shared" si="92"/>
        <v>0</v>
      </c>
      <c r="L560" s="9">
        <f t="shared" si="85"/>
        <v>0</v>
      </c>
      <c r="M560" s="9">
        <f t="shared" si="86"/>
        <v>0</v>
      </c>
      <c r="N560" s="29"/>
      <c r="O560" s="9">
        <f t="shared" si="89"/>
        <v>0</v>
      </c>
      <c r="P560" s="9">
        <f t="shared" si="90"/>
        <v>0</v>
      </c>
      <c r="Q560" s="9">
        <f t="shared" si="87"/>
        <v>0</v>
      </c>
      <c r="R560" s="8">
        <f t="shared" si="88"/>
        <v>0</v>
      </c>
      <c r="S560" s="89"/>
      <c r="T560" s="89"/>
      <c r="U560" s="89"/>
      <c r="V560" s="89"/>
      <c r="W560" s="89"/>
      <c r="X560" s="89"/>
      <c r="Y560" s="89"/>
      <c r="Z560" s="89"/>
      <c r="AA560" s="89"/>
      <c r="AB560" s="89"/>
      <c r="AC560" s="89"/>
    </row>
    <row r="561" spans="1:29" x14ac:dyDescent="0.25">
      <c r="A561" s="4" t="s">
        <v>2560</v>
      </c>
      <c r="B561" s="5" t="s">
        <v>1514</v>
      </c>
      <c r="C561" s="46" t="s">
        <v>427</v>
      </c>
      <c r="D561" s="295" t="s">
        <v>320</v>
      </c>
      <c r="E561" s="304" t="s">
        <v>483</v>
      </c>
      <c r="F561" s="280" t="s">
        <v>6</v>
      </c>
      <c r="G561" s="58">
        <f t="shared" si="84"/>
        <v>1208</v>
      </c>
      <c r="H561" s="9">
        <v>1050</v>
      </c>
      <c r="I561" s="11">
        <v>2200</v>
      </c>
      <c r="J561" s="32"/>
      <c r="K561" s="9">
        <f t="shared" si="92"/>
        <v>0</v>
      </c>
      <c r="L561" s="9">
        <f t="shared" si="85"/>
        <v>0</v>
      </c>
      <c r="M561" s="9">
        <f t="shared" si="86"/>
        <v>0</v>
      </c>
      <c r="N561" s="29"/>
      <c r="O561" s="9">
        <f t="shared" si="89"/>
        <v>0</v>
      </c>
      <c r="P561" s="9">
        <f t="shared" si="90"/>
        <v>0</v>
      </c>
      <c r="Q561" s="9">
        <f t="shared" si="87"/>
        <v>0</v>
      </c>
      <c r="R561" s="8">
        <f t="shared" si="88"/>
        <v>0</v>
      </c>
      <c r="S561" s="89"/>
      <c r="T561" s="89"/>
      <c r="U561" s="89"/>
      <c r="V561" s="89"/>
      <c r="W561" s="89"/>
      <c r="X561" s="89"/>
      <c r="Y561" s="89"/>
      <c r="Z561" s="89"/>
      <c r="AA561" s="89"/>
      <c r="AB561" s="89"/>
      <c r="AC561" s="89"/>
    </row>
    <row r="562" spans="1:29" x14ac:dyDescent="0.25">
      <c r="A562" s="4" t="s">
        <v>2560</v>
      </c>
      <c r="B562" s="5" t="s">
        <v>1514</v>
      </c>
      <c r="C562" s="46" t="s">
        <v>428</v>
      </c>
      <c r="D562" s="310" t="s">
        <v>321</v>
      </c>
      <c r="E562" s="46" t="s">
        <v>484</v>
      </c>
      <c r="F562" s="280" t="s">
        <v>6</v>
      </c>
      <c r="G562" s="58">
        <f t="shared" si="84"/>
        <v>1208</v>
      </c>
      <c r="H562" s="9">
        <v>1050</v>
      </c>
      <c r="I562" s="11">
        <v>2200</v>
      </c>
      <c r="J562" s="29"/>
      <c r="K562" s="9">
        <f t="shared" si="92"/>
        <v>0</v>
      </c>
      <c r="L562" s="9">
        <f t="shared" si="85"/>
        <v>0</v>
      </c>
      <c r="M562" s="9">
        <f t="shared" si="86"/>
        <v>0</v>
      </c>
      <c r="N562" s="29"/>
      <c r="O562" s="9">
        <f t="shared" si="89"/>
        <v>0</v>
      </c>
      <c r="P562" s="9">
        <f t="shared" si="90"/>
        <v>0</v>
      </c>
      <c r="Q562" s="9">
        <f t="shared" si="87"/>
        <v>0</v>
      </c>
      <c r="R562" s="8">
        <f t="shared" si="88"/>
        <v>0</v>
      </c>
      <c r="S562" s="89"/>
      <c r="T562" s="89"/>
      <c r="U562" s="89"/>
      <c r="V562" s="89"/>
      <c r="W562" s="89"/>
      <c r="X562" s="89"/>
      <c r="Y562" s="89"/>
      <c r="Z562" s="89"/>
      <c r="AA562" s="89"/>
      <c r="AB562" s="89"/>
      <c r="AC562" s="89"/>
    </row>
    <row r="563" spans="1:29" x14ac:dyDescent="0.25">
      <c r="A563" s="4" t="s">
        <v>2560</v>
      </c>
      <c r="B563" s="5" t="s">
        <v>1514</v>
      </c>
      <c r="C563" s="5" t="s">
        <v>427</v>
      </c>
      <c r="D563" s="278" t="s">
        <v>322</v>
      </c>
      <c r="E563" s="304" t="s">
        <v>580</v>
      </c>
      <c r="F563" s="280" t="s">
        <v>6</v>
      </c>
      <c r="G563" s="84">
        <f t="shared" si="84"/>
        <v>1208</v>
      </c>
      <c r="H563" s="213">
        <v>1050</v>
      </c>
      <c r="I563" s="214">
        <v>2200</v>
      </c>
      <c r="J563" s="32"/>
      <c r="K563" s="9">
        <f t="shared" si="92"/>
        <v>0</v>
      </c>
      <c r="L563" s="9">
        <f t="shared" si="85"/>
        <v>0</v>
      </c>
      <c r="M563" s="9">
        <f t="shared" si="86"/>
        <v>0</v>
      </c>
      <c r="N563" s="29"/>
      <c r="O563" s="9">
        <f t="shared" si="89"/>
        <v>0</v>
      </c>
      <c r="P563" s="9">
        <f t="shared" si="90"/>
        <v>0</v>
      </c>
      <c r="Q563" s="9">
        <f t="shared" si="87"/>
        <v>0</v>
      </c>
      <c r="R563" s="8">
        <f t="shared" si="88"/>
        <v>0</v>
      </c>
      <c r="S563" s="89"/>
      <c r="T563" s="89"/>
      <c r="U563" s="89"/>
      <c r="V563" s="89"/>
      <c r="W563" s="89"/>
      <c r="X563" s="89"/>
      <c r="Y563" s="89"/>
      <c r="Z563" s="89"/>
      <c r="AA563" s="89"/>
      <c r="AB563" s="89"/>
      <c r="AC563" s="89"/>
    </row>
    <row r="564" spans="1:29" x14ac:dyDescent="0.25">
      <c r="A564" s="4" t="s">
        <v>2560</v>
      </c>
      <c r="B564" s="5" t="s">
        <v>1514</v>
      </c>
      <c r="C564" s="46" t="s">
        <v>427</v>
      </c>
      <c r="D564" s="295" t="s">
        <v>323</v>
      </c>
      <c r="E564" s="304" t="s">
        <v>485</v>
      </c>
      <c r="F564" s="280" t="s">
        <v>6</v>
      </c>
      <c r="G564" s="58">
        <f t="shared" si="84"/>
        <v>1208</v>
      </c>
      <c r="H564" s="9">
        <v>1050</v>
      </c>
      <c r="I564" s="11">
        <v>2200</v>
      </c>
      <c r="J564" s="29"/>
      <c r="K564" s="9">
        <f t="shared" si="92"/>
        <v>0</v>
      </c>
      <c r="L564" s="9">
        <f t="shared" si="85"/>
        <v>0</v>
      </c>
      <c r="M564" s="9">
        <f t="shared" si="86"/>
        <v>0</v>
      </c>
      <c r="N564" s="29"/>
      <c r="O564" s="9">
        <f t="shared" si="89"/>
        <v>0</v>
      </c>
      <c r="P564" s="9">
        <f t="shared" si="90"/>
        <v>0</v>
      </c>
      <c r="Q564" s="9">
        <f t="shared" si="87"/>
        <v>0</v>
      </c>
      <c r="R564" s="8">
        <f t="shared" si="88"/>
        <v>0</v>
      </c>
      <c r="S564" s="89"/>
      <c r="T564" s="89"/>
      <c r="U564" s="89"/>
      <c r="V564" s="89"/>
      <c r="W564" s="89"/>
      <c r="X564" s="89"/>
      <c r="Y564" s="89"/>
      <c r="Z564" s="89"/>
      <c r="AA564" s="89"/>
      <c r="AB564" s="89"/>
      <c r="AC564" s="89"/>
    </row>
    <row r="565" spans="1:29" x14ac:dyDescent="0.25">
      <c r="A565" s="4" t="s">
        <v>2560</v>
      </c>
      <c r="B565" s="5" t="s">
        <v>1514</v>
      </c>
      <c r="C565" s="46" t="s">
        <v>428</v>
      </c>
      <c r="D565" s="310" t="s">
        <v>324</v>
      </c>
      <c r="E565" s="46" t="s">
        <v>486</v>
      </c>
      <c r="F565" s="280" t="s">
        <v>6</v>
      </c>
      <c r="G565" s="58">
        <f t="shared" si="84"/>
        <v>1208</v>
      </c>
      <c r="H565" s="9">
        <v>1050</v>
      </c>
      <c r="I565" s="11">
        <v>2200</v>
      </c>
      <c r="J565" s="32"/>
      <c r="K565" s="9">
        <f t="shared" si="92"/>
        <v>0</v>
      </c>
      <c r="L565" s="9">
        <f t="shared" si="85"/>
        <v>0</v>
      </c>
      <c r="M565" s="9">
        <f t="shared" si="86"/>
        <v>0</v>
      </c>
      <c r="N565" s="29"/>
      <c r="O565" s="9">
        <f t="shared" si="89"/>
        <v>0</v>
      </c>
      <c r="P565" s="9">
        <f t="shared" si="90"/>
        <v>0</v>
      </c>
      <c r="Q565" s="9">
        <f t="shared" si="87"/>
        <v>0</v>
      </c>
      <c r="R565" s="8">
        <f t="shared" si="88"/>
        <v>0</v>
      </c>
      <c r="S565" s="89"/>
      <c r="T565" s="89"/>
      <c r="U565" s="89"/>
      <c r="V565" s="89"/>
      <c r="W565" s="89"/>
      <c r="X565" s="89"/>
      <c r="Y565" s="89"/>
      <c r="Z565" s="89"/>
      <c r="AA565" s="89"/>
      <c r="AB565" s="89"/>
      <c r="AC565" s="89"/>
    </row>
    <row r="566" spans="1:29" x14ac:dyDescent="0.25">
      <c r="A566" s="4" t="s">
        <v>2560</v>
      </c>
      <c r="B566" s="5" t="s">
        <v>1514</v>
      </c>
      <c r="C566" s="5" t="s">
        <v>427</v>
      </c>
      <c r="D566" s="278" t="s">
        <v>325</v>
      </c>
      <c r="E566" s="304" t="s">
        <v>581</v>
      </c>
      <c r="F566" s="280" t="s">
        <v>6</v>
      </c>
      <c r="G566" s="84">
        <f t="shared" si="84"/>
        <v>1208</v>
      </c>
      <c r="H566" s="213">
        <v>1050</v>
      </c>
      <c r="I566" s="214">
        <v>2200</v>
      </c>
      <c r="J566" s="29"/>
      <c r="K566" s="9">
        <f t="shared" si="92"/>
        <v>0</v>
      </c>
      <c r="L566" s="9">
        <f t="shared" si="85"/>
        <v>0</v>
      </c>
      <c r="M566" s="9">
        <f t="shared" si="86"/>
        <v>0</v>
      </c>
      <c r="N566" s="29"/>
      <c r="O566" s="9">
        <f t="shared" si="89"/>
        <v>0</v>
      </c>
      <c r="P566" s="9">
        <f t="shared" si="90"/>
        <v>0</v>
      </c>
      <c r="Q566" s="9">
        <f t="shared" si="87"/>
        <v>0</v>
      </c>
      <c r="R566" s="8">
        <f t="shared" si="88"/>
        <v>0</v>
      </c>
      <c r="S566" s="89"/>
      <c r="T566" s="89"/>
      <c r="U566" s="89"/>
      <c r="V566" s="89"/>
      <c r="W566" s="89"/>
      <c r="X566" s="89"/>
      <c r="Y566" s="89"/>
      <c r="Z566" s="89"/>
      <c r="AA566" s="89"/>
      <c r="AB566" s="89"/>
      <c r="AC566" s="89"/>
    </row>
    <row r="567" spans="1:29" x14ac:dyDescent="0.25">
      <c r="A567" s="4" t="s">
        <v>2560</v>
      </c>
      <c r="B567" s="5" t="s">
        <v>1514</v>
      </c>
      <c r="C567" s="46" t="s">
        <v>427</v>
      </c>
      <c r="D567" s="295" t="s">
        <v>326</v>
      </c>
      <c r="E567" s="304" t="s">
        <v>487</v>
      </c>
      <c r="F567" s="280" t="s">
        <v>6</v>
      </c>
      <c r="G567" s="58">
        <f t="shared" si="84"/>
        <v>1208</v>
      </c>
      <c r="H567" s="9">
        <v>1050</v>
      </c>
      <c r="I567" s="11">
        <v>2200</v>
      </c>
      <c r="J567" s="32"/>
      <c r="K567" s="9">
        <f t="shared" si="92"/>
        <v>0</v>
      </c>
      <c r="L567" s="9">
        <f t="shared" si="85"/>
        <v>0</v>
      </c>
      <c r="M567" s="9">
        <f t="shared" si="86"/>
        <v>0</v>
      </c>
      <c r="N567" s="29"/>
      <c r="O567" s="9">
        <f t="shared" si="89"/>
        <v>0</v>
      </c>
      <c r="P567" s="9">
        <f t="shared" si="90"/>
        <v>0</v>
      </c>
      <c r="Q567" s="9">
        <f t="shared" si="87"/>
        <v>0</v>
      </c>
      <c r="R567" s="8">
        <f t="shared" si="88"/>
        <v>0</v>
      </c>
      <c r="S567" s="89"/>
      <c r="T567" s="89"/>
      <c r="U567" s="89"/>
      <c r="V567" s="89"/>
      <c r="W567" s="89"/>
      <c r="X567" s="89"/>
      <c r="Y567" s="89"/>
      <c r="Z567" s="89"/>
      <c r="AA567" s="89"/>
      <c r="AB567" s="89"/>
      <c r="AC567" s="89"/>
    </row>
    <row r="568" spans="1:29" x14ac:dyDescent="0.25">
      <c r="A568" s="4" t="s">
        <v>2560</v>
      </c>
      <c r="B568" s="5" t="s">
        <v>1514</v>
      </c>
      <c r="C568" s="46" t="s">
        <v>428</v>
      </c>
      <c r="D568" s="310" t="s">
        <v>327</v>
      </c>
      <c r="E568" s="304" t="s">
        <v>488</v>
      </c>
      <c r="F568" s="280" t="s">
        <v>6</v>
      </c>
      <c r="G568" s="58">
        <f t="shared" si="84"/>
        <v>1208</v>
      </c>
      <c r="H568" s="9">
        <v>1050</v>
      </c>
      <c r="I568" s="11">
        <v>2200</v>
      </c>
      <c r="J568" s="29"/>
      <c r="K568" s="9">
        <f t="shared" si="92"/>
        <v>0</v>
      </c>
      <c r="L568" s="9">
        <f t="shared" si="85"/>
        <v>0</v>
      </c>
      <c r="M568" s="9">
        <f t="shared" si="86"/>
        <v>0</v>
      </c>
      <c r="N568" s="29"/>
      <c r="O568" s="9">
        <f t="shared" si="89"/>
        <v>0</v>
      </c>
      <c r="P568" s="9">
        <f t="shared" si="90"/>
        <v>0</v>
      </c>
      <c r="Q568" s="9">
        <f t="shared" si="87"/>
        <v>0</v>
      </c>
      <c r="R568" s="8">
        <f t="shared" si="88"/>
        <v>0</v>
      </c>
      <c r="S568" s="89"/>
      <c r="T568" s="89"/>
      <c r="U568" s="89"/>
      <c r="V568" s="89"/>
      <c r="W568" s="89"/>
      <c r="X568" s="89"/>
      <c r="Y568" s="89"/>
      <c r="Z568" s="89"/>
      <c r="AA568" s="89"/>
      <c r="AB568" s="89"/>
      <c r="AC568" s="89"/>
    </row>
    <row r="569" spans="1:29" x14ac:dyDescent="0.25">
      <c r="A569" s="4" t="s">
        <v>2560</v>
      </c>
      <c r="B569" s="5" t="s">
        <v>1514</v>
      </c>
      <c r="C569" s="5" t="s">
        <v>427</v>
      </c>
      <c r="D569" s="278" t="s">
        <v>328</v>
      </c>
      <c r="E569" s="304" t="s">
        <v>582</v>
      </c>
      <c r="F569" s="280" t="s">
        <v>6</v>
      </c>
      <c r="G569" s="84">
        <f t="shared" si="84"/>
        <v>1208</v>
      </c>
      <c r="H569" s="213">
        <v>1050</v>
      </c>
      <c r="I569" s="214">
        <v>2200</v>
      </c>
      <c r="J569" s="32"/>
      <c r="K569" s="9">
        <f t="shared" si="92"/>
        <v>0</v>
      </c>
      <c r="L569" s="9">
        <f t="shared" si="85"/>
        <v>0</v>
      </c>
      <c r="M569" s="9">
        <f t="shared" si="86"/>
        <v>0</v>
      </c>
      <c r="N569" s="29"/>
      <c r="O569" s="9">
        <f t="shared" si="89"/>
        <v>0</v>
      </c>
      <c r="P569" s="9">
        <f t="shared" si="90"/>
        <v>0</v>
      </c>
      <c r="Q569" s="9">
        <f t="shared" si="87"/>
        <v>0</v>
      </c>
      <c r="R569" s="8">
        <f t="shared" si="88"/>
        <v>0</v>
      </c>
      <c r="S569" s="89"/>
      <c r="T569" s="89"/>
      <c r="U569" s="89"/>
      <c r="V569" s="89"/>
      <c r="W569" s="89"/>
      <c r="X569" s="89"/>
      <c r="Y569" s="89"/>
      <c r="Z569" s="89"/>
      <c r="AA569" s="89"/>
      <c r="AB569" s="89"/>
      <c r="AC569" s="89"/>
    </row>
    <row r="570" spans="1:29" x14ac:dyDescent="0.25">
      <c r="A570" s="4" t="s">
        <v>2560</v>
      </c>
      <c r="B570" s="5" t="s">
        <v>1514</v>
      </c>
      <c r="C570" s="46" t="s">
        <v>427</v>
      </c>
      <c r="D570" s="295" t="s">
        <v>329</v>
      </c>
      <c r="E570" s="304" t="s">
        <v>489</v>
      </c>
      <c r="F570" s="280" t="s">
        <v>6</v>
      </c>
      <c r="G570" s="58">
        <f t="shared" si="84"/>
        <v>1208</v>
      </c>
      <c r="H570" s="9">
        <v>1050</v>
      </c>
      <c r="I570" s="11">
        <v>2200</v>
      </c>
      <c r="J570" s="29"/>
      <c r="K570" s="9">
        <f t="shared" si="92"/>
        <v>0</v>
      </c>
      <c r="L570" s="9">
        <f t="shared" si="85"/>
        <v>0</v>
      </c>
      <c r="M570" s="9">
        <f t="shared" si="86"/>
        <v>0</v>
      </c>
      <c r="N570" s="29"/>
      <c r="O570" s="9">
        <f t="shared" si="89"/>
        <v>0</v>
      </c>
      <c r="P570" s="9">
        <f t="shared" si="90"/>
        <v>0</v>
      </c>
      <c r="Q570" s="9">
        <f t="shared" si="87"/>
        <v>0</v>
      </c>
      <c r="R570" s="8">
        <f t="shared" si="88"/>
        <v>0</v>
      </c>
      <c r="S570" s="89"/>
      <c r="T570" s="89"/>
      <c r="U570" s="89"/>
      <c r="V570" s="89"/>
      <c r="W570" s="89"/>
      <c r="X570" s="89"/>
      <c r="Y570" s="89"/>
      <c r="Z570" s="89"/>
      <c r="AA570" s="89"/>
      <c r="AB570" s="89"/>
      <c r="AC570" s="89"/>
    </row>
    <row r="571" spans="1:29" x14ac:dyDescent="0.25">
      <c r="A571" s="4" t="s">
        <v>2560</v>
      </c>
      <c r="B571" s="5" t="s">
        <v>1514</v>
      </c>
      <c r="C571" s="46" t="s">
        <v>428</v>
      </c>
      <c r="D571" s="310" t="s">
        <v>330</v>
      </c>
      <c r="E571" s="46" t="s">
        <v>490</v>
      </c>
      <c r="F571" s="280" t="s">
        <v>6</v>
      </c>
      <c r="G571" s="58">
        <f t="shared" si="84"/>
        <v>1208</v>
      </c>
      <c r="H571" s="9">
        <v>1050</v>
      </c>
      <c r="I571" s="11">
        <v>2200</v>
      </c>
      <c r="J571" s="32"/>
      <c r="K571" s="9">
        <f t="shared" si="92"/>
        <v>0</v>
      </c>
      <c r="L571" s="9">
        <f t="shared" si="85"/>
        <v>0</v>
      </c>
      <c r="M571" s="9">
        <f t="shared" si="86"/>
        <v>0</v>
      </c>
      <c r="N571" s="29"/>
      <c r="O571" s="9">
        <f t="shared" si="89"/>
        <v>0</v>
      </c>
      <c r="P571" s="9">
        <f t="shared" si="90"/>
        <v>0</v>
      </c>
      <c r="Q571" s="9">
        <f t="shared" si="87"/>
        <v>0</v>
      </c>
      <c r="R571" s="8">
        <f t="shared" si="88"/>
        <v>0</v>
      </c>
      <c r="S571" s="89"/>
      <c r="T571" s="89"/>
      <c r="U571" s="89"/>
      <c r="V571" s="89"/>
      <c r="W571" s="89"/>
      <c r="X571" s="89"/>
      <c r="Y571" s="89"/>
      <c r="Z571" s="89"/>
      <c r="AA571" s="89"/>
      <c r="AB571" s="89"/>
      <c r="AC571" s="89"/>
    </row>
    <row r="572" spans="1:29" x14ac:dyDescent="0.25">
      <c r="A572" s="4" t="s">
        <v>2560</v>
      </c>
      <c r="B572" s="5" t="s">
        <v>1514</v>
      </c>
      <c r="C572" s="5" t="s">
        <v>427</v>
      </c>
      <c r="D572" s="278" t="s">
        <v>331</v>
      </c>
      <c r="E572" s="304" t="s">
        <v>1527</v>
      </c>
      <c r="F572" s="280" t="s">
        <v>6</v>
      </c>
      <c r="G572" s="84">
        <f t="shared" si="84"/>
        <v>1208</v>
      </c>
      <c r="H572" s="213">
        <v>1050</v>
      </c>
      <c r="I572" s="214">
        <v>2200</v>
      </c>
      <c r="J572" s="29"/>
      <c r="K572" s="9">
        <f t="shared" si="92"/>
        <v>0</v>
      </c>
      <c r="L572" s="9">
        <f t="shared" si="85"/>
        <v>0</v>
      </c>
      <c r="M572" s="9">
        <f t="shared" si="86"/>
        <v>0</v>
      </c>
      <c r="N572" s="29"/>
      <c r="O572" s="9">
        <f t="shared" si="89"/>
        <v>0</v>
      </c>
      <c r="P572" s="9">
        <f t="shared" si="90"/>
        <v>0</v>
      </c>
      <c r="Q572" s="9">
        <f t="shared" si="87"/>
        <v>0</v>
      </c>
      <c r="R572" s="8">
        <f t="shared" si="88"/>
        <v>0</v>
      </c>
      <c r="S572" s="89"/>
      <c r="T572" s="89"/>
      <c r="U572" s="89"/>
      <c r="V572" s="89"/>
      <c r="W572" s="89"/>
      <c r="X572" s="89"/>
      <c r="Y572" s="89"/>
      <c r="Z572" s="89"/>
      <c r="AA572" s="89"/>
      <c r="AB572" s="89"/>
      <c r="AC572" s="89"/>
    </row>
    <row r="573" spans="1:29" x14ac:dyDescent="0.25">
      <c r="A573" s="4" t="s">
        <v>2560</v>
      </c>
      <c r="B573" s="5" t="s">
        <v>1514</v>
      </c>
      <c r="C573" s="46" t="s">
        <v>427</v>
      </c>
      <c r="D573" s="295" t="s">
        <v>332</v>
      </c>
      <c r="E573" s="304" t="s">
        <v>1528</v>
      </c>
      <c r="F573" s="280" t="s">
        <v>6</v>
      </c>
      <c r="G573" s="58">
        <f t="shared" si="84"/>
        <v>1208</v>
      </c>
      <c r="H573" s="9">
        <v>1050</v>
      </c>
      <c r="I573" s="11">
        <v>2200</v>
      </c>
      <c r="J573" s="32"/>
      <c r="K573" s="9">
        <f t="shared" si="92"/>
        <v>0</v>
      </c>
      <c r="L573" s="9">
        <f t="shared" si="85"/>
        <v>0</v>
      </c>
      <c r="M573" s="9">
        <f t="shared" si="86"/>
        <v>0</v>
      </c>
      <c r="N573" s="29"/>
      <c r="O573" s="9">
        <f t="shared" si="89"/>
        <v>0</v>
      </c>
      <c r="P573" s="9">
        <f t="shared" si="90"/>
        <v>0</v>
      </c>
      <c r="Q573" s="9">
        <f t="shared" si="87"/>
        <v>0</v>
      </c>
      <c r="R573" s="8">
        <f t="shared" si="88"/>
        <v>0</v>
      </c>
      <c r="S573" s="89"/>
      <c r="T573" s="89"/>
      <c r="U573" s="89"/>
      <c r="V573" s="89"/>
      <c r="W573" s="89"/>
      <c r="X573" s="89"/>
      <c r="Y573" s="89"/>
      <c r="Z573" s="89"/>
      <c r="AA573" s="89"/>
      <c r="AB573" s="89"/>
      <c r="AC573" s="89"/>
    </row>
    <row r="574" spans="1:29" x14ac:dyDescent="0.25">
      <c r="A574" s="4" t="s">
        <v>2560</v>
      </c>
      <c r="B574" s="5" t="s">
        <v>1514</v>
      </c>
      <c r="C574" s="46" t="s">
        <v>428</v>
      </c>
      <c r="D574" s="310" t="s">
        <v>333</v>
      </c>
      <c r="E574" s="304" t="s">
        <v>1529</v>
      </c>
      <c r="F574" s="280" t="s">
        <v>6</v>
      </c>
      <c r="G574" s="58">
        <f t="shared" si="84"/>
        <v>1208</v>
      </c>
      <c r="H574" s="9">
        <v>1050</v>
      </c>
      <c r="I574" s="11">
        <v>2200</v>
      </c>
      <c r="J574" s="29"/>
      <c r="K574" s="9">
        <f t="shared" si="92"/>
        <v>0</v>
      </c>
      <c r="L574" s="9">
        <f t="shared" si="85"/>
        <v>0</v>
      </c>
      <c r="M574" s="9">
        <f t="shared" si="86"/>
        <v>0</v>
      </c>
      <c r="N574" s="29"/>
      <c r="O574" s="9">
        <f t="shared" si="89"/>
        <v>0</v>
      </c>
      <c r="P574" s="9">
        <f t="shared" si="90"/>
        <v>0</v>
      </c>
      <c r="Q574" s="9">
        <f t="shared" si="87"/>
        <v>0</v>
      </c>
      <c r="R574" s="8">
        <f t="shared" si="88"/>
        <v>0</v>
      </c>
      <c r="S574" s="89"/>
      <c r="T574" s="89"/>
      <c r="U574" s="89"/>
      <c r="V574" s="89"/>
      <c r="W574" s="89"/>
      <c r="X574" s="89"/>
      <c r="Y574" s="89"/>
      <c r="Z574" s="89"/>
      <c r="AA574" s="89"/>
      <c r="AB574" s="89"/>
      <c r="AC574" s="89"/>
    </row>
    <row r="575" spans="1:29" x14ac:dyDescent="0.25">
      <c r="A575" s="4" t="s">
        <v>2560</v>
      </c>
      <c r="B575" s="5" t="s">
        <v>1514</v>
      </c>
      <c r="C575" s="5" t="s">
        <v>427</v>
      </c>
      <c r="D575" s="278" t="s">
        <v>337</v>
      </c>
      <c r="E575" s="304" t="s">
        <v>584</v>
      </c>
      <c r="F575" s="280" t="s">
        <v>6</v>
      </c>
      <c r="G575" s="84">
        <f t="shared" si="84"/>
        <v>1208</v>
      </c>
      <c r="H575" s="213">
        <v>1050</v>
      </c>
      <c r="I575" s="214">
        <v>2200</v>
      </c>
      <c r="J575" s="29"/>
      <c r="K575" s="9">
        <f t="shared" si="92"/>
        <v>0</v>
      </c>
      <c r="L575" s="9">
        <f t="shared" si="85"/>
        <v>0</v>
      </c>
      <c r="M575" s="9">
        <f t="shared" si="86"/>
        <v>0</v>
      </c>
      <c r="N575" s="29"/>
      <c r="O575" s="9">
        <f t="shared" si="89"/>
        <v>0</v>
      </c>
      <c r="P575" s="9">
        <f t="shared" si="90"/>
        <v>0</v>
      </c>
      <c r="Q575" s="9">
        <f t="shared" si="87"/>
        <v>0</v>
      </c>
      <c r="R575" s="8">
        <f t="shared" si="88"/>
        <v>0</v>
      </c>
      <c r="S575" s="89"/>
      <c r="T575" s="89"/>
      <c r="U575" s="89"/>
      <c r="V575" s="89"/>
      <c r="W575" s="89"/>
      <c r="X575" s="89"/>
      <c r="Y575" s="89"/>
      <c r="Z575" s="89"/>
      <c r="AA575" s="89"/>
      <c r="AB575" s="89"/>
      <c r="AC575" s="89"/>
    </row>
    <row r="576" spans="1:29" x14ac:dyDescent="0.25">
      <c r="A576" s="4" t="s">
        <v>2560</v>
      </c>
      <c r="B576" s="5" t="s">
        <v>1514</v>
      </c>
      <c r="C576" s="46" t="s">
        <v>427</v>
      </c>
      <c r="D576" s="295" t="s">
        <v>338</v>
      </c>
      <c r="E576" s="304" t="s">
        <v>493</v>
      </c>
      <c r="F576" s="280" t="s">
        <v>6</v>
      </c>
      <c r="G576" s="58">
        <f t="shared" si="84"/>
        <v>1208</v>
      </c>
      <c r="H576" s="9">
        <v>1050</v>
      </c>
      <c r="I576" s="11">
        <v>2200</v>
      </c>
      <c r="J576" s="32"/>
      <c r="K576" s="9">
        <f t="shared" si="92"/>
        <v>0</v>
      </c>
      <c r="L576" s="9">
        <f t="shared" si="85"/>
        <v>0</v>
      </c>
      <c r="M576" s="9">
        <f t="shared" si="86"/>
        <v>0</v>
      </c>
      <c r="N576" s="29"/>
      <c r="O576" s="9">
        <f t="shared" si="89"/>
        <v>0</v>
      </c>
      <c r="P576" s="9">
        <f t="shared" si="90"/>
        <v>0</v>
      </c>
      <c r="Q576" s="9">
        <f t="shared" si="87"/>
        <v>0</v>
      </c>
      <c r="R576" s="8">
        <f t="shared" si="88"/>
        <v>0</v>
      </c>
      <c r="S576" s="89"/>
      <c r="T576" s="89"/>
      <c r="U576" s="89"/>
      <c r="V576" s="89"/>
      <c r="W576" s="89"/>
      <c r="X576" s="89"/>
      <c r="Y576" s="89"/>
      <c r="Z576" s="89"/>
      <c r="AA576" s="89"/>
      <c r="AB576" s="89"/>
      <c r="AC576" s="89"/>
    </row>
    <row r="577" spans="1:29" x14ac:dyDescent="0.25">
      <c r="A577" s="4" t="s">
        <v>2560</v>
      </c>
      <c r="B577" s="5" t="s">
        <v>1514</v>
      </c>
      <c r="C577" s="46" t="s">
        <v>428</v>
      </c>
      <c r="D577" s="310" t="s">
        <v>339</v>
      </c>
      <c r="E577" s="46" t="s">
        <v>494</v>
      </c>
      <c r="F577" s="280" t="s">
        <v>6</v>
      </c>
      <c r="G577" s="58">
        <f t="shared" si="84"/>
        <v>1208</v>
      </c>
      <c r="H577" s="9">
        <v>1050</v>
      </c>
      <c r="I577" s="11">
        <v>2200</v>
      </c>
      <c r="J577" s="29"/>
      <c r="K577" s="9">
        <f t="shared" si="92"/>
        <v>0</v>
      </c>
      <c r="L577" s="9">
        <f t="shared" si="85"/>
        <v>0</v>
      </c>
      <c r="M577" s="9">
        <f t="shared" si="86"/>
        <v>0</v>
      </c>
      <c r="N577" s="29"/>
      <c r="O577" s="9">
        <f t="shared" si="89"/>
        <v>0</v>
      </c>
      <c r="P577" s="9">
        <f t="shared" si="90"/>
        <v>0</v>
      </c>
      <c r="Q577" s="9">
        <f t="shared" si="87"/>
        <v>0</v>
      </c>
      <c r="R577" s="8">
        <f t="shared" si="88"/>
        <v>0</v>
      </c>
      <c r="S577" s="89"/>
      <c r="T577" s="89"/>
      <c r="U577" s="89"/>
      <c r="V577" s="89"/>
      <c r="W577" s="89"/>
      <c r="X577" s="89"/>
      <c r="Y577" s="89"/>
      <c r="Z577" s="89"/>
      <c r="AA577" s="89"/>
      <c r="AB577" s="89"/>
      <c r="AC577" s="89"/>
    </row>
    <row r="578" spans="1:29" x14ac:dyDescent="0.25">
      <c r="A578" s="4" t="s">
        <v>2560</v>
      </c>
      <c r="B578" s="5" t="s">
        <v>1514</v>
      </c>
      <c r="C578" s="5" t="s">
        <v>427</v>
      </c>
      <c r="D578" s="278" t="s">
        <v>340</v>
      </c>
      <c r="E578" s="304" t="s">
        <v>585</v>
      </c>
      <c r="F578" s="280" t="s">
        <v>6</v>
      </c>
      <c r="G578" s="84">
        <f t="shared" si="84"/>
        <v>1208</v>
      </c>
      <c r="H578" s="213">
        <v>1050</v>
      </c>
      <c r="I578" s="214">
        <v>2200</v>
      </c>
      <c r="J578" s="32"/>
      <c r="K578" s="9">
        <f t="shared" si="92"/>
        <v>0</v>
      </c>
      <c r="L578" s="9">
        <f t="shared" si="85"/>
        <v>0</v>
      </c>
      <c r="M578" s="9">
        <f t="shared" si="86"/>
        <v>0</v>
      </c>
      <c r="N578" s="29"/>
      <c r="O578" s="9">
        <f t="shared" si="89"/>
        <v>0</v>
      </c>
      <c r="P578" s="9">
        <f t="shared" si="90"/>
        <v>0</v>
      </c>
      <c r="Q578" s="9">
        <f t="shared" si="87"/>
        <v>0</v>
      </c>
      <c r="R578" s="8">
        <f t="shared" si="88"/>
        <v>0</v>
      </c>
      <c r="S578" s="89"/>
      <c r="T578" s="89"/>
      <c r="U578" s="89"/>
      <c r="V578" s="89"/>
      <c r="W578" s="89"/>
      <c r="X578" s="89"/>
      <c r="Y578" s="89"/>
      <c r="Z578" s="89"/>
      <c r="AA578" s="89"/>
      <c r="AB578" s="89"/>
      <c r="AC578" s="89"/>
    </row>
    <row r="579" spans="1:29" x14ac:dyDescent="0.25">
      <c r="A579" s="4" t="s">
        <v>2560</v>
      </c>
      <c r="B579" s="5" t="s">
        <v>1514</v>
      </c>
      <c r="C579" s="46" t="s">
        <v>427</v>
      </c>
      <c r="D579" s="295" t="s">
        <v>341</v>
      </c>
      <c r="E579" s="304" t="s">
        <v>495</v>
      </c>
      <c r="F579" s="280" t="s">
        <v>6</v>
      </c>
      <c r="G579" s="58">
        <f t="shared" si="84"/>
        <v>1208</v>
      </c>
      <c r="H579" s="9">
        <v>1050</v>
      </c>
      <c r="I579" s="11">
        <v>2200</v>
      </c>
      <c r="J579" s="29"/>
      <c r="K579" s="9">
        <f t="shared" si="92"/>
        <v>0</v>
      </c>
      <c r="L579" s="9">
        <f t="shared" si="85"/>
        <v>0</v>
      </c>
      <c r="M579" s="9">
        <f t="shared" si="86"/>
        <v>0</v>
      </c>
      <c r="N579" s="29"/>
      <c r="O579" s="9">
        <f t="shared" si="89"/>
        <v>0</v>
      </c>
      <c r="P579" s="9">
        <f t="shared" si="90"/>
        <v>0</v>
      </c>
      <c r="Q579" s="9">
        <f t="shared" si="87"/>
        <v>0</v>
      </c>
      <c r="R579" s="8">
        <f t="shared" si="88"/>
        <v>0</v>
      </c>
      <c r="S579" s="89"/>
      <c r="T579" s="89"/>
      <c r="U579" s="89"/>
      <c r="V579" s="89"/>
      <c r="W579" s="89"/>
      <c r="X579" s="89"/>
      <c r="Y579" s="89"/>
      <c r="Z579" s="89"/>
      <c r="AA579" s="89"/>
      <c r="AB579" s="89"/>
      <c r="AC579" s="89"/>
    </row>
    <row r="580" spans="1:29" x14ac:dyDescent="0.25">
      <c r="A580" s="4" t="s">
        <v>2560</v>
      </c>
      <c r="B580" s="5" t="s">
        <v>1514</v>
      </c>
      <c r="C580" s="46" t="s">
        <v>428</v>
      </c>
      <c r="D580" s="310" t="s">
        <v>342</v>
      </c>
      <c r="E580" s="46" t="s">
        <v>496</v>
      </c>
      <c r="F580" s="280" t="s">
        <v>6</v>
      </c>
      <c r="G580" s="58">
        <f t="shared" si="84"/>
        <v>1208</v>
      </c>
      <c r="H580" s="9">
        <v>1050</v>
      </c>
      <c r="I580" s="11">
        <v>2200</v>
      </c>
      <c r="J580" s="32"/>
      <c r="K580" s="9">
        <f t="shared" si="92"/>
        <v>0</v>
      </c>
      <c r="L580" s="9">
        <f t="shared" si="85"/>
        <v>0</v>
      </c>
      <c r="M580" s="9">
        <f t="shared" si="86"/>
        <v>0</v>
      </c>
      <c r="N580" s="29"/>
      <c r="O580" s="9">
        <f t="shared" si="89"/>
        <v>0</v>
      </c>
      <c r="P580" s="9">
        <f t="shared" si="90"/>
        <v>0</v>
      </c>
      <c r="Q580" s="9">
        <f t="shared" si="87"/>
        <v>0</v>
      </c>
      <c r="R580" s="8">
        <f t="shared" si="88"/>
        <v>0</v>
      </c>
      <c r="S580" s="89"/>
      <c r="T580" s="89"/>
      <c r="U580" s="89"/>
      <c r="V580" s="89"/>
      <c r="W580" s="89"/>
      <c r="X580" s="89"/>
      <c r="Y580" s="89"/>
      <c r="Z580" s="89"/>
      <c r="AA580" s="89"/>
      <c r="AB580" s="89"/>
      <c r="AC580" s="89"/>
    </row>
    <row r="581" spans="1:29" x14ac:dyDescent="0.25">
      <c r="A581" s="4" t="s">
        <v>2560</v>
      </c>
      <c r="B581" s="5" t="s">
        <v>1514</v>
      </c>
      <c r="C581" s="5" t="s">
        <v>427</v>
      </c>
      <c r="D581" s="278" t="s">
        <v>343</v>
      </c>
      <c r="E581" s="304" t="s">
        <v>586</v>
      </c>
      <c r="F581" s="280" t="s">
        <v>6</v>
      </c>
      <c r="G581" s="84">
        <f t="shared" si="84"/>
        <v>1208</v>
      </c>
      <c r="H581" s="213">
        <v>1050</v>
      </c>
      <c r="I581" s="214">
        <v>2200</v>
      </c>
      <c r="J581" s="29"/>
      <c r="K581" s="9">
        <f t="shared" si="92"/>
        <v>0</v>
      </c>
      <c r="L581" s="9">
        <f t="shared" si="85"/>
        <v>0</v>
      </c>
      <c r="M581" s="9">
        <f t="shared" si="86"/>
        <v>0</v>
      </c>
      <c r="N581" s="29"/>
      <c r="O581" s="9">
        <f t="shared" si="89"/>
        <v>0</v>
      </c>
      <c r="P581" s="9">
        <f t="shared" si="90"/>
        <v>0</v>
      </c>
      <c r="Q581" s="9">
        <f t="shared" si="87"/>
        <v>0</v>
      </c>
      <c r="R581" s="8">
        <f t="shared" si="88"/>
        <v>0</v>
      </c>
      <c r="S581" s="89"/>
      <c r="T581" s="89"/>
      <c r="U581" s="89"/>
      <c r="V581" s="89"/>
      <c r="W581" s="89"/>
      <c r="X581" s="89"/>
      <c r="Y581" s="89"/>
      <c r="Z581" s="89"/>
      <c r="AA581" s="89"/>
      <c r="AB581" s="89"/>
      <c r="AC581" s="89"/>
    </row>
    <row r="582" spans="1:29" x14ac:dyDescent="0.25">
      <c r="A582" s="4" t="s">
        <v>2560</v>
      </c>
      <c r="B582" s="5" t="s">
        <v>1514</v>
      </c>
      <c r="C582" s="46" t="s">
        <v>427</v>
      </c>
      <c r="D582" s="295" t="s">
        <v>344</v>
      </c>
      <c r="E582" s="304" t="s">
        <v>497</v>
      </c>
      <c r="F582" s="280" t="s">
        <v>6</v>
      </c>
      <c r="G582" s="58">
        <f t="shared" si="84"/>
        <v>1208</v>
      </c>
      <c r="H582" s="9">
        <v>1050</v>
      </c>
      <c r="I582" s="11">
        <v>2200</v>
      </c>
      <c r="J582" s="32"/>
      <c r="K582" s="9">
        <f t="shared" si="92"/>
        <v>0</v>
      </c>
      <c r="L582" s="9">
        <f t="shared" si="85"/>
        <v>0</v>
      </c>
      <c r="M582" s="9">
        <f t="shared" si="86"/>
        <v>0</v>
      </c>
      <c r="N582" s="29"/>
      <c r="O582" s="9">
        <f t="shared" si="89"/>
        <v>0</v>
      </c>
      <c r="P582" s="9">
        <f t="shared" si="90"/>
        <v>0</v>
      </c>
      <c r="Q582" s="9">
        <f t="shared" si="87"/>
        <v>0</v>
      </c>
      <c r="R582" s="8">
        <f t="shared" si="88"/>
        <v>0</v>
      </c>
      <c r="S582" s="89"/>
      <c r="T582" s="89"/>
      <c r="U582" s="89"/>
      <c r="V582" s="89"/>
      <c r="W582" s="89"/>
      <c r="X582" s="89"/>
      <c r="Y582" s="89"/>
      <c r="Z582" s="89"/>
      <c r="AA582" s="89"/>
      <c r="AB582" s="89"/>
      <c r="AC582" s="89"/>
    </row>
    <row r="583" spans="1:29" x14ac:dyDescent="0.25">
      <c r="A583" s="4" t="s">
        <v>2560</v>
      </c>
      <c r="B583" s="5" t="s">
        <v>1514</v>
      </c>
      <c r="C583" s="46" t="s">
        <v>428</v>
      </c>
      <c r="D583" s="310" t="s">
        <v>345</v>
      </c>
      <c r="E583" s="304" t="s">
        <v>498</v>
      </c>
      <c r="F583" s="280" t="s">
        <v>6</v>
      </c>
      <c r="G583" s="58">
        <f t="shared" ref="G583:G646" si="93">ROUNDUP(H583*1.15,0)</f>
        <v>1208</v>
      </c>
      <c r="H583" s="9">
        <v>1050</v>
      </c>
      <c r="I583" s="11">
        <v>2200</v>
      </c>
      <c r="J583" s="29"/>
      <c r="K583" s="9">
        <f t="shared" ref="K583:K614" si="94">J583*G583</f>
        <v>0</v>
      </c>
      <c r="L583" s="9">
        <f t="shared" ref="L583:L646" si="95">J583*H583</f>
        <v>0</v>
      </c>
      <c r="M583" s="9">
        <f t="shared" ref="M583:M646" si="96">J583*I583</f>
        <v>0</v>
      </c>
      <c r="N583" s="29"/>
      <c r="O583" s="9">
        <f t="shared" si="89"/>
        <v>0</v>
      </c>
      <c r="P583" s="9">
        <f t="shared" si="90"/>
        <v>0</v>
      </c>
      <c r="Q583" s="9">
        <f t="shared" ref="Q583:Q646" si="97">N583*I583</f>
        <v>0</v>
      </c>
      <c r="R583" s="8">
        <f t="shared" ref="R583:R646" si="98">J583-N583</f>
        <v>0</v>
      </c>
      <c r="S583" s="89"/>
      <c r="T583" s="89"/>
      <c r="U583" s="89"/>
      <c r="V583" s="89"/>
      <c r="W583" s="89"/>
      <c r="X583" s="89"/>
      <c r="Y583" s="89"/>
      <c r="Z583" s="89"/>
      <c r="AA583" s="89"/>
      <c r="AB583" s="89"/>
      <c r="AC583" s="89"/>
    </row>
    <row r="584" spans="1:29" x14ac:dyDescent="0.25">
      <c r="A584" s="4" t="s">
        <v>2560</v>
      </c>
      <c r="B584" s="5" t="s">
        <v>1514</v>
      </c>
      <c r="C584" s="5" t="s">
        <v>427</v>
      </c>
      <c r="D584" s="278" t="s">
        <v>346</v>
      </c>
      <c r="E584" s="304" t="s">
        <v>587</v>
      </c>
      <c r="F584" s="280" t="s">
        <v>6</v>
      </c>
      <c r="G584" s="84">
        <f t="shared" si="93"/>
        <v>1208</v>
      </c>
      <c r="H584" s="213">
        <v>1050</v>
      </c>
      <c r="I584" s="214">
        <v>2200</v>
      </c>
      <c r="J584" s="32"/>
      <c r="K584" s="9">
        <f t="shared" si="94"/>
        <v>0</v>
      </c>
      <c r="L584" s="9">
        <f t="shared" si="95"/>
        <v>0</v>
      </c>
      <c r="M584" s="9">
        <f t="shared" si="96"/>
        <v>0</v>
      </c>
      <c r="N584" s="29"/>
      <c r="O584" s="9">
        <f t="shared" ref="O584:O647" si="99">$N584*G584</f>
        <v>0</v>
      </c>
      <c r="P584" s="9">
        <f t="shared" ref="P584:P647" si="100">N584*H584</f>
        <v>0</v>
      </c>
      <c r="Q584" s="9">
        <f t="shared" si="97"/>
        <v>0</v>
      </c>
      <c r="R584" s="8">
        <f t="shared" si="98"/>
        <v>0</v>
      </c>
      <c r="S584" s="89"/>
      <c r="T584" s="89"/>
      <c r="U584" s="89"/>
      <c r="V584" s="89"/>
      <c r="W584" s="89"/>
      <c r="X584" s="89"/>
      <c r="Y584" s="89"/>
      <c r="Z584" s="89"/>
      <c r="AA584" s="89"/>
      <c r="AB584" s="89"/>
      <c r="AC584" s="89"/>
    </row>
    <row r="585" spans="1:29" x14ac:dyDescent="0.25">
      <c r="A585" s="4" t="s">
        <v>2560</v>
      </c>
      <c r="B585" s="5" t="s">
        <v>1514</v>
      </c>
      <c r="C585" s="46" t="s">
        <v>427</v>
      </c>
      <c r="D585" s="295" t="s">
        <v>347</v>
      </c>
      <c r="E585" s="304" t="s">
        <v>499</v>
      </c>
      <c r="F585" s="280" t="s">
        <v>6</v>
      </c>
      <c r="G585" s="58">
        <f t="shared" si="93"/>
        <v>1208</v>
      </c>
      <c r="H585" s="9">
        <v>1050</v>
      </c>
      <c r="I585" s="11">
        <v>2200</v>
      </c>
      <c r="J585" s="29"/>
      <c r="K585" s="9">
        <f t="shared" si="94"/>
        <v>0</v>
      </c>
      <c r="L585" s="9">
        <f t="shared" si="95"/>
        <v>0</v>
      </c>
      <c r="M585" s="9">
        <f t="shared" si="96"/>
        <v>0</v>
      </c>
      <c r="N585" s="29"/>
      <c r="O585" s="9">
        <f t="shared" si="99"/>
        <v>0</v>
      </c>
      <c r="P585" s="9">
        <f t="shared" si="100"/>
        <v>0</v>
      </c>
      <c r="Q585" s="9">
        <f t="shared" si="97"/>
        <v>0</v>
      </c>
      <c r="R585" s="8">
        <f t="shared" si="98"/>
        <v>0</v>
      </c>
      <c r="S585" s="89"/>
      <c r="T585" s="89"/>
      <c r="U585" s="89"/>
      <c r="V585" s="89"/>
      <c r="W585" s="89"/>
      <c r="X585" s="89"/>
      <c r="Y585" s="89"/>
      <c r="Z585" s="89"/>
      <c r="AA585" s="89"/>
      <c r="AB585" s="89"/>
      <c r="AC585" s="89"/>
    </row>
    <row r="586" spans="1:29" x14ac:dyDescent="0.25">
      <c r="A586" s="4" t="s">
        <v>2560</v>
      </c>
      <c r="B586" s="5" t="s">
        <v>1514</v>
      </c>
      <c r="C586" s="46" t="s">
        <v>428</v>
      </c>
      <c r="D586" s="310" t="s">
        <v>348</v>
      </c>
      <c r="E586" s="304" t="s">
        <v>500</v>
      </c>
      <c r="F586" s="280" t="s">
        <v>6</v>
      </c>
      <c r="G586" s="58">
        <f t="shared" si="93"/>
        <v>1208</v>
      </c>
      <c r="H586" s="9">
        <v>1050</v>
      </c>
      <c r="I586" s="11">
        <v>2200</v>
      </c>
      <c r="J586" s="32"/>
      <c r="K586" s="9">
        <f t="shared" si="94"/>
        <v>0</v>
      </c>
      <c r="L586" s="9">
        <f t="shared" si="95"/>
        <v>0</v>
      </c>
      <c r="M586" s="9">
        <f t="shared" si="96"/>
        <v>0</v>
      </c>
      <c r="N586" s="29"/>
      <c r="O586" s="9">
        <f t="shared" si="99"/>
        <v>0</v>
      </c>
      <c r="P586" s="9">
        <f t="shared" si="100"/>
        <v>0</v>
      </c>
      <c r="Q586" s="9">
        <f t="shared" si="97"/>
        <v>0</v>
      </c>
      <c r="R586" s="8">
        <f t="shared" si="98"/>
        <v>0</v>
      </c>
      <c r="S586" s="89"/>
      <c r="T586" s="89"/>
      <c r="U586" s="89"/>
      <c r="V586" s="89"/>
      <c r="W586" s="89"/>
      <c r="X586" s="89"/>
      <c r="Y586" s="89"/>
      <c r="Z586" s="89"/>
      <c r="AA586" s="89"/>
      <c r="AB586" s="89"/>
      <c r="AC586" s="89"/>
    </row>
    <row r="587" spans="1:29" x14ac:dyDescent="0.25">
      <c r="A587" s="4" t="s">
        <v>2560</v>
      </c>
      <c r="B587" s="5" t="s">
        <v>1514</v>
      </c>
      <c r="C587" s="5" t="s">
        <v>427</v>
      </c>
      <c r="D587" s="278" t="s">
        <v>349</v>
      </c>
      <c r="E587" s="304" t="s">
        <v>588</v>
      </c>
      <c r="F587" s="280" t="s">
        <v>6</v>
      </c>
      <c r="G587" s="84">
        <f t="shared" si="93"/>
        <v>1208</v>
      </c>
      <c r="H587" s="213">
        <v>1050</v>
      </c>
      <c r="I587" s="214">
        <v>2200</v>
      </c>
      <c r="J587" s="29"/>
      <c r="K587" s="9">
        <f t="shared" si="94"/>
        <v>0</v>
      </c>
      <c r="L587" s="9">
        <f t="shared" si="95"/>
        <v>0</v>
      </c>
      <c r="M587" s="9">
        <f t="shared" si="96"/>
        <v>0</v>
      </c>
      <c r="N587" s="29"/>
      <c r="O587" s="9">
        <f t="shared" si="99"/>
        <v>0</v>
      </c>
      <c r="P587" s="9">
        <f t="shared" si="100"/>
        <v>0</v>
      </c>
      <c r="Q587" s="9">
        <f t="shared" si="97"/>
        <v>0</v>
      </c>
      <c r="R587" s="8">
        <f t="shared" si="98"/>
        <v>0</v>
      </c>
      <c r="S587" s="89"/>
      <c r="T587" s="89"/>
      <c r="U587" s="89"/>
      <c r="V587" s="89"/>
      <c r="W587" s="89"/>
      <c r="X587" s="89"/>
      <c r="Y587" s="89"/>
      <c r="Z587" s="89"/>
      <c r="AA587" s="89"/>
      <c r="AB587" s="89"/>
      <c r="AC587" s="89"/>
    </row>
    <row r="588" spans="1:29" x14ac:dyDescent="0.25">
      <c r="A588" s="4" t="s">
        <v>2560</v>
      </c>
      <c r="B588" s="5" t="s">
        <v>1514</v>
      </c>
      <c r="C588" s="46" t="s">
        <v>427</v>
      </c>
      <c r="D588" s="295" t="s">
        <v>350</v>
      </c>
      <c r="E588" s="304" t="s">
        <v>501</v>
      </c>
      <c r="F588" s="280" t="s">
        <v>6</v>
      </c>
      <c r="G588" s="58">
        <f t="shared" si="93"/>
        <v>1208</v>
      </c>
      <c r="H588" s="9">
        <v>1050</v>
      </c>
      <c r="I588" s="11">
        <v>2200</v>
      </c>
      <c r="J588" s="32"/>
      <c r="K588" s="9">
        <f t="shared" si="94"/>
        <v>0</v>
      </c>
      <c r="L588" s="9">
        <f t="shared" si="95"/>
        <v>0</v>
      </c>
      <c r="M588" s="9">
        <f t="shared" si="96"/>
        <v>0</v>
      </c>
      <c r="N588" s="29"/>
      <c r="O588" s="9">
        <f t="shared" si="99"/>
        <v>0</v>
      </c>
      <c r="P588" s="9">
        <f t="shared" si="100"/>
        <v>0</v>
      </c>
      <c r="Q588" s="9">
        <f t="shared" si="97"/>
        <v>0</v>
      </c>
      <c r="R588" s="8">
        <f t="shared" si="98"/>
        <v>0</v>
      </c>
      <c r="S588" s="89"/>
      <c r="T588" s="89"/>
      <c r="U588" s="89"/>
      <c r="V588" s="89"/>
      <c r="W588" s="89"/>
      <c r="X588" s="89"/>
      <c r="Y588" s="89"/>
      <c r="Z588" s="89"/>
      <c r="AA588" s="89"/>
      <c r="AB588" s="89"/>
      <c r="AC588" s="89"/>
    </row>
    <row r="589" spans="1:29" x14ac:dyDescent="0.25">
      <c r="A589" s="4" t="s">
        <v>2560</v>
      </c>
      <c r="B589" s="5" t="s">
        <v>1514</v>
      </c>
      <c r="C589" s="46" t="s">
        <v>428</v>
      </c>
      <c r="D589" s="310" t="s">
        <v>351</v>
      </c>
      <c r="E589" s="304" t="s">
        <v>502</v>
      </c>
      <c r="F589" s="280" t="s">
        <v>6</v>
      </c>
      <c r="G589" s="58">
        <f t="shared" si="93"/>
        <v>1208</v>
      </c>
      <c r="H589" s="9">
        <v>1050</v>
      </c>
      <c r="I589" s="11">
        <v>2200</v>
      </c>
      <c r="J589" s="29"/>
      <c r="K589" s="9">
        <f t="shared" si="94"/>
        <v>0</v>
      </c>
      <c r="L589" s="9">
        <f t="shared" si="95"/>
        <v>0</v>
      </c>
      <c r="M589" s="9">
        <f t="shared" si="96"/>
        <v>0</v>
      </c>
      <c r="N589" s="29"/>
      <c r="O589" s="9">
        <f t="shared" si="99"/>
        <v>0</v>
      </c>
      <c r="P589" s="9">
        <f t="shared" si="100"/>
        <v>0</v>
      </c>
      <c r="Q589" s="9">
        <f t="shared" si="97"/>
        <v>0</v>
      </c>
      <c r="R589" s="8">
        <f t="shared" si="98"/>
        <v>0</v>
      </c>
      <c r="S589" s="89"/>
      <c r="T589" s="89"/>
      <c r="U589" s="89"/>
      <c r="V589" s="89"/>
      <c r="W589" s="89"/>
      <c r="X589" s="89"/>
      <c r="Y589" s="89"/>
      <c r="Z589" s="89"/>
      <c r="AA589" s="89"/>
      <c r="AB589" s="89"/>
      <c r="AC589" s="89"/>
    </row>
    <row r="590" spans="1:29" x14ac:dyDescent="0.25">
      <c r="A590" s="4" t="s">
        <v>2560</v>
      </c>
      <c r="B590" s="5" t="s">
        <v>1514</v>
      </c>
      <c r="C590" s="5" t="s">
        <v>427</v>
      </c>
      <c r="D590" s="278" t="s">
        <v>352</v>
      </c>
      <c r="E590" s="304" t="s">
        <v>589</v>
      </c>
      <c r="F590" s="280" t="s">
        <v>6</v>
      </c>
      <c r="G590" s="84">
        <f t="shared" si="93"/>
        <v>1208</v>
      </c>
      <c r="H590" s="213">
        <v>1050</v>
      </c>
      <c r="I590" s="214">
        <v>2200</v>
      </c>
      <c r="J590" s="32"/>
      <c r="K590" s="9">
        <f t="shared" si="94"/>
        <v>0</v>
      </c>
      <c r="L590" s="9">
        <f t="shared" si="95"/>
        <v>0</v>
      </c>
      <c r="M590" s="9">
        <f t="shared" si="96"/>
        <v>0</v>
      </c>
      <c r="N590" s="29"/>
      <c r="O590" s="9">
        <f t="shared" si="99"/>
        <v>0</v>
      </c>
      <c r="P590" s="9">
        <f t="shared" si="100"/>
        <v>0</v>
      </c>
      <c r="Q590" s="9">
        <f t="shared" si="97"/>
        <v>0</v>
      </c>
      <c r="R590" s="8">
        <f t="shared" si="98"/>
        <v>0</v>
      </c>
      <c r="S590" s="89"/>
      <c r="T590" s="89"/>
      <c r="U590" s="89"/>
      <c r="V590" s="89"/>
      <c r="W590" s="89"/>
      <c r="X590" s="89"/>
      <c r="Y590" s="89"/>
      <c r="Z590" s="89"/>
      <c r="AA590" s="89"/>
      <c r="AB590" s="89"/>
      <c r="AC590" s="89"/>
    </row>
    <row r="591" spans="1:29" x14ac:dyDescent="0.25">
      <c r="A591" s="4" t="s">
        <v>2560</v>
      </c>
      <c r="B591" s="5" t="s">
        <v>1514</v>
      </c>
      <c r="C591" s="46" t="s">
        <v>427</v>
      </c>
      <c r="D591" s="295" t="s">
        <v>353</v>
      </c>
      <c r="E591" s="304" t="s">
        <v>503</v>
      </c>
      <c r="F591" s="280" t="s">
        <v>6</v>
      </c>
      <c r="G591" s="58">
        <f t="shared" si="93"/>
        <v>1208</v>
      </c>
      <c r="H591" s="9">
        <v>1050</v>
      </c>
      <c r="I591" s="11">
        <v>2200</v>
      </c>
      <c r="J591" s="29"/>
      <c r="K591" s="9">
        <f t="shared" si="94"/>
        <v>0</v>
      </c>
      <c r="L591" s="9">
        <f t="shared" si="95"/>
        <v>0</v>
      </c>
      <c r="M591" s="9">
        <f t="shared" si="96"/>
        <v>0</v>
      </c>
      <c r="N591" s="29"/>
      <c r="O591" s="9">
        <f t="shared" si="99"/>
        <v>0</v>
      </c>
      <c r="P591" s="9">
        <f t="shared" si="100"/>
        <v>0</v>
      </c>
      <c r="Q591" s="9">
        <f t="shared" si="97"/>
        <v>0</v>
      </c>
      <c r="R591" s="8">
        <f t="shared" si="98"/>
        <v>0</v>
      </c>
      <c r="S591" s="89"/>
      <c r="T591" s="89"/>
      <c r="U591" s="89"/>
      <c r="V591" s="89"/>
      <c r="W591" s="89"/>
      <c r="X591" s="89"/>
      <c r="Y591" s="89"/>
      <c r="Z591" s="89"/>
      <c r="AA591" s="89"/>
      <c r="AB591" s="89"/>
      <c r="AC591" s="89"/>
    </row>
    <row r="592" spans="1:29" x14ac:dyDescent="0.25">
      <c r="A592" s="4" t="s">
        <v>2560</v>
      </c>
      <c r="B592" s="5" t="s">
        <v>1514</v>
      </c>
      <c r="C592" s="46" t="s">
        <v>428</v>
      </c>
      <c r="D592" s="310" t="s">
        <v>354</v>
      </c>
      <c r="E592" s="46" t="s">
        <v>504</v>
      </c>
      <c r="F592" s="280" t="s">
        <v>6</v>
      </c>
      <c r="G592" s="58">
        <f t="shared" si="93"/>
        <v>1208</v>
      </c>
      <c r="H592" s="9">
        <v>1050</v>
      </c>
      <c r="I592" s="11">
        <v>2200</v>
      </c>
      <c r="J592" s="32"/>
      <c r="K592" s="9">
        <f t="shared" si="94"/>
        <v>0</v>
      </c>
      <c r="L592" s="9">
        <f t="shared" si="95"/>
        <v>0</v>
      </c>
      <c r="M592" s="9">
        <f t="shared" si="96"/>
        <v>0</v>
      </c>
      <c r="N592" s="29"/>
      <c r="O592" s="9">
        <f t="shared" si="99"/>
        <v>0</v>
      </c>
      <c r="P592" s="9">
        <f t="shared" si="100"/>
        <v>0</v>
      </c>
      <c r="Q592" s="9">
        <f t="shared" si="97"/>
        <v>0</v>
      </c>
      <c r="R592" s="8">
        <f t="shared" si="98"/>
        <v>0</v>
      </c>
      <c r="S592" s="89"/>
      <c r="T592" s="89"/>
      <c r="U592" s="89"/>
      <c r="V592" s="89"/>
      <c r="W592" s="89"/>
      <c r="X592" s="89"/>
      <c r="Y592" s="89"/>
      <c r="Z592" s="89"/>
      <c r="AA592" s="89"/>
      <c r="AB592" s="89"/>
      <c r="AC592" s="89"/>
    </row>
    <row r="593" spans="1:29" x14ac:dyDescent="0.25">
      <c r="A593" s="4" t="s">
        <v>2560</v>
      </c>
      <c r="B593" s="5" t="s">
        <v>1514</v>
      </c>
      <c r="C593" s="5" t="s">
        <v>427</v>
      </c>
      <c r="D593" s="278" t="s">
        <v>355</v>
      </c>
      <c r="E593" s="304" t="s">
        <v>590</v>
      </c>
      <c r="F593" s="280" t="s">
        <v>6</v>
      </c>
      <c r="G593" s="84">
        <f t="shared" si="93"/>
        <v>1208</v>
      </c>
      <c r="H593" s="213">
        <v>1050</v>
      </c>
      <c r="I593" s="214">
        <v>2200</v>
      </c>
      <c r="J593" s="29"/>
      <c r="K593" s="9">
        <f t="shared" si="94"/>
        <v>0</v>
      </c>
      <c r="L593" s="9">
        <f t="shared" si="95"/>
        <v>0</v>
      </c>
      <c r="M593" s="9">
        <f t="shared" si="96"/>
        <v>0</v>
      </c>
      <c r="N593" s="29"/>
      <c r="O593" s="9">
        <f t="shared" si="99"/>
        <v>0</v>
      </c>
      <c r="P593" s="9">
        <f t="shared" si="100"/>
        <v>0</v>
      </c>
      <c r="Q593" s="9">
        <f t="shared" si="97"/>
        <v>0</v>
      </c>
      <c r="R593" s="8">
        <f t="shared" si="98"/>
        <v>0</v>
      </c>
      <c r="S593" s="89"/>
      <c r="T593" s="89"/>
      <c r="U593" s="89"/>
      <c r="V593" s="89"/>
      <c r="W593" s="89"/>
      <c r="X593" s="89"/>
      <c r="Y593" s="89"/>
      <c r="Z593" s="89"/>
      <c r="AA593" s="89"/>
      <c r="AB593" s="89"/>
      <c r="AC593" s="89"/>
    </row>
    <row r="594" spans="1:29" x14ac:dyDescent="0.25">
      <c r="A594" s="4" t="s">
        <v>2560</v>
      </c>
      <c r="B594" s="5" t="s">
        <v>1514</v>
      </c>
      <c r="C594" s="46" t="s">
        <v>427</v>
      </c>
      <c r="D594" s="295" t="s">
        <v>356</v>
      </c>
      <c r="E594" s="304" t="s">
        <v>505</v>
      </c>
      <c r="F594" s="280" t="s">
        <v>6</v>
      </c>
      <c r="G594" s="58">
        <f t="shared" si="93"/>
        <v>1208</v>
      </c>
      <c r="H594" s="9">
        <v>1050</v>
      </c>
      <c r="I594" s="11">
        <v>2200</v>
      </c>
      <c r="J594" s="32"/>
      <c r="K594" s="9">
        <f t="shared" si="94"/>
        <v>0</v>
      </c>
      <c r="L594" s="9">
        <f t="shared" si="95"/>
        <v>0</v>
      </c>
      <c r="M594" s="9">
        <f t="shared" si="96"/>
        <v>0</v>
      </c>
      <c r="N594" s="29"/>
      <c r="O594" s="9">
        <f t="shared" si="99"/>
        <v>0</v>
      </c>
      <c r="P594" s="9">
        <f t="shared" si="100"/>
        <v>0</v>
      </c>
      <c r="Q594" s="9">
        <f t="shared" si="97"/>
        <v>0</v>
      </c>
      <c r="R594" s="8">
        <f t="shared" si="98"/>
        <v>0</v>
      </c>
      <c r="S594" s="89"/>
      <c r="T594" s="89"/>
      <c r="U594" s="89"/>
      <c r="V594" s="89"/>
      <c r="W594" s="89"/>
      <c r="X594" s="89"/>
      <c r="Y594" s="89"/>
      <c r="Z594" s="89"/>
      <c r="AA594" s="89"/>
      <c r="AB594" s="89"/>
      <c r="AC594" s="89"/>
    </row>
    <row r="595" spans="1:29" x14ac:dyDescent="0.25">
      <c r="A595" s="4" t="s">
        <v>2560</v>
      </c>
      <c r="B595" s="5" t="s">
        <v>1514</v>
      </c>
      <c r="C595" s="46" t="s">
        <v>428</v>
      </c>
      <c r="D595" s="310" t="s">
        <v>357</v>
      </c>
      <c r="E595" s="46" t="s">
        <v>506</v>
      </c>
      <c r="F595" s="280" t="s">
        <v>6</v>
      </c>
      <c r="G595" s="58">
        <f t="shared" si="93"/>
        <v>1208</v>
      </c>
      <c r="H595" s="9">
        <v>1050</v>
      </c>
      <c r="I595" s="11">
        <v>2200</v>
      </c>
      <c r="J595" s="29"/>
      <c r="K595" s="9">
        <f t="shared" si="94"/>
        <v>0</v>
      </c>
      <c r="L595" s="9">
        <f t="shared" si="95"/>
        <v>0</v>
      </c>
      <c r="M595" s="9">
        <f t="shared" si="96"/>
        <v>0</v>
      </c>
      <c r="N595" s="29"/>
      <c r="O595" s="9">
        <f t="shared" si="99"/>
        <v>0</v>
      </c>
      <c r="P595" s="9">
        <f t="shared" si="100"/>
        <v>0</v>
      </c>
      <c r="Q595" s="9">
        <f t="shared" si="97"/>
        <v>0</v>
      </c>
      <c r="R595" s="8">
        <f t="shared" si="98"/>
        <v>0</v>
      </c>
      <c r="S595" s="89"/>
      <c r="T595" s="89"/>
      <c r="U595" s="89"/>
      <c r="V595" s="89"/>
      <c r="W595" s="89"/>
      <c r="X595" s="89"/>
      <c r="Y595" s="89"/>
      <c r="Z595" s="89"/>
      <c r="AA595" s="89"/>
      <c r="AB595" s="89"/>
      <c r="AC595" s="89"/>
    </row>
    <row r="596" spans="1:29" x14ac:dyDescent="0.25">
      <c r="A596" s="4" t="s">
        <v>2560</v>
      </c>
      <c r="B596" s="60" t="s">
        <v>1514</v>
      </c>
      <c r="C596" s="5" t="s">
        <v>427</v>
      </c>
      <c r="D596" s="278" t="s">
        <v>2836</v>
      </c>
      <c r="E596" s="188" t="s">
        <v>2660</v>
      </c>
      <c r="F596" s="254" t="s">
        <v>2725</v>
      </c>
      <c r="G596" s="17">
        <f t="shared" si="93"/>
        <v>552</v>
      </c>
      <c r="H596" s="17">
        <v>480</v>
      </c>
      <c r="I596" s="17">
        <v>960</v>
      </c>
      <c r="J596" s="32"/>
      <c r="K596" s="9">
        <f t="shared" si="94"/>
        <v>0</v>
      </c>
      <c r="L596" s="9">
        <f t="shared" si="95"/>
        <v>0</v>
      </c>
      <c r="M596" s="9">
        <f t="shared" si="96"/>
        <v>0</v>
      </c>
      <c r="N596" s="29"/>
      <c r="O596" s="9">
        <f t="shared" si="99"/>
        <v>0</v>
      </c>
      <c r="P596" s="9">
        <f t="shared" si="100"/>
        <v>0</v>
      </c>
      <c r="Q596" s="9">
        <f t="shared" si="97"/>
        <v>0</v>
      </c>
      <c r="R596" s="8">
        <f t="shared" si="98"/>
        <v>0</v>
      </c>
      <c r="S596" s="89" t="s">
        <v>2913</v>
      </c>
      <c r="T596" s="89" t="s">
        <v>2728</v>
      </c>
      <c r="U596" s="89">
        <v>20</v>
      </c>
      <c r="V596" s="89"/>
      <c r="W596" s="89"/>
      <c r="X596" s="89"/>
      <c r="Y596" s="89"/>
      <c r="Z596" s="89"/>
      <c r="AA596" s="89"/>
      <c r="AB596" s="89"/>
      <c r="AC596" s="89"/>
    </row>
    <row r="597" spans="1:29" x14ac:dyDescent="0.25">
      <c r="A597" s="4" t="s">
        <v>2560</v>
      </c>
      <c r="B597" s="60" t="s">
        <v>1514</v>
      </c>
      <c r="C597" s="46" t="s">
        <v>427</v>
      </c>
      <c r="D597" s="278" t="s">
        <v>2837</v>
      </c>
      <c r="E597" s="188" t="s">
        <v>2661</v>
      </c>
      <c r="F597" s="254" t="s">
        <v>2725</v>
      </c>
      <c r="G597" s="6">
        <f t="shared" si="93"/>
        <v>552</v>
      </c>
      <c r="H597" s="6">
        <v>480</v>
      </c>
      <c r="I597" s="6">
        <v>960</v>
      </c>
      <c r="J597" s="32"/>
      <c r="K597" s="9">
        <f t="shared" si="94"/>
        <v>0</v>
      </c>
      <c r="L597" s="9">
        <f t="shared" si="95"/>
        <v>0</v>
      </c>
      <c r="M597" s="9">
        <f t="shared" si="96"/>
        <v>0</v>
      </c>
      <c r="N597" s="29"/>
      <c r="O597" s="9">
        <f t="shared" si="99"/>
        <v>0</v>
      </c>
      <c r="P597" s="9">
        <f t="shared" si="100"/>
        <v>0</v>
      </c>
      <c r="Q597" s="9">
        <f t="shared" si="97"/>
        <v>0</v>
      </c>
      <c r="R597" s="8">
        <f t="shared" si="98"/>
        <v>0</v>
      </c>
      <c r="S597" s="89" t="s">
        <v>2913</v>
      </c>
      <c r="T597" s="89" t="s">
        <v>2728</v>
      </c>
      <c r="U597" s="89">
        <v>20</v>
      </c>
      <c r="V597" s="89"/>
      <c r="W597" s="89"/>
      <c r="X597" s="89"/>
      <c r="Y597" s="89"/>
      <c r="Z597" s="89"/>
      <c r="AA597" s="89"/>
      <c r="AB597" s="89"/>
      <c r="AC597" s="89"/>
    </row>
    <row r="598" spans="1:29" x14ac:dyDescent="0.25">
      <c r="A598" s="4" t="s">
        <v>2560</v>
      </c>
      <c r="B598" s="60" t="s">
        <v>1514</v>
      </c>
      <c r="C598" s="46" t="s">
        <v>428</v>
      </c>
      <c r="D598" s="310" t="s">
        <v>2838</v>
      </c>
      <c r="E598" s="189" t="s">
        <v>2662</v>
      </c>
      <c r="F598" s="254" t="s">
        <v>2725</v>
      </c>
      <c r="G598" s="6">
        <f t="shared" si="93"/>
        <v>552</v>
      </c>
      <c r="H598" s="6">
        <v>480</v>
      </c>
      <c r="I598" s="6">
        <v>960</v>
      </c>
      <c r="J598" s="32"/>
      <c r="K598" s="9">
        <f t="shared" si="94"/>
        <v>0</v>
      </c>
      <c r="L598" s="9">
        <f t="shared" si="95"/>
        <v>0</v>
      </c>
      <c r="M598" s="9">
        <f t="shared" si="96"/>
        <v>0</v>
      </c>
      <c r="N598" s="29"/>
      <c r="O598" s="9">
        <f t="shared" si="99"/>
        <v>0</v>
      </c>
      <c r="P598" s="9">
        <f t="shared" si="100"/>
        <v>0</v>
      </c>
      <c r="Q598" s="9">
        <f t="shared" si="97"/>
        <v>0</v>
      </c>
      <c r="R598" s="8">
        <f t="shared" si="98"/>
        <v>0</v>
      </c>
      <c r="S598" s="89" t="s">
        <v>2913</v>
      </c>
      <c r="T598" s="89" t="s">
        <v>2728</v>
      </c>
      <c r="U598" s="89">
        <v>20</v>
      </c>
      <c r="V598" s="89"/>
      <c r="W598" s="89"/>
      <c r="X598" s="89"/>
      <c r="Y598" s="89"/>
      <c r="Z598" s="89"/>
      <c r="AA598" s="89"/>
      <c r="AB598" s="89"/>
      <c r="AC598" s="89"/>
    </row>
    <row r="599" spans="1:29" x14ac:dyDescent="0.25">
      <c r="A599" s="4" t="s">
        <v>2560</v>
      </c>
      <c r="B599" s="60" t="s">
        <v>1514</v>
      </c>
      <c r="C599" s="5" t="s">
        <v>427</v>
      </c>
      <c r="D599" s="278" t="s">
        <v>2839</v>
      </c>
      <c r="E599" s="188" t="s">
        <v>2980</v>
      </c>
      <c r="F599" s="318" t="s">
        <v>2723</v>
      </c>
      <c r="G599" s="17">
        <f t="shared" si="93"/>
        <v>138</v>
      </c>
      <c r="H599" s="17">
        <v>120</v>
      </c>
      <c r="I599" s="17">
        <v>250</v>
      </c>
      <c r="J599" s="32"/>
      <c r="K599" s="9">
        <f t="shared" si="94"/>
        <v>0</v>
      </c>
      <c r="L599" s="9">
        <f t="shared" si="95"/>
        <v>0</v>
      </c>
      <c r="M599" s="9">
        <f t="shared" si="96"/>
        <v>0</v>
      </c>
      <c r="N599" s="29"/>
      <c r="O599" s="9">
        <f t="shared" si="99"/>
        <v>0</v>
      </c>
      <c r="P599" s="9">
        <f t="shared" si="100"/>
        <v>0</v>
      </c>
      <c r="Q599" s="9">
        <f t="shared" si="97"/>
        <v>0</v>
      </c>
      <c r="R599" s="8">
        <f t="shared" si="98"/>
        <v>0</v>
      </c>
      <c r="S599" s="89"/>
      <c r="T599" s="89" t="s">
        <v>2728</v>
      </c>
      <c r="U599" s="89">
        <v>85</v>
      </c>
      <c r="V599" s="89"/>
      <c r="W599" s="89"/>
      <c r="X599" s="89"/>
      <c r="Y599" s="89"/>
      <c r="Z599" s="89"/>
      <c r="AA599" s="89"/>
      <c r="AB599" s="89"/>
      <c r="AC599" s="89"/>
    </row>
    <row r="600" spans="1:29" x14ac:dyDescent="0.25">
      <c r="A600" s="4" t="s">
        <v>2560</v>
      </c>
      <c r="B600" s="60" t="s">
        <v>1514</v>
      </c>
      <c r="C600" s="46" t="s">
        <v>427</v>
      </c>
      <c r="D600" s="297" t="s">
        <v>2840</v>
      </c>
      <c r="E600" s="188" t="s">
        <v>3484</v>
      </c>
      <c r="F600" s="318" t="s">
        <v>2723</v>
      </c>
      <c r="G600" s="6">
        <f t="shared" si="93"/>
        <v>138</v>
      </c>
      <c r="H600" s="167">
        <v>120</v>
      </c>
      <c r="I600" s="167">
        <v>250</v>
      </c>
      <c r="J600" s="32"/>
      <c r="K600" s="9">
        <f t="shared" si="94"/>
        <v>0</v>
      </c>
      <c r="L600" s="9">
        <f t="shared" si="95"/>
        <v>0</v>
      </c>
      <c r="M600" s="9">
        <f t="shared" si="96"/>
        <v>0</v>
      </c>
      <c r="N600" s="29"/>
      <c r="O600" s="9">
        <f t="shared" si="99"/>
        <v>0</v>
      </c>
      <c r="P600" s="9">
        <f t="shared" si="100"/>
        <v>0</v>
      </c>
      <c r="Q600" s="9">
        <f t="shared" si="97"/>
        <v>0</v>
      </c>
      <c r="R600" s="8">
        <f t="shared" si="98"/>
        <v>0</v>
      </c>
      <c r="S600" s="89"/>
      <c r="T600" s="89" t="s">
        <v>2728</v>
      </c>
      <c r="U600" s="89">
        <v>85</v>
      </c>
      <c r="V600" s="89"/>
      <c r="W600" s="89"/>
      <c r="X600" s="89"/>
      <c r="Y600" s="89"/>
      <c r="Z600" s="89"/>
      <c r="AA600" s="89"/>
      <c r="AB600" s="89"/>
      <c r="AC600" s="89"/>
    </row>
    <row r="601" spans="1:29" x14ac:dyDescent="0.25">
      <c r="A601" s="4" t="s">
        <v>2560</v>
      </c>
      <c r="B601" s="60" t="s">
        <v>1514</v>
      </c>
      <c r="C601" s="46" t="s">
        <v>428</v>
      </c>
      <c r="D601" s="310" t="s">
        <v>2841</v>
      </c>
      <c r="E601" s="189" t="s">
        <v>2981</v>
      </c>
      <c r="F601" s="318" t="s">
        <v>2723</v>
      </c>
      <c r="G601" s="6">
        <f t="shared" si="93"/>
        <v>138</v>
      </c>
      <c r="H601" s="167">
        <v>120</v>
      </c>
      <c r="I601" s="167">
        <v>250</v>
      </c>
      <c r="J601" s="32"/>
      <c r="K601" s="9">
        <f t="shared" si="94"/>
        <v>0</v>
      </c>
      <c r="L601" s="9">
        <f t="shared" si="95"/>
        <v>0</v>
      </c>
      <c r="M601" s="9">
        <f t="shared" si="96"/>
        <v>0</v>
      </c>
      <c r="N601" s="29"/>
      <c r="O601" s="9">
        <f t="shared" si="99"/>
        <v>0</v>
      </c>
      <c r="P601" s="9">
        <f t="shared" si="100"/>
        <v>0</v>
      </c>
      <c r="Q601" s="9">
        <f t="shared" si="97"/>
        <v>0</v>
      </c>
      <c r="R601" s="8">
        <f t="shared" si="98"/>
        <v>0</v>
      </c>
      <c r="S601" s="89"/>
      <c r="T601" s="89" t="s">
        <v>2728</v>
      </c>
      <c r="U601" s="89">
        <v>85</v>
      </c>
      <c r="V601" s="89"/>
      <c r="W601" s="89"/>
      <c r="X601" s="89"/>
      <c r="Y601" s="89"/>
      <c r="Z601" s="89"/>
      <c r="AA601" s="89"/>
      <c r="AB601" s="89"/>
      <c r="AC601" s="89"/>
    </row>
    <row r="602" spans="1:29" x14ac:dyDescent="0.25">
      <c r="A602" s="4" t="s">
        <v>2560</v>
      </c>
      <c r="B602" s="60" t="s">
        <v>1514</v>
      </c>
      <c r="C602" s="5" t="s">
        <v>427</v>
      </c>
      <c r="D602" s="278" t="s">
        <v>2842</v>
      </c>
      <c r="E602" s="188" t="s">
        <v>2663</v>
      </c>
      <c r="F602" s="254" t="s">
        <v>12</v>
      </c>
      <c r="G602" s="17">
        <f t="shared" si="93"/>
        <v>368</v>
      </c>
      <c r="H602" s="17">
        <v>320</v>
      </c>
      <c r="I602" s="17">
        <v>640</v>
      </c>
      <c r="J602" s="32"/>
      <c r="K602" s="9">
        <f t="shared" si="94"/>
        <v>0</v>
      </c>
      <c r="L602" s="9">
        <f t="shared" si="95"/>
        <v>0</v>
      </c>
      <c r="M602" s="9">
        <f t="shared" si="96"/>
        <v>0</v>
      </c>
      <c r="N602" s="29"/>
      <c r="O602" s="9">
        <f t="shared" si="99"/>
        <v>0</v>
      </c>
      <c r="P602" s="9">
        <f t="shared" si="100"/>
        <v>0</v>
      </c>
      <c r="Q602" s="9">
        <f t="shared" si="97"/>
        <v>0</v>
      </c>
      <c r="R602" s="8">
        <f t="shared" si="98"/>
        <v>0</v>
      </c>
      <c r="S602" s="89" t="s">
        <v>2914</v>
      </c>
      <c r="T602" s="89" t="s">
        <v>2728</v>
      </c>
      <c r="U602" s="89">
        <v>30</v>
      </c>
      <c r="V602" s="89"/>
      <c r="W602" s="89"/>
      <c r="X602" s="89"/>
      <c r="Y602" s="89"/>
      <c r="Z602" s="89"/>
      <c r="AA602" s="89"/>
      <c r="AB602" s="89"/>
      <c r="AC602" s="89"/>
    </row>
    <row r="603" spans="1:29" x14ac:dyDescent="0.25">
      <c r="A603" s="4" t="s">
        <v>2560</v>
      </c>
      <c r="B603" s="60" t="s">
        <v>1514</v>
      </c>
      <c r="C603" s="46" t="s">
        <v>427</v>
      </c>
      <c r="D603" s="278" t="s">
        <v>2843</v>
      </c>
      <c r="E603" s="188" t="s">
        <v>2664</v>
      </c>
      <c r="F603" s="254" t="s">
        <v>12</v>
      </c>
      <c r="G603" s="6">
        <f t="shared" si="93"/>
        <v>368</v>
      </c>
      <c r="H603" s="6">
        <v>320</v>
      </c>
      <c r="I603" s="6">
        <v>640</v>
      </c>
      <c r="J603" s="32"/>
      <c r="K603" s="9">
        <f t="shared" si="94"/>
        <v>0</v>
      </c>
      <c r="L603" s="9">
        <f t="shared" si="95"/>
        <v>0</v>
      </c>
      <c r="M603" s="9">
        <f t="shared" si="96"/>
        <v>0</v>
      </c>
      <c r="N603" s="29"/>
      <c r="O603" s="9">
        <f t="shared" si="99"/>
        <v>0</v>
      </c>
      <c r="P603" s="9">
        <f t="shared" si="100"/>
        <v>0</v>
      </c>
      <c r="Q603" s="9">
        <f t="shared" si="97"/>
        <v>0</v>
      </c>
      <c r="R603" s="8">
        <f t="shared" si="98"/>
        <v>0</v>
      </c>
      <c r="S603" s="89" t="s">
        <v>2914</v>
      </c>
      <c r="T603" s="89" t="s">
        <v>2728</v>
      </c>
      <c r="U603" s="89">
        <v>30</v>
      </c>
      <c r="V603" s="89"/>
      <c r="W603" s="89"/>
      <c r="X603" s="89"/>
      <c r="Y603" s="89"/>
      <c r="Z603" s="89"/>
      <c r="AA603" s="89"/>
      <c r="AB603" s="89"/>
      <c r="AC603" s="89"/>
    </row>
    <row r="604" spans="1:29" x14ac:dyDescent="0.25">
      <c r="A604" s="4" t="s">
        <v>2560</v>
      </c>
      <c r="B604" s="60" t="s">
        <v>1514</v>
      </c>
      <c r="C604" s="46" t="s">
        <v>428</v>
      </c>
      <c r="D604" s="310" t="s">
        <v>2844</v>
      </c>
      <c r="E604" s="189" t="s">
        <v>2665</v>
      </c>
      <c r="F604" s="254" t="s">
        <v>12</v>
      </c>
      <c r="G604" s="6">
        <f t="shared" si="93"/>
        <v>368</v>
      </c>
      <c r="H604" s="6">
        <v>320</v>
      </c>
      <c r="I604" s="6">
        <v>640</v>
      </c>
      <c r="J604" s="32"/>
      <c r="K604" s="9">
        <f t="shared" si="94"/>
        <v>0</v>
      </c>
      <c r="L604" s="9">
        <f t="shared" si="95"/>
        <v>0</v>
      </c>
      <c r="M604" s="9">
        <f t="shared" si="96"/>
        <v>0</v>
      </c>
      <c r="N604" s="29"/>
      <c r="O604" s="9">
        <f t="shared" si="99"/>
        <v>0</v>
      </c>
      <c r="P604" s="9">
        <f t="shared" si="100"/>
        <v>0</v>
      </c>
      <c r="Q604" s="9">
        <f t="shared" si="97"/>
        <v>0</v>
      </c>
      <c r="R604" s="8">
        <f t="shared" si="98"/>
        <v>0</v>
      </c>
      <c r="S604" s="89" t="s">
        <v>2914</v>
      </c>
      <c r="T604" s="89" t="s">
        <v>2728</v>
      </c>
      <c r="U604" s="89">
        <v>30</v>
      </c>
      <c r="V604" s="89"/>
      <c r="W604" s="89"/>
      <c r="X604" s="89"/>
      <c r="Y604" s="89"/>
      <c r="Z604" s="89"/>
      <c r="AA604" s="89"/>
      <c r="AB604" s="89"/>
      <c r="AC604" s="89"/>
    </row>
    <row r="605" spans="1:29" x14ac:dyDescent="0.25">
      <c r="A605" s="4" t="s">
        <v>2560</v>
      </c>
      <c r="B605" s="5" t="s">
        <v>1714</v>
      </c>
      <c r="C605" s="5" t="s">
        <v>427</v>
      </c>
      <c r="D605" s="278" t="s">
        <v>86</v>
      </c>
      <c r="E605" s="304" t="s">
        <v>597</v>
      </c>
      <c r="F605" s="280" t="s">
        <v>10</v>
      </c>
      <c r="G605" s="84">
        <f t="shared" si="93"/>
        <v>242</v>
      </c>
      <c r="H605" s="15">
        <v>210</v>
      </c>
      <c r="I605" s="15">
        <v>420</v>
      </c>
      <c r="J605" s="33"/>
      <c r="K605" s="9">
        <f t="shared" si="94"/>
        <v>0</v>
      </c>
      <c r="L605" s="9">
        <f t="shared" si="95"/>
        <v>0</v>
      </c>
      <c r="M605" s="9">
        <f t="shared" si="96"/>
        <v>0</v>
      </c>
      <c r="N605" s="29"/>
      <c r="O605" s="9">
        <f t="shared" si="99"/>
        <v>0</v>
      </c>
      <c r="P605" s="9">
        <f t="shared" si="100"/>
        <v>0</v>
      </c>
      <c r="Q605" s="9">
        <f t="shared" si="97"/>
        <v>0</v>
      </c>
      <c r="R605" s="8">
        <f t="shared" si="98"/>
        <v>0</v>
      </c>
      <c r="S605" s="89" t="e">
        <v>#N/A</v>
      </c>
      <c r="T605" s="89"/>
      <c r="U605" s="89"/>
      <c r="V605" s="89"/>
      <c r="W605" s="89"/>
      <c r="X605" s="89"/>
      <c r="Y605" s="89"/>
      <c r="Z605" s="89"/>
      <c r="AA605" s="89"/>
      <c r="AB605" s="89" t="e">
        <v>#N/A</v>
      </c>
      <c r="AC605" s="89" t="e">
        <v>#N/A</v>
      </c>
    </row>
    <row r="606" spans="1:29" x14ac:dyDescent="0.25">
      <c r="A606" s="4" t="s">
        <v>2560</v>
      </c>
      <c r="B606" s="5" t="s">
        <v>1714</v>
      </c>
      <c r="C606" s="46" t="s">
        <v>427</v>
      </c>
      <c r="D606" s="295" t="s">
        <v>36</v>
      </c>
      <c r="E606" s="304" t="s">
        <v>519</v>
      </c>
      <c r="F606" s="280" t="s">
        <v>10</v>
      </c>
      <c r="G606" s="58">
        <f t="shared" si="93"/>
        <v>242</v>
      </c>
      <c r="H606" s="10">
        <v>210</v>
      </c>
      <c r="I606" s="10">
        <v>420</v>
      </c>
      <c r="J606" s="33"/>
      <c r="K606" s="9">
        <f t="shared" si="94"/>
        <v>0</v>
      </c>
      <c r="L606" s="9">
        <f t="shared" si="95"/>
        <v>0</v>
      </c>
      <c r="M606" s="9">
        <f t="shared" si="96"/>
        <v>0</v>
      </c>
      <c r="N606" s="29"/>
      <c r="O606" s="9">
        <f t="shared" si="99"/>
        <v>0</v>
      </c>
      <c r="P606" s="9">
        <f t="shared" si="100"/>
        <v>0</v>
      </c>
      <c r="Q606" s="9">
        <f t="shared" si="97"/>
        <v>0</v>
      </c>
      <c r="R606" s="8">
        <f t="shared" si="98"/>
        <v>0</v>
      </c>
      <c r="S606" s="89" t="e">
        <v>#N/A</v>
      </c>
      <c r="T606" s="89"/>
      <c r="U606" s="89"/>
      <c r="V606" s="89"/>
      <c r="W606" s="89"/>
      <c r="X606" s="89"/>
      <c r="Y606" s="89"/>
      <c r="Z606" s="89"/>
      <c r="AA606" s="89"/>
      <c r="AB606" s="89" t="e">
        <v>#N/A</v>
      </c>
      <c r="AC606" s="89" t="e">
        <v>#N/A</v>
      </c>
    </row>
    <row r="607" spans="1:29" x14ac:dyDescent="0.25">
      <c r="A607" s="4" t="s">
        <v>2560</v>
      </c>
      <c r="B607" s="5" t="s">
        <v>1714</v>
      </c>
      <c r="C607" s="46" t="s">
        <v>428</v>
      </c>
      <c r="D607" s="310" t="s">
        <v>37</v>
      </c>
      <c r="E607" s="46" t="s">
        <v>520</v>
      </c>
      <c r="F607" s="280" t="s">
        <v>10</v>
      </c>
      <c r="G607" s="58">
        <f t="shared" si="93"/>
        <v>242</v>
      </c>
      <c r="H607" s="10">
        <v>210</v>
      </c>
      <c r="I607" s="10">
        <v>420</v>
      </c>
      <c r="J607" s="33"/>
      <c r="K607" s="9">
        <f t="shared" si="94"/>
        <v>0</v>
      </c>
      <c r="L607" s="9">
        <f t="shared" si="95"/>
        <v>0</v>
      </c>
      <c r="M607" s="9">
        <f t="shared" si="96"/>
        <v>0</v>
      </c>
      <c r="N607" s="29"/>
      <c r="O607" s="9">
        <f t="shared" si="99"/>
        <v>0</v>
      </c>
      <c r="P607" s="9">
        <f t="shared" si="100"/>
        <v>0</v>
      </c>
      <c r="Q607" s="9">
        <f t="shared" si="97"/>
        <v>0</v>
      </c>
      <c r="R607" s="8">
        <f t="shared" si="98"/>
        <v>0</v>
      </c>
      <c r="S607" s="89" t="e">
        <v>#N/A</v>
      </c>
      <c r="T607" s="89"/>
      <c r="U607" s="89"/>
      <c r="V607" s="89"/>
      <c r="W607" s="89"/>
      <c r="X607" s="89"/>
      <c r="Y607" s="89"/>
      <c r="Z607" s="89"/>
      <c r="AA607" s="89"/>
      <c r="AB607" s="89" t="e">
        <v>#N/A</v>
      </c>
      <c r="AC607" s="89" t="e">
        <v>#N/A</v>
      </c>
    </row>
    <row r="608" spans="1:29" x14ac:dyDescent="0.25">
      <c r="A608" s="4" t="s">
        <v>2560</v>
      </c>
      <c r="B608" s="5" t="s">
        <v>1714</v>
      </c>
      <c r="C608" s="5" t="s">
        <v>427</v>
      </c>
      <c r="D608" s="278" t="s">
        <v>87</v>
      </c>
      <c r="E608" s="46" t="s">
        <v>598</v>
      </c>
      <c r="F608" s="280" t="s">
        <v>8</v>
      </c>
      <c r="G608" s="84">
        <f t="shared" si="93"/>
        <v>552</v>
      </c>
      <c r="H608" s="15">
        <v>480</v>
      </c>
      <c r="I608" s="15">
        <v>960</v>
      </c>
      <c r="J608" s="33"/>
      <c r="K608" s="9">
        <f t="shared" si="94"/>
        <v>0</v>
      </c>
      <c r="L608" s="9">
        <f t="shared" si="95"/>
        <v>0</v>
      </c>
      <c r="M608" s="9">
        <f t="shared" si="96"/>
        <v>0</v>
      </c>
      <c r="N608" s="29"/>
      <c r="O608" s="9">
        <f t="shared" si="99"/>
        <v>0</v>
      </c>
      <c r="P608" s="9">
        <f t="shared" si="100"/>
        <v>0</v>
      </c>
      <c r="Q608" s="9">
        <f t="shared" si="97"/>
        <v>0</v>
      </c>
      <c r="R608" s="8">
        <f t="shared" si="98"/>
        <v>0</v>
      </c>
      <c r="S608" s="89" t="e">
        <v>#N/A</v>
      </c>
      <c r="T608" s="89"/>
      <c r="U608" s="89"/>
      <c r="V608" s="89"/>
      <c r="W608" s="89"/>
      <c r="X608" s="89"/>
      <c r="Y608" s="89"/>
      <c r="Z608" s="89"/>
      <c r="AA608" s="89"/>
      <c r="AB608" s="89" t="e">
        <v>#N/A</v>
      </c>
      <c r="AC608" s="89" t="e">
        <v>#N/A</v>
      </c>
    </row>
    <row r="609" spans="1:29" x14ac:dyDescent="0.25">
      <c r="A609" s="4" t="s">
        <v>2560</v>
      </c>
      <c r="B609" s="5" t="s">
        <v>1714</v>
      </c>
      <c r="C609" s="46" t="s">
        <v>427</v>
      </c>
      <c r="D609" s="295" t="s">
        <v>38</v>
      </c>
      <c r="E609" s="304" t="s">
        <v>521</v>
      </c>
      <c r="F609" s="280" t="s">
        <v>8</v>
      </c>
      <c r="G609" s="58">
        <f t="shared" si="93"/>
        <v>552</v>
      </c>
      <c r="H609" s="10">
        <v>480</v>
      </c>
      <c r="I609" s="10">
        <v>960</v>
      </c>
      <c r="J609" s="33"/>
      <c r="K609" s="9">
        <f t="shared" si="94"/>
        <v>0</v>
      </c>
      <c r="L609" s="9">
        <f t="shared" si="95"/>
        <v>0</v>
      </c>
      <c r="M609" s="9">
        <f t="shared" si="96"/>
        <v>0</v>
      </c>
      <c r="N609" s="29"/>
      <c r="O609" s="9">
        <f t="shared" si="99"/>
        <v>0</v>
      </c>
      <c r="P609" s="9">
        <f t="shared" si="100"/>
        <v>0</v>
      </c>
      <c r="Q609" s="9">
        <f t="shared" si="97"/>
        <v>0</v>
      </c>
      <c r="R609" s="8">
        <f t="shared" si="98"/>
        <v>0</v>
      </c>
      <c r="S609" s="89" t="e">
        <v>#N/A</v>
      </c>
      <c r="T609" s="89"/>
      <c r="U609" s="89"/>
      <c r="V609" s="89"/>
      <c r="W609" s="89"/>
      <c r="X609" s="89"/>
      <c r="Y609" s="89"/>
      <c r="Z609" s="89"/>
      <c r="AA609" s="89"/>
      <c r="AB609" s="89" t="e">
        <v>#N/A</v>
      </c>
      <c r="AC609" s="89" t="e">
        <v>#N/A</v>
      </c>
    </row>
    <row r="610" spans="1:29" x14ac:dyDescent="0.25">
      <c r="A610" s="4" t="s">
        <v>2560</v>
      </c>
      <c r="B610" s="5" t="s">
        <v>1714</v>
      </c>
      <c r="C610" s="46" t="s">
        <v>428</v>
      </c>
      <c r="D610" s="310" t="s">
        <v>39</v>
      </c>
      <c r="E610" s="46" t="s">
        <v>522</v>
      </c>
      <c r="F610" s="280" t="s">
        <v>8</v>
      </c>
      <c r="G610" s="58">
        <f t="shared" si="93"/>
        <v>552</v>
      </c>
      <c r="H610" s="10">
        <v>480</v>
      </c>
      <c r="I610" s="10">
        <v>960</v>
      </c>
      <c r="J610" s="33"/>
      <c r="K610" s="9">
        <f t="shared" si="94"/>
        <v>0</v>
      </c>
      <c r="L610" s="9">
        <f t="shared" si="95"/>
        <v>0</v>
      </c>
      <c r="M610" s="9">
        <f t="shared" si="96"/>
        <v>0</v>
      </c>
      <c r="N610" s="29"/>
      <c r="O610" s="9">
        <f t="shared" si="99"/>
        <v>0</v>
      </c>
      <c r="P610" s="9">
        <f t="shared" si="100"/>
        <v>0</v>
      </c>
      <c r="Q610" s="9">
        <f t="shared" si="97"/>
        <v>0</v>
      </c>
      <c r="R610" s="8">
        <f t="shared" si="98"/>
        <v>0</v>
      </c>
      <c r="S610" s="89" t="e">
        <v>#N/A</v>
      </c>
      <c r="T610" s="89"/>
      <c r="U610" s="89"/>
      <c r="V610" s="89"/>
      <c r="W610" s="89"/>
      <c r="X610" s="89"/>
      <c r="Y610" s="89"/>
      <c r="Z610" s="89"/>
      <c r="AA610" s="89"/>
      <c r="AB610" s="89" t="e">
        <v>#N/A</v>
      </c>
      <c r="AC610" s="89" t="e">
        <v>#N/A</v>
      </c>
    </row>
    <row r="611" spans="1:29" x14ac:dyDescent="0.25">
      <c r="A611" s="4" t="s">
        <v>2560</v>
      </c>
      <c r="B611" s="5" t="s">
        <v>1714</v>
      </c>
      <c r="C611" s="5" t="s">
        <v>427</v>
      </c>
      <c r="D611" s="278" t="s">
        <v>98</v>
      </c>
      <c r="E611" s="46" t="s">
        <v>606</v>
      </c>
      <c r="F611" s="280" t="s">
        <v>8</v>
      </c>
      <c r="G611" s="84">
        <f t="shared" si="93"/>
        <v>265</v>
      </c>
      <c r="H611" s="15">
        <v>230</v>
      </c>
      <c r="I611" s="15">
        <v>560</v>
      </c>
      <c r="J611" s="33"/>
      <c r="K611" s="9">
        <f t="shared" si="94"/>
        <v>0</v>
      </c>
      <c r="L611" s="9">
        <f t="shared" si="95"/>
        <v>0</v>
      </c>
      <c r="M611" s="9">
        <f t="shared" si="96"/>
        <v>0</v>
      </c>
      <c r="N611" s="29"/>
      <c r="O611" s="9">
        <f t="shared" si="99"/>
        <v>0</v>
      </c>
      <c r="P611" s="9">
        <f t="shared" si="100"/>
        <v>0</v>
      </c>
      <c r="Q611" s="9">
        <f t="shared" si="97"/>
        <v>0</v>
      </c>
      <c r="R611" s="8">
        <f t="shared" si="98"/>
        <v>0</v>
      </c>
      <c r="S611" s="89" t="e">
        <v>#N/A</v>
      </c>
      <c r="T611" s="89"/>
      <c r="U611" s="89"/>
      <c r="V611" s="89"/>
      <c r="W611" s="89"/>
      <c r="X611" s="89"/>
      <c r="Y611" s="89"/>
      <c r="Z611" s="89"/>
      <c r="AA611" s="89"/>
      <c r="AB611" s="89" t="e">
        <v>#N/A</v>
      </c>
      <c r="AC611" s="89" t="e">
        <v>#N/A</v>
      </c>
    </row>
    <row r="612" spans="1:29" x14ac:dyDescent="0.25">
      <c r="A612" s="4" t="s">
        <v>2560</v>
      </c>
      <c r="B612" s="5" t="s">
        <v>1714</v>
      </c>
      <c r="C612" s="46" t="s">
        <v>427</v>
      </c>
      <c r="D612" s="295" t="s">
        <v>60</v>
      </c>
      <c r="E612" s="304" t="s">
        <v>537</v>
      </c>
      <c r="F612" s="280" t="s">
        <v>8</v>
      </c>
      <c r="G612" s="58">
        <f t="shared" si="93"/>
        <v>265</v>
      </c>
      <c r="H612" s="10">
        <v>230</v>
      </c>
      <c r="I612" s="10">
        <v>560</v>
      </c>
      <c r="J612" s="33"/>
      <c r="K612" s="9">
        <f t="shared" si="94"/>
        <v>0</v>
      </c>
      <c r="L612" s="9">
        <f t="shared" si="95"/>
        <v>0</v>
      </c>
      <c r="M612" s="9">
        <f t="shared" si="96"/>
        <v>0</v>
      </c>
      <c r="N612" s="29"/>
      <c r="O612" s="9">
        <f t="shared" si="99"/>
        <v>0</v>
      </c>
      <c r="P612" s="9">
        <f t="shared" si="100"/>
        <v>0</v>
      </c>
      <c r="Q612" s="9">
        <f t="shared" si="97"/>
        <v>0</v>
      </c>
      <c r="R612" s="8">
        <f t="shared" si="98"/>
        <v>0</v>
      </c>
      <c r="S612" s="89" t="e">
        <v>#N/A</v>
      </c>
      <c r="T612" s="89"/>
      <c r="U612" s="89"/>
      <c r="V612" s="89"/>
      <c r="W612" s="89"/>
      <c r="X612" s="89"/>
      <c r="Y612" s="89"/>
      <c r="Z612" s="89"/>
      <c r="AA612" s="89"/>
      <c r="AB612" s="89" t="e">
        <v>#N/A</v>
      </c>
      <c r="AC612" s="89" t="e">
        <v>#N/A</v>
      </c>
    </row>
    <row r="613" spans="1:29" x14ac:dyDescent="0.25">
      <c r="A613" s="4" t="s">
        <v>2560</v>
      </c>
      <c r="B613" s="5" t="s">
        <v>1714</v>
      </c>
      <c r="C613" s="46" t="s">
        <v>428</v>
      </c>
      <c r="D613" s="310" t="s">
        <v>61</v>
      </c>
      <c r="E613" s="46" t="s">
        <v>538</v>
      </c>
      <c r="F613" s="280" t="s">
        <v>8</v>
      </c>
      <c r="G613" s="58">
        <f t="shared" si="93"/>
        <v>265</v>
      </c>
      <c r="H613" s="10">
        <v>230</v>
      </c>
      <c r="I613" s="10">
        <v>560</v>
      </c>
      <c r="J613" s="33"/>
      <c r="K613" s="9">
        <f t="shared" si="94"/>
        <v>0</v>
      </c>
      <c r="L613" s="9">
        <f t="shared" si="95"/>
        <v>0</v>
      </c>
      <c r="M613" s="9">
        <f t="shared" si="96"/>
        <v>0</v>
      </c>
      <c r="N613" s="29"/>
      <c r="O613" s="9">
        <f t="shared" si="99"/>
        <v>0</v>
      </c>
      <c r="P613" s="9">
        <f t="shared" si="100"/>
        <v>0</v>
      </c>
      <c r="Q613" s="9">
        <f t="shared" si="97"/>
        <v>0</v>
      </c>
      <c r="R613" s="8">
        <f t="shared" si="98"/>
        <v>0</v>
      </c>
      <c r="S613" s="89" t="e">
        <v>#N/A</v>
      </c>
      <c r="T613" s="89"/>
      <c r="U613" s="89"/>
      <c r="V613" s="89"/>
      <c r="W613" s="89"/>
      <c r="X613" s="89"/>
      <c r="Y613" s="89"/>
      <c r="Z613" s="89"/>
      <c r="AA613" s="89"/>
      <c r="AB613" s="89" t="e">
        <v>#N/A</v>
      </c>
      <c r="AC613" s="89" t="e">
        <v>#N/A</v>
      </c>
    </row>
    <row r="614" spans="1:29" x14ac:dyDescent="0.25">
      <c r="A614" s="4" t="s">
        <v>2560</v>
      </c>
      <c r="B614" s="5" t="s">
        <v>1714</v>
      </c>
      <c r="C614" s="5" t="s">
        <v>427</v>
      </c>
      <c r="D614" s="278" t="s">
        <v>104</v>
      </c>
      <c r="E614" s="304" t="s">
        <v>608</v>
      </c>
      <c r="F614" s="280" t="s">
        <v>7</v>
      </c>
      <c r="G614" s="84">
        <f t="shared" si="93"/>
        <v>173</v>
      </c>
      <c r="H614" s="15">
        <v>150</v>
      </c>
      <c r="I614" s="15">
        <v>300</v>
      </c>
      <c r="J614" s="33"/>
      <c r="K614" s="9">
        <f t="shared" si="94"/>
        <v>0</v>
      </c>
      <c r="L614" s="9">
        <f t="shared" si="95"/>
        <v>0</v>
      </c>
      <c r="M614" s="9">
        <f t="shared" si="96"/>
        <v>0</v>
      </c>
      <c r="N614" s="29"/>
      <c r="O614" s="9">
        <f t="shared" si="99"/>
        <v>0</v>
      </c>
      <c r="P614" s="9">
        <f t="shared" si="100"/>
        <v>0</v>
      </c>
      <c r="Q614" s="9">
        <f t="shared" si="97"/>
        <v>0</v>
      </c>
      <c r="R614" s="8">
        <f t="shared" si="98"/>
        <v>0</v>
      </c>
      <c r="S614" s="89" t="e">
        <v>#N/A</v>
      </c>
      <c r="T614" s="89"/>
      <c r="U614" s="89"/>
      <c r="V614" s="89"/>
      <c r="W614" s="89"/>
      <c r="X614" s="89"/>
      <c r="Y614" s="89"/>
      <c r="Z614" s="89"/>
      <c r="AA614" s="89"/>
      <c r="AB614" s="89" t="e">
        <v>#N/A</v>
      </c>
      <c r="AC614" s="89" t="e">
        <v>#N/A</v>
      </c>
    </row>
    <row r="615" spans="1:29" x14ac:dyDescent="0.25">
      <c r="A615" s="4" t="s">
        <v>2560</v>
      </c>
      <c r="B615" s="5" t="s">
        <v>1714</v>
      </c>
      <c r="C615" s="46" t="s">
        <v>427</v>
      </c>
      <c r="D615" s="295" t="s">
        <v>72</v>
      </c>
      <c r="E615" s="304" t="s">
        <v>541</v>
      </c>
      <c r="F615" s="280" t="s">
        <v>7</v>
      </c>
      <c r="G615" s="58">
        <f t="shared" si="93"/>
        <v>173</v>
      </c>
      <c r="H615" s="10">
        <v>150</v>
      </c>
      <c r="I615" s="10">
        <v>300</v>
      </c>
      <c r="J615" s="33"/>
      <c r="K615" s="9">
        <f t="shared" ref="K615:K646" si="101">J615*G615</f>
        <v>0</v>
      </c>
      <c r="L615" s="9">
        <f t="shared" si="95"/>
        <v>0</v>
      </c>
      <c r="M615" s="9">
        <f t="shared" si="96"/>
        <v>0</v>
      </c>
      <c r="N615" s="29"/>
      <c r="O615" s="9">
        <f t="shared" si="99"/>
        <v>0</v>
      </c>
      <c r="P615" s="9">
        <f t="shared" si="100"/>
        <v>0</v>
      </c>
      <c r="Q615" s="9">
        <f t="shared" si="97"/>
        <v>0</v>
      </c>
      <c r="R615" s="8">
        <f t="shared" si="98"/>
        <v>0</v>
      </c>
      <c r="S615" s="89" t="e">
        <v>#N/A</v>
      </c>
      <c r="T615" s="89"/>
      <c r="U615" s="89"/>
      <c r="V615" s="89"/>
      <c r="W615" s="89"/>
      <c r="X615" s="89"/>
      <c r="Y615" s="89"/>
      <c r="Z615" s="89"/>
      <c r="AA615" s="89"/>
      <c r="AB615" s="89" t="e">
        <v>#N/A</v>
      </c>
      <c r="AC615" s="89" t="e">
        <v>#N/A</v>
      </c>
    </row>
    <row r="616" spans="1:29" x14ac:dyDescent="0.25">
      <c r="A616" s="4" t="s">
        <v>2560</v>
      </c>
      <c r="B616" s="5" t="s">
        <v>1714</v>
      </c>
      <c r="C616" s="46" t="s">
        <v>428</v>
      </c>
      <c r="D616" s="310" t="s">
        <v>73</v>
      </c>
      <c r="E616" s="46" t="s">
        <v>542</v>
      </c>
      <c r="F616" s="280" t="s">
        <v>7</v>
      </c>
      <c r="G616" s="58">
        <f t="shared" si="93"/>
        <v>173</v>
      </c>
      <c r="H616" s="10">
        <v>150</v>
      </c>
      <c r="I616" s="10">
        <v>300</v>
      </c>
      <c r="J616" s="33"/>
      <c r="K616" s="9">
        <f t="shared" si="101"/>
        <v>0</v>
      </c>
      <c r="L616" s="9">
        <f t="shared" si="95"/>
        <v>0</v>
      </c>
      <c r="M616" s="9">
        <f t="shared" si="96"/>
        <v>0</v>
      </c>
      <c r="N616" s="29"/>
      <c r="O616" s="9">
        <f t="shared" si="99"/>
        <v>0</v>
      </c>
      <c r="P616" s="9">
        <f t="shared" si="100"/>
        <v>0</v>
      </c>
      <c r="Q616" s="9">
        <f t="shared" si="97"/>
        <v>0</v>
      </c>
      <c r="R616" s="8">
        <f t="shared" si="98"/>
        <v>0</v>
      </c>
      <c r="S616" s="89" t="e">
        <v>#N/A</v>
      </c>
      <c r="T616" s="89"/>
      <c r="U616" s="89"/>
      <c r="V616" s="89"/>
      <c r="W616" s="89"/>
      <c r="X616" s="89"/>
      <c r="Y616" s="89"/>
      <c r="Z616" s="89"/>
      <c r="AA616" s="89"/>
      <c r="AB616" s="89" t="e">
        <v>#N/A</v>
      </c>
      <c r="AC616" s="89" t="e">
        <v>#N/A</v>
      </c>
    </row>
    <row r="617" spans="1:29" x14ac:dyDescent="0.25">
      <c r="A617" s="4" t="s">
        <v>2560</v>
      </c>
      <c r="B617" s="5" t="s">
        <v>1714</v>
      </c>
      <c r="C617" s="5" t="s">
        <v>427</v>
      </c>
      <c r="D617" s="303" t="s">
        <v>3295</v>
      </c>
      <c r="E617" s="304" t="s">
        <v>3298</v>
      </c>
      <c r="F617" s="280" t="s">
        <v>7</v>
      </c>
      <c r="G617" s="84">
        <f t="shared" si="93"/>
        <v>150</v>
      </c>
      <c r="H617" s="15">
        <v>130</v>
      </c>
      <c r="I617" s="15">
        <v>260</v>
      </c>
      <c r="J617" s="33"/>
      <c r="K617" s="9">
        <f t="shared" si="101"/>
        <v>0</v>
      </c>
      <c r="L617" s="9">
        <f t="shared" si="95"/>
        <v>0</v>
      </c>
      <c r="M617" s="9">
        <f t="shared" si="96"/>
        <v>0</v>
      </c>
      <c r="N617" s="29"/>
      <c r="O617" s="9">
        <f t="shared" si="99"/>
        <v>0</v>
      </c>
      <c r="P617" s="9">
        <f t="shared" si="100"/>
        <v>0</v>
      </c>
      <c r="Q617" s="9">
        <f t="shared" si="97"/>
        <v>0</v>
      </c>
      <c r="R617" s="8">
        <f t="shared" si="98"/>
        <v>0</v>
      </c>
      <c r="S617" s="89"/>
      <c r="T617" s="89"/>
      <c r="U617" s="89"/>
      <c r="V617" s="89"/>
      <c r="W617" s="89"/>
      <c r="X617" s="89"/>
      <c r="Y617" s="89"/>
      <c r="Z617" s="89"/>
      <c r="AA617" s="89"/>
      <c r="AB617" s="89"/>
      <c r="AC617" s="89"/>
    </row>
    <row r="618" spans="1:29" x14ac:dyDescent="0.25">
      <c r="A618" s="4" t="s">
        <v>2560</v>
      </c>
      <c r="B618" s="5" t="s">
        <v>1714</v>
      </c>
      <c r="C618" s="46" t="s">
        <v>427</v>
      </c>
      <c r="D618" s="311" t="s">
        <v>3296</v>
      </c>
      <c r="E618" s="142" t="s">
        <v>3299</v>
      </c>
      <c r="F618" s="280" t="s">
        <v>7</v>
      </c>
      <c r="G618" s="58">
        <f t="shared" si="93"/>
        <v>150</v>
      </c>
      <c r="H618" s="10">
        <v>130</v>
      </c>
      <c r="I618" s="10">
        <v>260</v>
      </c>
      <c r="J618" s="33"/>
      <c r="K618" s="9">
        <f t="shared" si="101"/>
        <v>0</v>
      </c>
      <c r="L618" s="9">
        <f t="shared" si="95"/>
        <v>0</v>
      </c>
      <c r="M618" s="9">
        <f t="shared" si="96"/>
        <v>0</v>
      </c>
      <c r="N618" s="29"/>
      <c r="O618" s="9">
        <f t="shared" si="99"/>
        <v>0</v>
      </c>
      <c r="P618" s="9">
        <f t="shared" si="100"/>
        <v>0</v>
      </c>
      <c r="Q618" s="9">
        <f t="shared" si="97"/>
        <v>0</v>
      </c>
      <c r="R618" s="8">
        <f t="shared" si="98"/>
        <v>0</v>
      </c>
      <c r="S618" s="89"/>
      <c r="T618" s="89"/>
      <c r="U618" s="89"/>
      <c r="V618" s="89"/>
      <c r="W618" s="89"/>
      <c r="X618" s="89"/>
      <c r="Y618" s="89"/>
      <c r="Z618" s="89"/>
      <c r="AA618" s="89"/>
      <c r="AB618" s="89"/>
      <c r="AC618" s="89"/>
    </row>
    <row r="619" spans="1:29" x14ac:dyDescent="0.25">
      <c r="A619" s="4" t="s">
        <v>2560</v>
      </c>
      <c r="B619" s="5" t="s">
        <v>1714</v>
      </c>
      <c r="C619" s="46" t="s">
        <v>428</v>
      </c>
      <c r="D619" s="312" t="s">
        <v>3297</v>
      </c>
      <c r="E619" s="142" t="s">
        <v>3300</v>
      </c>
      <c r="F619" s="280" t="s">
        <v>7</v>
      </c>
      <c r="G619" s="58">
        <f t="shared" si="93"/>
        <v>150</v>
      </c>
      <c r="H619" s="10">
        <v>130</v>
      </c>
      <c r="I619" s="10">
        <v>260</v>
      </c>
      <c r="J619" s="33"/>
      <c r="K619" s="9">
        <f t="shared" si="101"/>
        <v>0</v>
      </c>
      <c r="L619" s="9">
        <f t="shared" si="95"/>
        <v>0</v>
      </c>
      <c r="M619" s="9">
        <f t="shared" si="96"/>
        <v>0</v>
      </c>
      <c r="N619" s="29"/>
      <c r="O619" s="9">
        <f t="shared" si="99"/>
        <v>0</v>
      </c>
      <c r="P619" s="9">
        <f t="shared" si="100"/>
        <v>0</v>
      </c>
      <c r="Q619" s="9">
        <f t="shared" si="97"/>
        <v>0</v>
      </c>
      <c r="R619" s="8">
        <f t="shared" si="98"/>
        <v>0</v>
      </c>
      <c r="S619" s="89"/>
      <c r="T619" s="89"/>
      <c r="U619" s="89"/>
      <c r="V619" s="89"/>
      <c r="W619" s="89"/>
      <c r="X619" s="89"/>
      <c r="Y619" s="89"/>
      <c r="Z619" s="89"/>
      <c r="AA619" s="89"/>
      <c r="AB619" s="89"/>
      <c r="AC619" s="89"/>
    </row>
    <row r="620" spans="1:29" x14ac:dyDescent="0.25">
      <c r="A620" s="4" t="s">
        <v>2560</v>
      </c>
      <c r="B620" s="5" t="s">
        <v>1714</v>
      </c>
      <c r="C620" s="5" t="s">
        <v>427</v>
      </c>
      <c r="D620" s="278" t="s">
        <v>83</v>
      </c>
      <c r="E620" s="46" t="s">
        <v>611</v>
      </c>
      <c r="F620" s="280" t="s">
        <v>11</v>
      </c>
      <c r="G620" s="84">
        <f t="shared" si="93"/>
        <v>345</v>
      </c>
      <c r="H620" s="15">
        <v>300</v>
      </c>
      <c r="I620" s="15">
        <v>600</v>
      </c>
      <c r="J620" s="33"/>
      <c r="K620" s="9">
        <f t="shared" si="101"/>
        <v>0</v>
      </c>
      <c r="L620" s="9">
        <f t="shared" si="95"/>
        <v>0</v>
      </c>
      <c r="M620" s="9">
        <f t="shared" si="96"/>
        <v>0</v>
      </c>
      <c r="N620" s="29"/>
      <c r="O620" s="9">
        <f t="shared" si="99"/>
        <v>0</v>
      </c>
      <c r="P620" s="9">
        <f t="shared" si="100"/>
        <v>0</v>
      </c>
      <c r="Q620" s="9">
        <f t="shared" si="97"/>
        <v>0</v>
      </c>
      <c r="R620" s="8">
        <f t="shared" si="98"/>
        <v>0</v>
      </c>
      <c r="S620" s="89" t="e">
        <v>#N/A</v>
      </c>
      <c r="T620" s="89"/>
      <c r="U620" s="89"/>
      <c r="V620" s="89"/>
      <c r="W620" s="89"/>
      <c r="X620" s="89"/>
      <c r="Y620" s="89"/>
      <c r="Z620" s="89"/>
      <c r="AA620" s="89"/>
      <c r="AB620" s="89" t="e">
        <v>#N/A</v>
      </c>
      <c r="AC620" s="89" t="e">
        <v>#N/A</v>
      </c>
    </row>
    <row r="621" spans="1:29" x14ac:dyDescent="0.25">
      <c r="A621" s="4" t="s">
        <v>2560</v>
      </c>
      <c r="B621" s="5" t="s">
        <v>1714</v>
      </c>
      <c r="C621" s="46" t="s">
        <v>427</v>
      </c>
      <c r="D621" s="295" t="s">
        <v>80</v>
      </c>
      <c r="E621" s="304" t="s">
        <v>547</v>
      </c>
      <c r="F621" s="280" t="s">
        <v>11</v>
      </c>
      <c r="G621" s="58">
        <f t="shared" si="93"/>
        <v>345</v>
      </c>
      <c r="H621" s="10">
        <v>300</v>
      </c>
      <c r="I621" s="10">
        <v>600</v>
      </c>
      <c r="J621" s="33"/>
      <c r="K621" s="9">
        <f t="shared" si="101"/>
        <v>0</v>
      </c>
      <c r="L621" s="9">
        <f t="shared" si="95"/>
        <v>0</v>
      </c>
      <c r="M621" s="9">
        <f t="shared" si="96"/>
        <v>0</v>
      </c>
      <c r="N621" s="29"/>
      <c r="O621" s="9">
        <f t="shared" si="99"/>
        <v>0</v>
      </c>
      <c r="P621" s="9">
        <f t="shared" si="100"/>
        <v>0</v>
      </c>
      <c r="Q621" s="9">
        <f t="shared" si="97"/>
        <v>0</v>
      </c>
      <c r="R621" s="8">
        <f t="shared" si="98"/>
        <v>0</v>
      </c>
      <c r="S621" s="89" t="e">
        <v>#N/A</v>
      </c>
      <c r="T621" s="89"/>
      <c r="U621" s="89"/>
      <c r="V621" s="89"/>
      <c r="W621" s="89"/>
      <c r="X621" s="89"/>
      <c r="Y621" s="89"/>
      <c r="Z621" s="89"/>
      <c r="AA621" s="89"/>
      <c r="AB621" s="89" t="e">
        <v>#N/A</v>
      </c>
      <c r="AC621" s="89" t="e">
        <v>#N/A</v>
      </c>
    </row>
    <row r="622" spans="1:29" x14ac:dyDescent="0.25">
      <c r="A622" s="4" t="s">
        <v>2560</v>
      </c>
      <c r="B622" s="5" t="s">
        <v>1714</v>
      </c>
      <c r="C622" s="46" t="s">
        <v>428</v>
      </c>
      <c r="D622" s="310" t="s">
        <v>81</v>
      </c>
      <c r="E622" s="46" t="s">
        <v>548</v>
      </c>
      <c r="F622" s="280" t="s">
        <v>11</v>
      </c>
      <c r="G622" s="58">
        <f t="shared" si="93"/>
        <v>345</v>
      </c>
      <c r="H622" s="10">
        <v>300</v>
      </c>
      <c r="I622" s="10">
        <v>600</v>
      </c>
      <c r="J622" s="33"/>
      <c r="K622" s="9">
        <f t="shared" si="101"/>
        <v>0</v>
      </c>
      <c r="L622" s="9">
        <f t="shared" si="95"/>
        <v>0</v>
      </c>
      <c r="M622" s="9">
        <f t="shared" si="96"/>
        <v>0</v>
      </c>
      <c r="N622" s="29"/>
      <c r="O622" s="9">
        <f t="shared" si="99"/>
        <v>0</v>
      </c>
      <c r="P622" s="9">
        <f t="shared" si="100"/>
        <v>0</v>
      </c>
      <c r="Q622" s="9">
        <f t="shared" si="97"/>
        <v>0</v>
      </c>
      <c r="R622" s="8">
        <f t="shared" si="98"/>
        <v>0</v>
      </c>
      <c r="S622" s="89" t="e">
        <v>#N/A</v>
      </c>
      <c r="T622" s="89"/>
      <c r="U622" s="89"/>
      <c r="V622" s="89"/>
      <c r="W622" s="89"/>
      <c r="X622" s="89"/>
      <c r="Y622" s="89"/>
      <c r="Z622" s="89"/>
      <c r="AA622" s="89"/>
      <c r="AB622" s="89" t="e">
        <v>#N/A</v>
      </c>
      <c r="AC622" s="89" t="e">
        <v>#N/A</v>
      </c>
    </row>
    <row r="623" spans="1:29" x14ac:dyDescent="0.25">
      <c r="A623" s="4" t="s">
        <v>2560</v>
      </c>
      <c r="B623" s="5" t="s">
        <v>1714</v>
      </c>
      <c r="C623" s="5" t="s">
        <v>427</v>
      </c>
      <c r="D623" s="278" t="s">
        <v>100</v>
      </c>
      <c r="E623" s="304" t="s">
        <v>607</v>
      </c>
      <c r="F623" s="280" t="s">
        <v>8</v>
      </c>
      <c r="G623" s="84">
        <f t="shared" si="93"/>
        <v>276</v>
      </c>
      <c r="H623" s="15">
        <v>240</v>
      </c>
      <c r="I623" s="15">
        <v>480</v>
      </c>
      <c r="J623" s="33"/>
      <c r="K623" s="9">
        <f t="shared" si="101"/>
        <v>0</v>
      </c>
      <c r="L623" s="9">
        <f t="shared" si="95"/>
        <v>0</v>
      </c>
      <c r="M623" s="9">
        <f t="shared" si="96"/>
        <v>0</v>
      </c>
      <c r="N623" s="29"/>
      <c r="O623" s="9">
        <f t="shared" si="99"/>
        <v>0</v>
      </c>
      <c r="P623" s="9">
        <f t="shared" si="100"/>
        <v>0</v>
      </c>
      <c r="Q623" s="9">
        <f t="shared" si="97"/>
        <v>0</v>
      </c>
      <c r="R623" s="8">
        <f t="shared" si="98"/>
        <v>0</v>
      </c>
      <c r="S623" s="89" t="e">
        <v>#N/A</v>
      </c>
      <c r="T623" s="89"/>
      <c r="U623" s="89"/>
      <c r="V623" s="89"/>
      <c r="W623" s="89"/>
      <c r="X623" s="89"/>
      <c r="Y623" s="89"/>
      <c r="Z623" s="89"/>
      <c r="AA623" s="89"/>
      <c r="AB623" s="89" t="e">
        <v>#N/A</v>
      </c>
      <c r="AC623" s="89" t="e">
        <v>#N/A</v>
      </c>
    </row>
    <row r="624" spans="1:29" x14ac:dyDescent="0.25">
      <c r="A624" s="4" t="s">
        <v>2560</v>
      </c>
      <c r="B624" s="5" t="s">
        <v>1714</v>
      </c>
      <c r="C624" s="46" t="s">
        <v>427</v>
      </c>
      <c r="D624" s="295" t="s">
        <v>64</v>
      </c>
      <c r="E624" s="46" t="s">
        <v>539</v>
      </c>
      <c r="F624" s="280" t="s">
        <v>8</v>
      </c>
      <c r="G624" s="58">
        <f t="shared" si="93"/>
        <v>276</v>
      </c>
      <c r="H624" s="10">
        <v>240</v>
      </c>
      <c r="I624" s="10">
        <v>480</v>
      </c>
      <c r="J624" s="33"/>
      <c r="K624" s="9">
        <f t="shared" si="101"/>
        <v>0</v>
      </c>
      <c r="L624" s="9">
        <f t="shared" si="95"/>
        <v>0</v>
      </c>
      <c r="M624" s="9">
        <f t="shared" si="96"/>
        <v>0</v>
      </c>
      <c r="N624" s="29"/>
      <c r="O624" s="9">
        <f t="shared" si="99"/>
        <v>0</v>
      </c>
      <c r="P624" s="9">
        <f t="shared" si="100"/>
        <v>0</v>
      </c>
      <c r="Q624" s="9">
        <f t="shared" si="97"/>
        <v>0</v>
      </c>
      <c r="R624" s="8">
        <f t="shared" si="98"/>
        <v>0</v>
      </c>
      <c r="S624" s="89" t="e">
        <v>#N/A</v>
      </c>
      <c r="T624" s="89"/>
      <c r="U624" s="89"/>
      <c r="V624" s="89"/>
      <c r="W624" s="89"/>
      <c r="X624" s="89"/>
      <c r="Y624" s="89"/>
      <c r="Z624" s="89"/>
      <c r="AA624" s="89"/>
      <c r="AB624" s="89" t="e">
        <v>#N/A</v>
      </c>
      <c r="AC624" s="89" t="e">
        <v>#N/A</v>
      </c>
    </row>
    <row r="625" spans="1:29" x14ac:dyDescent="0.25">
      <c r="A625" s="4" t="s">
        <v>2560</v>
      </c>
      <c r="B625" s="5" t="s">
        <v>1714</v>
      </c>
      <c r="C625" s="46" t="s">
        <v>428</v>
      </c>
      <c r="D625" s="310" t="s">
        <v>65</v>
      </c>
      <c r="E625" s="46" t="s">
        <v>540</v>
      </c>
      <c r="F625" s="280" t="s">
        <v>8</v>
      </c>
      <c r="G625" s="58">
        <f t="shared" si="93"/>
        <v>276</v>
      </c>
      <c r="H625" s="10">
        <v>240</v>
      </c>
      <c r="I625" s="10">
        <v>480</v>
      </c>
      <c r="J625" s="33"/>
      <c r="K625" s="9">
        <f t="shared" si="101"/>
        <v>0</v>
      </c>
      <c r="L625" s="9">
        <f t="shared" si="95"/>
        <v>0</v>
      </c>
      <c r="M625" s="9">
        <f t="shared" si="96"/>
        <v>0</v>
      </c>
      <c r="N625" s="29"/>
      <c r="O625" s="9">
        <f t="shared" si="99"/>
        <v>0</v>
      </c>
      <c r="P625" s="9">
        <f t="shared" si="100"/>
        <v>0</v>
      </c>
      <c r="Q625" s="9">
        <f t="shared" si="97"/>
        <v>0</v>
      </c>
      <c r="R625" s="8">
        <f t="shared" si="98"/>
        <v>0</v>
      </c>
      <c r="S625" s="89" t="e">
        <v>#N/A</v>
      </c>
      <c r="T625" s="89"/>
      <c r="U625" s="89"/>
      <c r="V625" s="89"/>
      <c r="W625" s="89"/>
      <c r="X625" s="89"/>
      <c r="Y625" s="89"/>
      <c r="Z625" s="89"/>
      <c r="AA625" s="89"/>
      <c r="AB625" s="89" t="e">
        <v>#N/A</v>
      </c>
      <c r="AC625" s="89" t="e">
        <v>#N/A</v>
      </c>
    </row>
    <row r="626" spans="1:29" x14ac:dyDescent="0.25">
      <c r="A626" s="4" t="s">
        <v>2560</v>
      </c>
      <c r="B626" s="5" t="s">
        <v>1714</v>
      </c>
      <c r="C626" s="5" t="s">
        <v>427</v>
      </c>
      <c r="D626" s="278" t="s">
        <v>1350</v>
      </c>
      <c r="E626" s="304" t="s">
        <v>1180</v>
      </c>
      <c r="F626" s="280" t="s">
        <v>10</v>
      </c>
      <c r="G626" s="84">
        <f t="shared" si="93"/>
        <v>805</v>
      </c>
      <c r="H626" s="213">
        <v>700</v>
      </c>
      <c r="I626" s="17">
        <v>1450</v>
      </c>
      <c r="J626" s="32"/>
      <c r="K626" s="9">
        <f t="shared" si="101"/>
        <v>0</v>
      </c>
      <c r="L626" s="9">
        <f t="shared" si="95"/>
        <v>0</v>
      </c>
      <c r="M626" s="9">
        <f t="shared" si="96"/>
        <v>0</v>
      </c>
      <c r="N626" s="29"/>
      <c r="O626" s="9">
        <f t="shared" si="99"/>
        <v>0</v>
      </c>
      <c r="P626" s="9">
        <f t="shared" si="100"/>
        <v>0</v>
      </c>
      <c r="Q626" s="9">
        <f t="shared" si="97"/>
        <v>0</v>
      </c>
      <c r="R626" s="8">
        <f t="shared" si="98"/>
        <v>0</v>
      </c>
      <c r="S626" s="89" t="s">
        <v>2025</v>
      </c>
      <c r="T626" s="89"/>
      <c r="U626" s="89"/>
      <c r="V626" s="89"/>
      <c r="W626" s="89"/>
      <c r="X626" s="89"/>
      <c r="Y626" s="89"/>
      <c r="Z626" s="89"/>
      <c r="AA626" s="89"/>
      <c r="AB626" s="89"/>
      <c r="AC626" s="89"/>
    </row>
    <row r="627" spans="1:29" x14ac:dyDescent="0.25">
      <c r="A627" s="4" t="s">
        <v>2560</v>
      </c>
      <c r="B627" s="5" t="s">
        <v>1714</v>
      </c>
      <c r="C627" s="46" t="s">
        <v>427</v>
      </c>
      <c r="D627" s="295" t="s">
        <v>1351</v>
      </c>
      <c r="E627" s="304" t="s">
        <v>1181</v>
      </c>
      <c r="F627" s="280" t="s">
        <v>10</v>
      </c>
      <c r="G627" s="58">
        <f t="shared" si="93"/>
        <v>805</v>
      </c>
      <c r="H627" s="9">
        <v>700</v>
      </c>
      <c r="I627" s="6">
        <v>1450</v>
      </c>
      <c r="J627" s="29"/>
      <c r="K627" s="9">
        <f t="shared" si="101"/>
        <v>0</v>
      </c>
      <c r="L627" s="9">
        <f t="shared" si="95"/>
        <v>0</v>
      </c>
      <c r="M627" s="9">
        <f t="shared" si="96"/>
        <v>0</v>
      </c>
      <c r="N627" s="29"/>
      <c r="O627" s="9">
        <f t="shared" si="99"/>
        <v>0</v>
      </c>
      <c r="P627" s="9">
        <f t="shared" si="100"/>
        <v>0</v>
      </c>
      <c r="Q627" s="9">
        <f t="shared" si="97"/>
        <v>0</v>
      </c>
      <c r="R627" s="8">
        <f t="shared" si="98"/>
        <v>0</v>
      </c>
      <c r="S627" s="89" t="s">
        <v>2025</v>
      </c>
      <c r="T627" s="89"/>
      <c r="U627" s="89"/>
      <c r="V627" s="89"/>
      <c r="W627" s="89"/>
      <c r="X627" s="89"/>
      <c r="Y627" s="89"/>
      <c r="Z627" s="89"/>
      <c r="AA627" s="89"/>
      <c r="AB627" s="89"/>
      <c r="AC627" s="89"/>
    </row>
    <row r="628" spans="1:29" x14ac:dyDescent="0.25">
      <c r="A628" s="4" t="s">
        <v>2560</v>
      </c>
      <c r="B628" s="5" t="s">
        <v>1714</v>
      </c>
      <c r="C628" s="46" t="s">
        <v>428</v>
      </c>
      <c r="D628" s="310" t="s">
        <v>1352</v>
      </c>
      <c r="E628" s="5" t="s">
        <v>1182</v>
      </c>
      <c r="F628" s="280" t="s">
        <v>10</v>
      </c>
      <c r="G628" s="58">
        <f t="shared" si="93"/>
        <v>805</v>
      </c>
      <c r="H628" s="9">
        <v>700</v>
      </c>
      <c r="I628" s="6">
        <v>1450</v>
      </c>
      <c r="J628" s="32"/>
      <c r="K628" s="9">
        <f t="shared" si="101"/>
        <v>0</v>
      </c>
      <c r="L628" s="9">
        <f t="shared" si="95"/>
        <v>0</v>
      </c>
      <c r="M628" s="9">
        <f t="shared" si="96"/>
        <v>0</v>
      </c>
      <c r="N628" s="29"/>
      <c r="O628" s="9">
        <f t="shared" si="99"/>
        <v>0</v>
      </c>
      <c r="P628" s="9">
        <f t="shared" si="100"/>
        <v>0</v>
      </c>
      <c r="Q628" s="9">
        <f t="shared" si="97"/>
        <v>0</v>
      </c>
      <c r="R628" s="8">
        <f t="shared" si="98"/>
        <v>0</v>
      </c>
      <c r="S628" s="89" t="s">
        <v>2025</v>
      </c>
      <c r="T628" s="89"/>
      <c r="U628" s="89"/>
      <c r="V628" s="89"/>
      <c r="W628" s="89"/>
      <c r="X628" s="89"/>
      <c r="Y628" s="89"/>
      <c r="Z628" s="89"/>
      <c r="AA628" s="89"/>
      <c r="AB628" s="89"/>
      <c r="AC628" s="89"/>
    </row>
    <row r="629" spans="1:29" x14ac:dyDescent="0.25">
      <c r="A629" s="4" t="s">
        <v>2560</v>
      </c>
      <c r="B629" s="5" t="s">
        <v>1714</v>
      </c>
      <c r="C629" s="5" t="s">
        <v>427</v>
      </c>
      <c r="D629" s="278" t="s">
        <v>1353</v>
      </c>
      <c r="E629" s="304" t="s">
        <v>1183</v>
      </c>
      <c r="F629" s="280" t="s">
        <v>10</v>
      </c>
      <c r="G629" s="84">
        <f t="shared" si="93"/>
        <v>805</v>
      </c>
      <c r="H629" s="213">
        <v>700</v>
      </c>
      <c r="I629" s="17">
        <v>1450</v>
      </c>
      <c r="J629" s="32"/>
      <c r="K629" s="9">
        <f t="shared" si="101"/>
        <v>0</v>
      </c>
      <c r="L629" s="9">
        <f t="shared" si="95"/>
        <v>0</v>
      </c>
      <c r="M629" s="9">
        <f t="shared" si="96"/>
        <v>0</v>
      </c>
      <c r="N629" s="29"/>
      <c r="O629" s="9">
        <f t="shared" si="99"/>
        <v>0</v>
      </c>
      <c r="P629" s="9">
        <f t="shared" si="100"/>
        <v>0</v>
      </c>
      <c r="Q629" s="9">
        <f t="shared" si="97"/>
        <v>0</v>
      </c>
      <c r="R629" s="8">
        <f t="shared" si="98"/>
        <v>0</v>
      </c>
      <c r="S629" s="89" t="s">
        <v>2026</v>
      </c>
      <c r="T629" s="89"/>
      <c r="U629" s="89"/>
      <c r="V629" s="89"/>
      <c r="W629" s="89"/>
      <c r="X629" s="89"/>
      <c r="Y629" s="89"/>
      <c r="Z629" s="89"/>
      <c r="AA629" s="89"/>
      <c r="AB629" s="89"/>
      <c r="AC629" s="89"/>
    </row>
    <row r="630" spans="1:29" x14ac:dyDescent="0.25">
      <c r="A630" s="4" t="s">
        <v>2560</v>
      </c>
      <c r="B630" s="5" t="s">
        <v>1714</v>
      </c>
      <c r="C630" s="46" t="s">
        <v>427</v>
      </c>
      <c r="D630" s="295" t="s">
        <v>1354</v>
      </c>
      <c r="E630" s="304" t="s">
        <v>1184</v>
      </c>
      <c r="F630" s="280" t="s">
        <v>10</v>
      </c>
      <c r="G630" s="58">
        <f t="shared" si="93"/>
        <v>805</v>
      </c>
      <c r="H630" s="9">
        <v>700</v>
      </c>
      <c r="I630" s="6">
        <v>1450</v>
      </c>
      <c r="J630" s="29"/>
      <c r="K630" s="9">
        <f t="shared" si="101"/>
        <v>0</v>
      </c>
      <c r="L630" s="9">
        <f t="shared" si="95"/>
        <v>0</v>
      </c>
      <c r="M630" s="9">
        <f t="shared" si="96"/>
        <v>0</v>
      </c>
      <c r="N630" s="29"/>
      <c r="O630" s="9">
        <f t="shared" si="99"/>
        <v>0</v>
      </c>
      <c r="P630" s="9">
        <f t="shared" si="100"/>
        <v>0</v>
      </c>
      <c r="Q630" s="9">
        <f t="shared" si="97"/>
        <v>0</v>
      </c>
      <c r="R630" s="8">
        <f t="shared" si="98"/>
        <v>0</v>
      </c>
      <c r="S630" s="89" t="s">
        <v>2026</v>
      </c>
      <c r="T630" s="89"/>
      <c r="U630" s="89"/>
      <c r="V630" s="89"/>
      <c r="W630" s="89"/>
      <c r="X630" s="89"/>
      <c r="Y630" s="89"/>
      <c r="Z630" s="89"/>
      <c r="AA630" s="89"/>
      <c r="AB630" s="89"/>
      <c r="AC630" s="89"/>
    </row>
    <row r="631" spans="1:29" x14ac:dyDescent="0.25">
      <c r="A631" s="4" t="s">
        <v>2560</v>
      </c>
      <c r="B631" s="5" t="s">
        <v>1714</v>
      </c>
      <c r="C631" s="46" t="s">
        <v>428</v>
      </c>
      <c r="D631" s="310" t="s">
        <v>1355</v>
      </c>
      <c r="E631" s="5" t="s">
        <v>1185</v>
      </c>
      <c r="F631" s="280" t="s">
        <v>10</v>
      </c>
      <c r="G631" s="58">
        <f t="shared" si="93"/>
        <v>805</v>
      </c>
      <c r="H631" s="9">
        <v>700</v>
      </c>
      <c r="I631" s="6">
        <v>1450</v>
      </c>
      <c r="J631" s="32"/>
      <c r="K631" s="9">
        <f t="shared" si="101"/>
        <v>0</v>
      </c>
      <c r="L631" s="9">
        <f t="shared" si="95"/>
        <v>0</v>
      </c>
      <c r="M631" s="9">
        <f t="shared" si="96"/>
        <v>0</v>
      </c>
      <c r="N631" s="29"/>
      <c r="O631" s="9">
        <f t="shared" si="99"/>
        <v>0</v>
      </c>
      <c r="P631" s="9">
        <f t="shared" si="100"/>
        <v>0</v>
      </c>
      <c r="Q631" s="9">
        <f t="shared" si="97"/>
        <v>0</v>
      </c>
      <c r="R631" s="8">
        <f t="shared" si="98"/>
        <v>0</v>
      </c>
      <c r="S631" s="89" t="s">
        <v>2026</v>
      </c>
      <c r="T631" s="89"/>
      <c r="U631" s="89"/>
      <c r="V631" s="89"/>
      <c r="W631" s="89"/>
      <c r="X631" s="89"/>
      <c r="Y631" s="89"/>
      <c r="Z631" s="89"/>
      <c r="AA631" s="89"/>
      <c r="AB631" s="89"/>
      <c r="AC631" s="89"/>
    </row>
    <row r="632" spans="1:29" x14ac:dyDescent="0.25">
      <c r="A632" s="4" t="s">
        <v>2560</v>
      </c>
      <c r="B632" s="5" t="s">
        <v>1714</v>
      </c>
      <c r="C632" s="5" t="s">
        <v>427</v>
      </c>
      <c r="D632" s="278" t="s">
        <v>1398</v>
      </c>
      <c r="E632" s="304" t="s">
        <v>1237</v>
      </c>
      <c r="F632" s="280" t="s">
        <v>11</v>
      </c>
      <c r="G632" s="84">
        <f t="shared" si="93"/>
        <v>483</v>
      </c>
      <c r="H632" s="213">
        <v>420</v>
      </c>
      <c r="I632" s="17">
        <v>870</v>
      </c>
      <c r="J632" s="32"/>
      <c r="K632" s="9">
        <f t="shared" si="101"/>
        <v>0</v>
      </c>
      <c r="L632" s="9">
        <f t="shared" si="95"/>
        <v>0</v>
      </c>
      <c r="M632" s="9">
        <f t="shared" si="96"/>
        <v>0</v>
      </c>
      <c r="N632" s="29"/>
      <c r="O632" s="9">
        <f t="shared" si="99"/>
        <v>0</v>
      </c>
      <c r="P632" s="9">
        <f t="shared" si="100"/>
        <v>0</v>
      </c>
      <c r="Q632" s="9">
        <f t="shared" si="97"/>
        <v>0</v>
      </c>
      <c r="R632" s="8">
        <f t="shared" si="98"/>
        <v>0</v>
      </c>
      <c r="S632" s="89" t="s">
        <v>2027</v>
      </c>
      <c r="T632" s="89"/>
      <c r="U632" s="89"/>
      <c r="V632" s="89"/>
      <c r="W632" s="89"/>
      <c r="X632" s="89"/>
      <c r="Y632" s="89"/>
      <c r="Z632" s="89"/>
      <c r="AA632" s="89"/>
      <c r="AB632" s="89"/>
      <c r="AC632" s="89"/>
    </row>
    <row r="633" spans="1:29" x14ac:dyDescent="0.25">
      <c r="A633" s="4" t="s">
        <v>2560</v>
      </c>
      <c r="B633" s="5" t="s">
        <v>1714</v>
      </c>
      <c r="C633" s="46" t="s">
        <v>427</v>
      </c>
      <c r="D633" s="295" t="s">
        <v>1399</v>
      </c>
      <c r="E633" s="304" t="s">
        <v>1238</v>
      </c>
      <c r="F633" s="280" t="s">
        <v>11</v>
      </c>
      <c r="G633" s="58">
        <f t="shared" si="93"/>
        <v>483</v>
      </c>
      <c r="H633" s="9">
        <v>420</v>
      </c>
      <c r="I633" s="6">
        <v>870</v>
      </c>
      <c r="J633" s="29"/>
      <c r="K633" s="9">
        <f t="shared" si="101"/>
        <v>0</v>
      </c>
      <c r="L633" s="9">
        <f t="shared" si="95"/>
        <v>0</v>
      </c>
      <c r="M633" s="9">
        <f t="shared" si="96"/>
        <v>0</v>
      </c>
      <c r="N633" s="29"/>
      <c r="O633" s="9">
        <f t="shared" si="99"/>
        <v>0</v>
      </c>
      <c r="P633" s="9">
        <f t="shared" si="100"/>
        <v>0</v>
      </c>
      <c r="Q633" s="9">
        <f t="shared" si="97"/>
        <v>0</v>
      </c>
      <c r="R633" s="8">
        <f t="shared" si="98"/>
        <v>0</v>
      </c>
      <c r="S633" s="89" t="s">
        <v>2027</v>
      </c>
      <c r="T633" s="89"/>
      <c r="U633" s="89"/>
      <c r="V633" s="89"/>
      <c r="W633" s="89"/>
      <c r="X633" s="89"/>
      <c r="Y633" s="89"/>
      <c r="Z633" s="89"/>
      <c r="AA633" s="89"/>
      <c r="AB633" s="89"/>
      <c r="AC633" s="89"/>
    </row>
    <row r="634" spans="1:29" x14ac:dyDescent="0.25">
      <c r="A634" s="4" t="s">
        <v>2560</v>
      </c>
      <c r="B634" s="5" t="s">
        <v>1714</v>
      </c>
      <c r="C634" s="46" t="s">
        <v>428</v>
      </c>
      <c r="D634" s="310" t="s">
        <v>1400</v>
      </c>
      <c r="E634" s="5" t="s">
        <v>1239</v>
      </c>
      <c r="F634" s="280" t="s">
        <v>11</v>
      </c>
      <c r="G634" s="58">
        <f t="shared" si="93"/>
        <v>483</v>
      </c>
      <c r="H634" s="9">
        <v>420</v>
      </c>
      <c r="I634" s="6">
        <v>870</v>
      </c>
      <c r="J634" s="32"/>
      <c r="K634" s="9">
        <f t="shared" si="101"/>
        <v>0</v>
      </c>
      <c r="L634" s="9">
        <f t="shared" si="95"/>
        <v>0</v>
      </c>
      <c r="M634" s="9">
        <f t="shared" si="96"/>
        <v>0</v>
      </c>
      <c r="N634" s="29"/>
      <c r="O634" s="9">
        <f t="shared" si="99"/>
        <v>0</v>
      </c>
      <c r="P634" s="9">
        <f t="shared" si="100"/>
        <v>0</v>
      </c>
      <c r="Q634" s="9">
        <f t="shared" si="97"/>
        <v>0</v>
      </c>
      <c r="R634" s="8">
        <f t="shared" si="98"/>
        <v>0</v>
      </c>
      <c r="S634" s="89" t="s">
        <v>2027</v>
      </c>
      <c r="T634" s="89"/>
      <c r="U634" s="89"/>
      <c r="V634" s="89"/>
      <c r="W634" s="89"/>
      <c r="X634" s="89"/>
      <c r="Y634" s="89"/>
      <c r="Z634" s="89"/>
      <c r="AA634" s="89"/>
      <c r="AB634" s="89"/>
      <c r="AC634" s="89"/>
    </row>
    <row r="635" spans="1:29" x14ac:dyDescent="0.25">
      <c r="A635" s="4" t="s">
        <v>2560</v>
      </c>
      <c r="B635" s="5" t="s">
        <v>1340</v>
      </c>
      <c r="C635" s="5" t="s">
        <v>427</v>
      </c>
      <c r="D635" s="278" t="s">
        <v>85</v>
      </c>
      <c r="E635" s="46" t="s">
        <v>596</v>
      </c>
      <c r="F635" s="280" t="s">
        <v>9</v>
      </c>
      <c r="G635" s="84">
        <f t="shared" si="93"/>
        <v>219</v>
      </c>
      <c r="H635" s="15">
        <v>190</v>
      </c>
      <c r="I635" s="15">
        <v>600</v>
      </c>
      <c r="J635" s="33"/>
      <c r="K635" s="9">
        <f t="shared" si="101"/>
        <v>0</v>
      </c>
      <c r="L635" s="9">
        <f t="shared" si="95"/>
        <v>0</v>
      </c>
      <c r="M635" s="9">
        <f t="shared" si="96"/>
        <v>0</v>
      </c>
      <c r="N635" s="29"/>
      <c r="O635" s="9">
        <f t="shared" si="99"/>
        <v>0</v>
      </c>
      <c r="P635" s="9">
        <f t="shared" si="100"/>
        <v>0</v>
      </c>
      <c r="Q635" s="9">
        <f t="shared" si="97"/>
        <v>0</v>
      </c>
      <c r="R635" s="8">
        <f t="shared" si="98"/>
        <v>0</v>
      </c>
      <c r="S635" s="89" t="s">
        <v>2097</v>
      </c>
      <c r="T635" s="89"/>
      <c r="U635" s="89"/>
      <c r="V635" s="89"/>
      <c r="W635" s="89"/>
      <c r="X635" s="89"/>
      <c r="Y635" s="89"/>
      <c r="Z635" s="89"/>
      <c r="AA635" s="89"/>
      <c r="AB635" s="89"/>
      <c r="AC635" s="89"/>
    </row>
    <row r="636" spans="1:29" x14ac:dyDescent="0.25">
      <c r="A636" s="4" t="s">
        <v>2560</v>
      </c>
      <c r="B636" s="5" t="s">
        <v>1340</v>
      </c>
      <c r="C636" s="46" t="s">
        <v>427</v>
      </c>
      <c r="D636" s="295" t="s">
        <v>34</v>
      </c>
      <c r="E636" s="304" t="s">
        <v>517</v>
      </c>
      <c r="F636" s="280" t="s">
        <v>9</v>
      </c>
      <c r="G636" s="58">
        <f t="shared" si="93"/>
        <v>219</v>
      </c>
      <c r="H636" s="10">
        <v>190</v>
      </c>
      <c r="I636" s="10">
        <v>600</v>
      </c>
      <c r="J636" s="33"/>
      <c r="K636" s="9">
        <f t="shared" si="101"/>
        <v>0</v>
      </c>
      <c r="L636" s="9">
        <f t="shared" si="95"/>
        <v>0</v>
      </c>
      <c r="M636" s="9">
        <f t="shared" si="96"/>
        <v>0</v>
      </c>
      <c r="N636" s="29"/>
      <c r="O636" s="9">
        <f t="shared" si="99"/>
        <v>0</v>
      </c>
      <c r="P636" s="9">
        <f t="shared" si="100"/>
        <v>0</v>
      </c>
      <c r="Q636" s="9">
        <f t="shared" si="97"/>
        <v>0</v>
      </c>
      <c r="R636" s="8">
        <f t="shared" si="98"/>
        <v>0</v>
      </c>
      <c r="S636" s="89" t="s">
        <v>2097</v>
      </c>
      <c r="T636" s="89"/>
      <c r="U636" s="89"/>
      <c r="V636" s="89"/>
      <c r="W636" s="89"/>
      <c r="X636" s="89"/>
      <c r="Y636" s="89"/>
      <c r="Z636" s="89"/>
      <c r="AA636" s="89"/>
      <c r="AB636" s="89"/>
      <c r="AC636" s="89"/>
    </row>
    <row r="637" spans="1:29" x14ac:dyDescent="0.25">
      <c r="A637" s="4" t="s">
        <v>2560</v>
      </c>
      <c r="B637" s="5" t="s">
        <v>1340</v>
      </c>
      <c r="C637" s="46" t="s">
        <v>428</v>
      </c>
      <c r="D637" s="310" t="s">
        <v>35</v>
      </c>
      <c r="E637" s="46" t="s">
        <v>518</v>
      </c>
      <c r="F637" s="280" t="s">
        <v>9</v>
      </c>
      <c r="G637" s="58">
        <f t="shared" si="93"/>
        <v>219</v>
      </c>
      <c r="H637" s="10">
        <v>190</v>
      </c>
      <c r="I637" s="10">
        <v>600</v>
      </c>
      <c r="J637" s="33"/>
      <c r="K637" s="9">
        <f t="shared" si="101"/>
        <v>0</v>
      </c>
      <c r="L637" s="9">
        <f t="shared" si="95"/>
        <v>0</v>
      </c>
      <c r="M637" s="9">
        <f t="shared" si="96"/>
        <v>0</v>
      </c>
      <c r="N637" s="29"/>
      <c r="O637" s="9">
        <f t="shared" si="99"/>
        <v>0</v>
      </c>
      <c r="P637" s="9">
        <f t="shared" si="100"/>
        <v>0</v>
      </c>
      <c r="Q637" s="9">
        <f t="shared" si="97"/>
        <v>0</v>
      </c>
      <c r="R637" s="8">
        <f t="shared" si="98"/>
        <v>0</v>
      </c>
      <c r="S637" s="89" t="s">
        <v>2097</v>
      </c>
      <c r="T637" s="89"/>
      <c r="U637" s="89"/>
      <c r="V637" s="89"/>
      <c r="W637" s="89"/>
      <c r="X637" s="89"/>
      <c r="Y637" s="89"/>
      <c r="Z637" s="89"/>
      <c r="AA637" s="89"/>
      <c r="AB637" s="89"/>
      <c r="AC637" s="89"/>
    </row>
    <row r="638" spans="1:29" x14ac:dyDescent="0.25">
      <c r="A638" s="4" t="s">
        <v>2560</v>
      </c>
      <c r="B638" s="5" t="s">
        <v>1340</v>
      </c>
      <c r="C638" s="5" t="s">
        <v>427</v>
      </c>
      <c r="D638" s="278" t="s">
        <v>89</v>
      </c>
      <c r="E638" s="304" t="s">
        <v>599</v>
      </c>
      <c r="F638" s="280" t="s">
        <v>10</v>
      </c>
      <c r="G638" s="84">
        <f t="shared" si="93"/>
        <v>575</v>
      </c>
      <c r="H638" s="15">
        <v>500</v>
      </c>
      <c r="I638" s="15">
        <v>1000</v>
      </c>
      <c r="J638" s="33"/>
      <c r="K638" s="9">
        <f t="shared" si="101"/>
        <v>0</v>
      </c>
      <c r="L638" s="9">
        <f t="shared" si="95"/>
        <v>0</v>
      </c>
      <c r="M638" s="9">
        <f t="shared" si="96"/>
        <v>0</v>
      </c>
      <c r="N638" s="29"/>
      <c r="O638" s="9">
        <f t="shared" si="99"/>
        <v>0</v>
      </c>
      <c r="P638" s="9">
        <f t="shared" si="100"/>
        <v>0</v>
      </c>
      <c r="Q638" s="9">
        <f t="shared" si="97"/>
        <v>0</v>
      </c>
      <c r="R638" s="8">
        <f t="shared" si="98"/>
        <v>0</v>
      </c>
      <c r="S638" s="89" t="s">
        <v>2093</v>
      </c>
      <c r="T638" s="89"/>
      <c r="U638" s="89"/>
      <c r="V638" s="89"/>
      <c r="W638" s="89"/>
      <c r="X638" s="89"/>
      <c r="Y638" s="89"/>
      <c r="Z638" s="89"/>
      <c r="AA638" s="89"/>
      <c r="AB638" s="89"/>
      <c r="AC638" s="89"/>
    </row>
    <row r="639" spans="1:29" x14ac:dyDescent="0.25">
      <c r="A639" s="4" t="s">
        <v>2560</v>
      </c>
      <c r="B639" s="5" t="s">
        <v>1340</v>
      </c>
      <c r="C639" s="46" t="s">
        <v>427</v>
      </c>
      <c r="D639" s="295" t="s">
        <v>42</v>
      </c>
      <c r="E639" s="46" t="s">
        <v>523</v>
      </c>
      <c r="F639" s="280" t="s">
        <v>10</v>
      </c>
      <c r="G639" s="58">
        <f t="shared" si="93"/>
        <v>575</v>
      </c>
      <c r="H639" s="10">
        <v>500</v>
      </c>
      <c r="I639" s="10">
        <v>1000</v>
      </c>
      <c r="J639" s="33"/>
      <c r="K639" s="9">
        <f t="shared" si="101"/>
        <v>0</v>
      </c>
      <c r="L639" s="9">
        <f t="shared" si="95"/>
        <v>0</v>
      </c>
      <c r="M639" s="9">
        <f t="shared" si="96"/>
        <v>0</v>
      </c>
      <c r="N639" s="29"/>
      <c r="O639" s="9">
        <f t="shared" si="99"/>
        <v>0</v>
      </c>
      <c r="P639" s="9">
        <f t="shared" si="100"/>
        <v>0</v>
      </c>
      <c r="Q639" s="9">
        <f t="shared" si="97"/>
        <v>0</v>
      </c>
      <c r="R639" s="8">
        <f t="shared" si="98"/>
        <v>0</v>
      </c>
      <c r="S639" s="89" t="s">
        <v>2093</v>
      </c>
      <c r="T639" s="89"/>
      <c r="U639" s="89"/>
      <c r="V639" s="89"/>
      <c r="W639" s="89"/>
      <c r="X639" s="89"/>
      <c r="Y639" s="89"/>
      <c r="Z639" s="89"/>
      <c r="AA639" s="89"/>
      <c r="AB639" s="89"/>
      <c r="AC639" s="89"/>
    </row>
    <row r="640" spans="1:29" x14ac:dyDescent="0.25">
      <c r="A640" s="4" t="s">
        <v>2560</v>
      </c>
      <c r="B640" s="5" t="s">
        <v>1340</v>
      </c>
      <c r="C640" s="46" t="s">
        <v>428</v>
      </c>
      <c r="D640" s="310" t="s">
        <v>43</v>
      </c>
      <c r="E640" s="46" t="s">
        <v>524</v>
      </c>
      <c r="F640" s="280" t="s">
        <v>10</v>
      </c>
      <c r="G640" s="58">
        <f t="shared" si="93"/>
        <v>575</v>
      </c>
      <c r="H640" s="10">
        <v>500</v>
      </c>
      <c r="I640" s="10">
        <v>1000</v>
      </c>
      <c r="J640" s="33"/>
      <c r="K640" s="9">
        <f t="shared" si="101"/>
        <v>0</v>
      </c>
      <c r="L640" s="9">
        <f t="shared" si="95"/>
        <v>0</v>
      </c>
      <c r="M640" s="9">
        <f t="shared" si="96"/>
        <v>0</v>
      </c>
      <c r="N640" s="29"/>
      <c r="O640" s="9">
        <f t="shared" si="99"/>
        <v>0</v>
      </c>
      <c r="P640" s="9">
        <f t="shared" si="100"/>
        <v>0</v>
      </c>
      <c r="Q640" s="9">
        <f t="shared" si="97"/>
        <v>0</v>
      </c>
      <c r="R640" s="8">
        <f t="shared" si="98"/>
        <v>0</v>
      </c>
      <c r="S640" s="89" t="s">
        <v>2093</v>
      </c>
      <c r="T640" s="89"/>
      <c r="U640" s="89"/>
      <c r="V640" s="89"/>
      <c r="W640" s="89"/>
      <c r="X640" s="89"/>
      <c r="Y640" s="89"/>
      <c r="Z640" s="89"/>
      <c r="AA640" s="89"/>
      <c r="AB640" s="89"/>
      <c r="AC640" s="89"/>
    </row>
    <row r="641" spans="1:29" x14ac:dyDescent="0.25">
      <c r="A641" s="4" t="s">
        <v>2560</v>
      </c>
      <c r="B641" s="5" t="s">
        <v>1340</v>
      </c>
      <c r="C641" s="5" t="s">
        <v>427</v>
      </c>
      <c r="D641" s="278" t="s">
        <v>90</v>
      </c>
      <c r="E641" s="304" t="s">
        <v>600</v>
      </c>
      <c r="F641" s="280" t="s">
        <v>9</v>
      </c>
      <c r="G641" s="84">
        <f t="shared" si="93"/>
        <v>656</v>
      </c>
      <c r="H641" s="15">
        <v>570</v>
      </c>
      <c r="I641" s="15">
        <v>1140</v>
      </c>
      <c r="J641" s="33"/>
      <c r="K641" s="9">
        <f t="shared" si="101"/>
        <v>0</v>
      </c>
      <c r="L641" s="9">
        <f t="shared" si="95"/>
        <v>0</v>
      </c>
      <c r="M641" s="9">
        <f t="shared" si="96"/>
        <v>0</v>
      </c>
      <c r="N641" s="29"/>
      <c r="O641" s="9">
        <f t="shared" si="99"/>
        <v>0</v>
      </c>
      <c r="P641" s="9">
        <f t="shared" si="100"/>
        <v>0</v>
      </c>
      <c r="Q641" s="9">
        <f t="shared" si="97"/>
        <v>0</v>
      </c>
      <c r="R641" s="8">
        <f t="shared" si="98"/>
        <v>0</v>
      </c>
      <c r="S641" s="89" t="s">
        <v>2094</v>
      </c>
      <c r="T641" s="89"/>
      <c r="U641" s="89"/>
      <c r="V641" s="89"/>
      <c r="W641" s="89"/>
      <c r="X641" s="89"/>
      <c r="Y641" s="89"/>
      <c r="Z641" s="89"/>
      <c r="AA641" s="89"/>
      <c r="AB641" s="89"/>
      <c r="AC641" s="89"/>
    </row>
    <row r="642" spans="1:29" x14ac:dyDescent="0.25">
      <c r="A642" s="4" t="s">
        <v>2560</v>
      </c>
      <c r="B642" s="5" t="s">
        <v>1340</v>
      </c>
      <c r="C642" s="46" t="s">
        <v>427</v>
      </c>
      <c r="D642" s="295" t="s">
        <v>44</v>
      </c>
      <c r="E642" s="304" t="s">
        <v>525</v>
      </c>
      <c r="F642" s="280" t="s">
        <v>9</v>
      </c>
      <c r="G642" s="58">
        <f t="shared" si="93"/>
        <v>656</v>
      </c>
      <c r="H642" s="10">
        <v>570</v>
      </c>
      <c r="I642" s="10">
        <v>1140</v>
      </c>
      <c r="J642" s="33"/>
      <c r="K642" s="9">
        <f t="shared" si="101"/>
        <v>0</v>
      </c>
      <c r="L642" s="9">
        <f t="shared" si="95"/>
        <v>0</v>
      </c>
      <c r="M642" s="9">
        <f t="shared" si="96"/>
        <v>0</v>
      </c>
      <c r="N642" s="29"/>
      <c r="O642" s="9">
        <f t="shared" si="99"/>
        <v>0</v>
      </c>
      <c r="P642" s="9">
        <f t="shared" si="100"/>
        <v>0</v>
      </c>
      <c r="Q642" s="9">
        <f t="shared" si="97"/>
        <v>0</v>
      </c>
      <c r="R642" s="8">
        <f t="shared" si="98"/>
        <v>0</v>
      </c>
      <c r="S642" s="89" t="s">
        <v>2094</v>
      </c>
      <c r="T642" s="89"/>
      <c r="U642" s="89"/>
      <c r="V642" s="89"/>
      <c r="W642" s="89"/>
      <c r="X642" s="89"/>
      <c r="Y642" s="89"/>
      <c r="Z642" s="89"/>
      <c r="AA642" s="89"/>
      <c r="AB642" s="89"/>
      <c r="AC642" s="89"/>
    </row>
    <row r="643" spans="1:29" x14ac:dyDescent="0.25">
      <c r="A643" s="4" t="s">
        <v>2560</v>
      </c>
      <c r="B643" s="5" t="s">
        <v>1340</v>
      </c>
      <c r="C643" s="46" t="s">
        <v>428</v>
      </c>
      <c r="D643" s="310" t="s">
        <v>45</v>
      </c>
      <c r="E643" s="46" t="s">
        <v>526</v>
      </c>
      <c r="F643" s="280" t="s">
        <v>9</v>
      </c>
      <c r="G643" s="58">
        <f t="shared" si="93"/>
        <v>656</v>
      </c>
      <c r="H643" s="10">
        <v>570</v>
      </c>
      <c r="I643" s="10">
        <v>1140</v>
      </c>
      <c r="J643" s="33"/>
      <c r="K643" s="9">
        <f t="shared" si="101"/>
        <v>0</v>
      </c>
      <c r="L643" s="9">
        <f t="shared" si="95"/>
        <v>0</v>
      </c>
      <c r="M643" s="9">
        <f t="shared" si="96"/>
        <v>0</v>
      </c>
      <c r="N643" s="29"/>
      <c r="O643" s="9">
        <f t="shared" si="99"/>
        <v>0</v>
      </c>
      <c r="P643" s="9">
        <f t="shared" si="100"/>
        <v>0</v>
      </c>
      <c r="Q643" s="9">
        <f t="shared" si="97"/>
        <v>0</v>
      </c>
      <c r="R643" s="8">
        <f t="shared" si="98"/>
        <v>0</v>
      </c>
      <c r="S643" s="89" t="s">
        <v>2094</v>
      </c>
      <c r="T643" s="89"/>
      <c r="U643" s="89"/>
      <c r="V643" s="89"/>
      <c r="W643" s="89"/>
      <c r="X643" s="89"/>
      <c r="Y643" s="89"/>
      <c r="Z643" s="89"/>
      <c r="AA643" s="89"/>
      <c r="AB643" s="89"/>
      <c r="AC643" s="89"/>
    </row>
    <row r="644" spans="1:29" x14ac:dyDescent="0.25">
      <c r="A644" s="4" t="s">
        <v>2560</v>
      </c>
      <c r="B644" s="5" t="s">
        <v>1340</v>
      </c>
      <c r="C644" s="5" t="s">
        <v>427</v>
      </c>
      <c r="D644" s="278" t="s">
        <v>91</v>
      </c>
      <c r="E644" s="304" t="s">
        <v>601</v>
      </c>
      <c r="F644" s="319" t="s">
        <v>9</v>
      </c>
      <c r="G644" s="84">
        <f t="shared" si="93"/>
        <v>690</v>
      </c>
      <c r="H644" s="15">
        <v>600</v>
      </c>
      <c r="I644" s="15">
        <v>1200</v>
      </c>
      <c r="J644" s="33"/>
      <c r="K644" s="9">
        <f t="shared" si="101"/>
        <v>0</v>
      </c>
      <c r="L644" s="9">
        <f t="shared" si="95"/>
        <v>0</v>
      </c>
      <c r="M644" s="9">
        <f t="shared" si="96"/>
        <v>0</v>
      </c>
      <c r="N644" s="29"/>
      <c r="O644" s="9">
        <f t="shared" si="99"/>
        <v>0</v>
      </c>
      <c r="P644" s="9">
        <f t="shared" si="100"/>
        <v>0</v>
      </c>
      <c r="Q644" s="9">
        <f t="shared" si="97"/>
        <v>0</v>
      </c>
      <c r="R644" s="8">
        <f t="shared" si="98"/>
        <v>0</v>
      </c>
      <c r="S644" s="89" t="s">
        <v>2096</v>
      </c>
      <c r="T644" s="89"/>
      <c r="U644" s="89"/>
      <c r="V644" s="89"/>
      <c r="W644" s="89"/>
      <c r="X644" s="89"/>
      <c r="Y644" s="89"/>
      <c r="Z644" s="89"/>
      <c r="AA644" s="89"/>
      <c r="AB644" s="89"/>
      <c r="AC644" s="89"/>
    </row>
    <row r="645" spans="1:29" x14ac:dyDescent="0.25">
      <c r="A645" s="4" t="s">
        <v>2560</v>
      </c>
      <c r="B645" s="5" t="s">
        <v>1340</v>
      </c>
      <c r="C645" s="46" t="s">
        <v>427</v>
      </c>
      <c r="D645" s="295" t="s">
        <v>46</v>
      </c>
      <c r="E645" s="304" t="s">
        <v>527</v>
      </c>
      <c r="F645" s="319" t="s">
        <v>9</v>
      </c>
      <c r="G645" s="84">
        <f t="shared" si="93"/>
        <v>690</v>
      </c>
      <c r="H645" s="63">
        <v>600</v>
      </c>
      <c r="I645" s="63">
        <v>1200</v>
      </c>
      <c r="J645" s="33"/>
      <c r="K645" s="9">
        <f t="shared" si="101"/>
        <v>0</v>
      </c>
      <c r="L645" s="9">
        <f t="shared" si="95"/>
        <v>0</v>
      </c>
      <c r="M645" s="9">
        <f t="shared" si="96"/>
        <v>0</v>
      </c>
      <c r="N645" s="29"/>
      <c r="O645" s="9">
        <f t="shared" si="99"/>
        <v>0</v>
      </c>
      <c r="P645" s="9">
        <f t="shared" si="100"/>
        <v>0</v>
      </c>
      <c r="Q645" s="9">
        <f t="shared" si="97"/>
        <v>0</v>
      </c>
      <c r="R645" s="8">
        <f t="shared" si="98"/>
        <v>0</v>
      </c>
      <c r="S645" s="89" t="s">
        <v>2096</v>
      </c>
      <c r="T645" s="89"/>
      <c r="U645" s="89"/>
      <c r="V645" s="89"/>
      <c r="W645" s="89"/>
      <c r="X645" s="89"/>
      <c r="Y645" s="89"/>
      <c r="Z645" s="89"/>
      <c r="AA645" s="89"/>
      <c r="AB645" s="89"/>
      <c r="AC645" s="89"/>
    </row>
    <row r="646" spans="1:29" x14ac:dyDescent="0.25">
      <c r="A646" s="4" t="s">
        <v>2560</v>
      </c>
      <c r="B646" s="5" t="s">
        <v>1340</v>
      </c>
      <c r="C646" s="46" t="s">
        <v>428</v>
      </c>
      <c r="D646" s="310" t="s">
        <v>47</v>
      </c>
      <c r="E646" s="46" t="s">
        <v>528</v>
      </c>
      <c r="F646" s="319" t="s">
        <v>9</v>
      </c>
      <c r="G646" s="84">
        <f t="shared" si="93"/>
        <v>690</v>
      </c>
      <c r="H646" s="63">
        <v>600</v>
      </c>
      <c r="I646" s="63">
        <v>1200</v>
      </c>
      <c r="J646" s="33"/>
      <c r="K646" s="9">
        <f t="shared" si="101"/>
        <v>0</v>
      </c>
      <c r="L646" s="9">
        <f t="shared" si="95"/>
        <v>0</v>
      </c>
      <c r="M646" s="9">
        <f t="shared" si="96"/>
        <v>0</v>
      </c>
      <c r="N646" s="29"/>
      <c r="O646" s="9">
        <f t="shared" si="99"/>
        <v>0</v>
      </c>
      <c r="P646" s="9">
        <f t="shared" si="100"/>
        <v>0</v>
      </c>
      <c r="Q646" s="9">
        <f t="shared" si="97"/>
        <v>0</v>
      </c>
      <c r="R646" s="8">
        <f t="shared" si="98"/>
        <v>0</v>
      </c>
      <c r="S646" s="89" t="s">
        <v>2096</v>
      </c>
      <c r="T646" s="89"/>
      <c r="U646" s="89"/>
      <c r="V646" s="89"/>
      <c r="W646" s="89"/>
      <c r="X646" s="89"/>
      <c r="Y646" s="89"/>
      <c r="Z646" s="89"/>
      <c r="AA646" s="89"/>
      <c r="AB646" s="89"/>
      <c r="AC646" s="89"/>
    </row>
    <row r="647" spans="1:29" x14ac:dyDescent="0.25">
      <c r="A647" s="4" t="s">
        <v>2560</v>
      </c>
      <c r="B647" s="5" t="s">
        <v>1340</v>
      </c>
      <c r="C647" s="5" t="s">
        <v>427</v>
      </c>
      <c r="D647" s="278" t="s">
        <v>92</v>
      </c>
      <c r="E647" s="304" t="s">
        <v>613</v>
      </c>
      <c r="F647" s="280" t="s">
        <v>8</v>
      </c>
      <c r="G647" s="84">
        <f t="shared" ref="G647:G710" si="102">ROUNDUP(H647*1.15,0)</f>
        <v>288</v>
      </c>
      <c r="H647" s="15">
        <v>250</v>
      </c>
      <c r="I647" s="15">
        <v>600</v>
      </c>
      <c r="J647" s="33"/>
      <c r="K647" s="9">
        <f t="shared" ref="K647:K678" si="103">J647*G647</f>
        <v>0</v>
      </c>
      <c r="L647" s="9">
        <f t="shared" ref="L647:L710" si="104">J647*H647</f>
        <v>0</v>
      </c>
      <c r="M647" s="9">
        <f t="shared" ref="M647:M710" si="105">J647*I647</f>
        <v>0</v>
      </c>
      <c r="N647" s="29"/>
      <c r="O647" s="9">
        <f t="shared" si="99"/>
        <v>0</v>
      </c>
      <c r="P647" s="9">
        <f t="shared" si="100"/>
        <v>0</v>
      </c>
      <c r="Q647" s="9">
        <f t="shared" ref="Q647:Q710" si="106">N647*I647</f>
        <v>0</v>
      </c>
      <c r="R647" s="8">
        <f t="shared" ref="R647:R710" si="107">J647-N647</f>
        <v>0</v>
      </c>
      <c r="S647" s="89" t="s">
        <v>2090</v>
      </c>
      <c r="T647" s="89"/>
      <c r="U647" s="89"/>
      <c r="V647" s="89"/>
      <c r="W647" s="89"/>
      <c r="X647" s="89"/>
      <c r="Y647" s="89"/>
      <c r="Z647" s="89"/>
      <c r="AA647" s="89"/>
      <c r="AB647" s="89"/>
      <c r="AC647" s="89"/>
    </row>
    <row r="648" spans="1:29" x14ac:dyDescent="0.25">
      <c r="A648" s="4" t="s">
        <v>2560</v>
      </c>
      <c r="B648" s="5" t="s">
        <v>1340</v>
      </c>
      <c r="C648" s="46" t="s">
        <v>427</v>
      </c>
      <c r="D648" s="295" t="s">
        <v>48</v>
      </c>
      <c r="E648" s="304" t="s">
        <v>551</v>
      </c>
      <c r="F648" s="280" t="s">
        <v>8</v>
      </c>
      <c r="G648" s="58">
        <f t="shared" si="102"/>
        <v>288</v>
      </c>
      <c r="H648" s="10">
        <v>250</v>
      </c>
      <c r="I648" s="10">
        <v>600</v>
      </c>
      <c r="J648" s="33"/>
      <c r="K648" s="9">
        <f t="shared" si="103"/>
        <v>0</v>
      </c>
      <c r="L648" s="9">
        <f t="shared" si="104"/>
        <v>0</v>
      </c>
      <c r="M648" s="9">
        <f t="shared" si="105"/>
        <v>0</v>
      </c>
      <c r="N648" s="29"/>
      <c r="O648" s="9">
        <f t="shared" ref="O648:O711" si="108">$N648*G648</f>
        <v>0</v>
      </c>
      <c r="P648" s="9">
        <f t="shared" ref="P648:P711" si="109">N648*H648</f>
        <v>0</v>
      </c>
      <c r="Q648" s="9">
        <f t="shared" si="106"/>
        <v>0</v>
      </c>
      <c r="R648" s="8">
        <f t="shared" si="107"/>
        <v>0</v>
      </c>
      <c r="S648" s="89" t="s">
        <v>2090</v>
      </c>
      <c r="T648" s="89"/>
      <c r="U648" s="89"/>
      <c r="V648" s="89"/>
      <c r="W648" s="89"/>
      <c r="X648" s="89"/>
      <c r="Y648" s="89"/>
      <c r="Z648" s="89"/>
      <c r="AA648" s="89"/>
      <c r="AB648" s="89"/>
      <c r="AC648" s="89"/>
    </row>
    <row r="649" spans="1:29" x14ac:dyDescent="0.25">
      <c r="A649" s="4" t="s">
        <v>2560</v>
      </c>
      <c r="B649" s="5" t="s">
        <v>1340</v>
      </c>
      <c r="C649" s="46" t="s">
        <v>428</v>
      </c>
      <c r="D649" s="310" t="s">
        <v>49</v>
      </c>
      <c r="E649" s="46" t="s">
        <v>552</v>
      </c>
      <c r="F649" s="280" t="s">
        <v>8</v>
      </c>
      <c r="G649" s="58">
        <f t="shared" si="102"/>
        <v>288</v>
      </c>
      <c r="H649" s="10">
        <v>250</v>
      </c>
      <c r="I649" s="10">
        <v>600</v>
      </c>
      <c r="J649" s="33"/>
      <c r="K649" s="9">
        <f t="shared" si="103"/>
        <v>0</v>
      </c>
      <c r="L649" s="9">
        <f t="shared" si="104"/>
        <v>0</v>
      </c>
      <c r="M649" s="9">
        <f t="shared" si="105"/>
        <v>0</v>
      </c>
      <c r="N649" s="29"/>
      <c r="O649" s="9">
        <f t="shared" si="108"/>
        <v>0</v>
      </c>
      <c r="P649" s="9">
        <f t="shared" si="109"/>
        <v>0</v>
      </c>
      <c r="Q649" s="9">
        <f t="shared" si="106"/>
        <v>0</v>
      </c>
      <c r="R649" s="8">
        <f t="shared" si="107"/>
        <v>0</v>
      </c>
      <c r="S649" s="89" t="s">
        <v>2090</v>
      </c>
      <c r="T649" s="89"/>
      <c r="U649" s="89"/>
      <c r="V649" s="89"/>
      <c r="W649" s="89"/>
      <c r="X649" s="89"/>
      <c r="Y649" s="89"/>
      <c r="Z649" s="89"/>
      <c r="AA649" s="89"/>
      <c r="AB649" s="89"/>
      <c r="AC649" s="89"/>
    </row>
    <row r="650" spans="1:29" x14ac:dyDescent="0.25">
      <c r="A650" s="4" t="s">
        <v>2560</v>
      </c>
      <c r="B650" s="5" t="s">
        <v>1340</v>
      </c>
      <c r="C650" s="5" t="s">
        <v>427</v>
      </c>
      <c r="D650" s="278" t="s">
        <v>93</v>
      </c>
      <c r="E650" s="304" t="s">
        <v>616</v>
      </c>
      <c r="F650" s="280" t="s">
        <v>10</v>
      </c>
      <c r="G650" s="84">
        <f t="shared" si="102"/>
        <v>426</v>
      </c>
      <c r="H650" s="15">
        <v>370</v>
      </c>
      <c r="I650" s="15">
        <v>850</v>
      </c>
      <c r="J650" s="33"/>
      <c r="K650" s="9">
        <f t="shared" si="103"/>
        <v>0</v>
      </c>
      <c r="L650" s="9">
        <f t="shared" si="104"/>
        <v>0</v>
      </c>
      <c r="M650" s="9">
        <f t="shared" si="105"/>
        <v>0</v>
      </c>
      <c r="N650" s="29"/>
      <c r="O650" s="9">
        <f t="shared" si="108"/>
        <v>0</v>
      </c>
      <c r="P650" s="9">
        <f t="shared" si="109"/>
        <v>0</v>
      </c>
      <c r="Q650" s="9">
        <f t="shared" si="106"/>
        <v>0</v>
      </c>
      <c r="R650" s="8">
        <f t="shared" si="107"/>
        <v>0</v>
      </c>
      <c r="S650" s="89" t="s">
        <v>2095</v>
      </c>
      <c r="T650" s="89"/>
      <c r="U650" s="89"/>
      <c r="V650" s="89"/>
      <c r="W650" s="89"/>
      <c r="X650" s="89"/>
      <c r="Y650" s="89"/>
      <c r="Z650" s="89"/>
      <c r="AA650" s="89"/>
      <c r="AB650" s="89"/>
      <c r="AC650" s="89"/>
    </row>
    <row r="651" spans="1:29" x14ac:dyDescent="0.25">
      <c r="A651" s="4" t="s">
        <v>2560</v>
      </c>
      <c r="B651" s="5" t="s">
        <v>1340</v>
      </c>
      <c r="C651" s="46" t="s">
        <v>427</v>
      </c>
      <c r="D651" s="295" t="s">
        <v>50</v>
      </c>
      <c r="E651" s="46" t="s">
        <v>557</v>
      </c>
      <c r="F651" s="280" t="s">
        <v>10</v>
      </c>
      <c r="G651" s="58">
        <f t="shared" si="102"/>
        <v>426</v>
      </c>
      <c r="H651" s="10">
        <v>370</v>
      </c>
      <c r="I651" s="10">
        <v>850</v>
      </c>
      <c r="J651" s="33"/>
      <c r="K651" s="9">
        <f t="shared" si="103"/>
        <v>0</v>
      </c>
      <c r="L651" s="9">
        <f t="shared" si="104"/>
        <v>0</v>
      </c>
      <c r="M651" s="9">
        <f t="shared" si="105"/>
        <v>0</v>
      </c>
      <c r="N651" s="29"/>
      <c r="O651" s="9">
        <f t="shared" si="108"/>
        <v>0</v>
      </c>
      <c r="P651" s="9">
        <f t="shared" si="109"/>
        <v>0</v>
      </c>
      <c r="Q651" s="9">
        <f t="shared" si="106"/>
        <v>0</v>
      </c>
      <c r="R651" s="8">
        <f t="shared" si="107"/>
        <v>0</v>
      </c>
      <c r="S651" s="89" t="s">
        <v>2095</v>
      </c>
      <c r="T651" s="89"/>
      <c r="U651" s="89"/>
      <c r="V651" s="89"/>
      <c r="W651" s="89"/>
      <c r="X651" s="89"/>
      <c r="Y651" s="89"/>
      <c r="Z651" s="89"/>
      <c r="AA651" s="89"/>
      <c r="AB651" s="89"/>
      <c r="AC651" s="89"/>
    </row>
    <row r="652" spans="1:29" x14ac:dyDescent="0.25">
      <c r="A652" s="4" t="s">
        <v>2560</v>
      </c>
      <c r="B652" s="5" t="s">
        <v>1340</v>
      </c>
      <c r="C652" s="46" t="s">
        <v>428</v>
      </c>
      <c r="D652" s="310" t="s">
        <v>51</v>
      </c>
      <c r="E652" s="46" t="s">
        <v>558</v>
      </c>
      <c r="F652" s="280" t="s">
        <v>10</v>
      </c>
      <c r="G652" s="58">
        <f t="shared" si="102"/>
        <v>426</v>
      </c>
      <c r="H652" s="10">
        <v>370</v>
      </c>
      <c r="I652" s="10">
        <v>850</v>
      </c>
      <c r="J652" s="33"/>
      <c r="K652" s="9">
        <f t="shared" si="103"/>
        <v>0</v>
      </c>
      <c r="L652" s="9">
        <f t="shared" si="104"/>
        <v>0</v>
      </c>
      <c r="M652" s="9">
        <f t="shared" si="105"/>
        <v>0</v>
      </c>
      <c r="N652" s="29"/>
      <c r="O652" s="9">
        <f t="shared" si="108"/>
        <v>0</v>
      </c>
      <c r="P652" s="9">
        <f t="shared" si="109"/>
        <v>0</v>
      </c>
      <c r="Q652" s="9">
        <f t="shared" si="106"/>
        <v>0</v>
      </c>
      <c r="R652" s="8">
        <f t="shared" si="107"/>
        <v>0</v>
      </c>
      <c r="S652" s="89" t="s">
        <v>2095</v>
      </c>
      <c r="T652" s="89"/>
      <c r="U652" s="89"/>
      <c r="V652" s="89"/>
      <c r="W652" s="89"/>
      <c r="X652" s="89"/>
      <c r="Y652" s="89"/>
      <c r="Z652" s="89"/>
      <c r="AA652" s="89"/>
      <c r="AB652" s="89"/>
      <c r="AC652" s="89"/>
    </row>
    <row r="653" spans="1:29" x14ac:dyDescent="0.25">
      <c r="A653" s="4" t="s">
        <v>2560</v>
      </c>
      <c r="B653" s="5" t="s">
        <v>1340</v>
      </c>
      <c r="C653" s="5" t="s">
        <v>427</v>
      </c>
      <c r="D653" s="278" t="s">
        <v>99</v>
      </c>
      <c r="E653" s="304" t="s">
        <v>614</v>
      </c>
      <c r="F653" s="280" t="s">
        <v>12</v>
      </c>
      <c r="G653" s="84">
        <f t="shared" si="102"/>
        <v>518</v>
      </c>
      <c r="H653" s="15">
        <v>450</v>
      </c>
      <c r="I653" s="15">
        <v>1040</v>
      </c>
      <c r="J653" s="33"/>
      <c r="K653" s="9">
        <f t="shared" si="103"/>
        <v>0</v>
      </c>
      <c r="L653" s="9">
        <f t="shared" si="104"/>
        <v>0</v>
      </c>
      <c r="M653" s="9">
        <f t="shared" si="105"/>
        <v>0</v>
      </c>
      <c r="N653" s="29"/>
      <c r="O653" s="9">
        <f t="shared" si="108"/>
        <v>0</v>
      </c>
      <c r="P653" s="9">
        <f t="shared" si="109"/>
        <v>0</v>
      </c>
      <c r="Q653" s="9">
        <f t="shared" si="106"/>
        <v>0</v>
      </c>
      <c r="R653" s="8">
        <f t="shared" si="107"/>
        <v>0</v>
      </c>
      <c r="S653" s="89" t="s">
        <v>2091</v>
      </c>
      <c r="T653" s="89"/>
      <c r="U653" s="89"/>
      <c r="V653" s="89"/>
      <c r="W653" s="89"/>
      <c r="X653" s="89"/>
      <c r="Y653" s="89"/>
      <c r="Z653" s="89"/>
      <c r="AA653" s="89"/>
      <c r="AB653" s="89"/>
      <c r="AC653" s="89"/>
    </row>
    <row r="654" spans="1:29" x14ac:dyDescent="0.25">
      <c r="A654" s="4" t="s">
        <v>2560</v>
      </c>
      <c r="B654" s="5" t="s">
        <v>1340</v>
      </c>
      <c r="C654" s="46" t="s">
        <v>427</v>
      </c>
      <c r="D654" s="295" t="s">
        <v>62</v>
      </c>
      <c r="E654" s="46" t="s">
        <v>553</v>
      </c>
      <c r="F654" s="280" t="s">
        <v>12</v>
      </c>
      <c r="G654" s="58">
        <f t="shared" si="102"/>
        <v>518</v>
      </c>
      <c r="H654" s="10">
        <v>450</v>
      </c>
      <c r="I654" s="10">
        <v>1040</v>
      </c>
      <c r="J654" s="33"/>
      <c r="K654" s="9">
        <f t="shared" si="103"/>
        <v>0</v>
      </c>
      <c r="L654" s="9">
        <f t="shared" si="104"/>
        <v>0</v>
      </c>
      <c r="M654" s="9">
        <f t="shared" si="105"/>
        <v>0</v>
      </c>
      <c r="N654" s="29"/>
      <c r="O654" s="9">
        <f t="shared" si="108"/>
        <v>0</v>
      </c>
      <c r="P654" s="9">
        <f t="shared" si="109"/>
        <v>0</v>
      </c>
      <c r="Q654" s="9">
        <f t="shared" si="106"/>
        <v>0</v>
      </c>
      <c r="R654" s="8">
        <f t="shared" si="107"/>
        <v>0</v>
      </c>
      <c r="S654" s="89" t="s">
        <v>2091</v>
      </c>
      <c r="T654" s="89"/>
      <c r="U654" s="89"/>
      <c r="V654" s="89"/>
      <c r="W654" s="89"/>
      <c r="X654" s="89"/>
      <c r="Y654" s="89"/>
      <c r="Z654" s="89"/>
      <c r="AA654" s="89"/>
      <c r="AB654" s="89"/>
      <c r="AC654" s="89"/>
    </row>
    <row r="655" spans="1:29" x14ac:dyDescent="0.25">
      <c r="A655" s="4" t="s">
        <v>2560</v>
      </c>
      <c r="B655" s="5" t="s">
        <v>1340</v>
      </c>
      <c r="C655" s="46" t="s">
        <v>428</v>
      </c>
      <c r="D655" s="310" t="s">
        <v>63</v>
      </c>
      <c r="E655" s="46" t="s">
        <v>554</v>
      </c>
      <c r="F655" s="280" t="s">
        <v>12</v>
      </c>
      <c r="G655" s="58">
        <f t="shared" si="102"/>
        <v>518</v>
      </c>
      <c r="H655" s="10">
        <v>450</v>
      </c>
      <c r="I655" s="10">
        <v>1040</v>
      </c>
      <c r="J655" s="33"/>
      <c r="K655" s="9">
        <f t="shared" si="103"/>
        <v>0</v>
      </c>
      <c r="L655" s="9">
        <f t="shared" si="104"/>
        <v>0</v>
      </c>
      <c r="M655" s="9">
        <f t="shared" si="105"/>
        <v>0</v>
      </c>
      <c r="N655" s="29"/>
      <c r="O655" s="9">
        <f t="shared" si="108"/>
        <v>0</v>
      </c>
      <c r="P655" s="9">
        <f t="shared" si="109"/>
        <v>0</v>
      </c>
      <c r="Q655" s="9">
        <f t="shared" si="106"/>
        <v>0</v>
      </c>
      <c r="R655" s="8">
        <f t="shared" si="107"/>
        <v>0</v>
      </c>
      <c r="S655" s="89" t="s">
        <v>2091</v>
      </c>
      <c r="T655" s="89"/>
      <c r="U655" s="89"/>
      <c r="V655" s="89"/>
      <c r="W655" s="89"/>
      <c r="X655" s="89"/>
      <c r="Y655" s="89"/>
      <c r="Z655" s="89"/>
      <c r="AA655" s="89"/>
      <c r="AB655" s="89"/>
      <c r="AC655" s="89"/>
    </row>
    <row r="656" spans="1:29" x14ac:dyDescent="0.25">
      <c r="A656" s="4" t="s">
        <v>2560</v>
      </c>
      <c r="B656" s="5" t="s">
        <v>1340</v>
      </c>
      <c r="C656" s="5" t="s">
        <v>427</v>
      </c>
      <c r="D656" s="278" t="s">
        <v>105</v>
      </c>
      <c r="E656" s="46" t="s">
        <v>609</v>
      </c>
      <c r="F656" s="280" t="s">
        <v>10</v>
      </c>
      <c r="G656" s="84">
        <f t="shared" si="102"/>
        <v>426</v>
      </c>
      <c r="H656" s="15">
        <v>370</v>
      </c>
      <c r="I656" s="15">
        <v>740</v>
      </c>
      <c r="J656" s="33"/>
      <c r="K656" s="9">
        <f t="shared" si="103"/>
        <v>0</v>
      </c>
      <c r="L656" s="9">
        <f t="shared" si="104"/>
        <v>0</v>
      </c>
      <c r="M656" s="9">
        <f t="shared" si="105"/>
        <v>0</v>
      </c>
      <c r="N656" s="29"/>
      <c r="O656" s="9">
        <f t="shared" si="108"/>
        <v>0</v>
      </c>
      <c r="P656" s="9">
        <f t="shared" si="109"/>
        <v>0</v>
      </c>
      <c r="Q656" s="9">
        <f t="shared" si="106"/>
        <v>0</v>
      </c>
      <c r="R656" s="8">
        <f t="shared" si="107"/>
        <v>0</v>
      </c>
      <c r="S656" s="89" t="s">
        <v>2098</v>
      </c>
      <c r="T656" s="89"/>
      <c r="U656" s="89"/>
      <c r="V656" s="89"/>
      <c r="W656" s="89"/>
      <c r="X656" s="89"/>
      <c r="Y656" s="89"/>
      <c r="Z656" s="89"/>
      <c r="AA656" s="89"/>
      <c r="AB656" s="89"/>
      <c r="AC656" s="89"/>
    </row>
    <row r="657" spans="1:29" x14ac:dyDescent="0.25">
      <c r="A657" s="4" t="s">
        <v>2560</v>
      </c>
      <c r="B657" s="5" t="s">
        <v>1340</v>
      </c>
      <c r="C657" s="46" t="s">
        <v>427</v>
      </c>
      <c r="D657" s="295" t="s">
        <v>74</v>
      </c>
      <c r="E657" s="304" t="s">
        <v>543</v>
      </c>
      <c r="F657" s="280" t="s">
        <v>10</v>
      </c>
      <c r="G657" s="58">
        <f t="shared" si="102"/>
        <v>426</v>
      </c>
      <c r="H657" s="10">
        <v>370</v>
      </c>
      <c r="I657" s="10">
        <v>740</v>
      </c>
      <c r="J657" s="33"/>
      <c r="K657" s="9">
        <f t="shared" si="103"/>
        <v>0</v>
      </c>
      <c r="L657" s="9">
        <f t="shared" si="104"/>
        <v>0</v>
      </c>
      <c r="M657" s="9">
        <f t="shared" si="105"/>
        <v>0</v>
      </c>
      <c r="N657" s="29"/>
      <c r="O657" s="9">
        <f t="shared" si="108"/>
        <v>0</v>
      </c>
      <c r="P657" s="9">
        <f t="shared" si="109"/>
        <v>0</v>
      </c>
      <c r="Q657" s="9">
        <f t="shared" si="106"/>
        <v>0</v>
      </c>
      <c r="R657" s="8">
        <f t="shared" si="107"/>
        <v>0</v>
      </c>
      <c r="S657" s="89" t="s">
        <v>2098</v>
      </c>
      <c r="T657" s="89"/>
      <c r="U657" s="89"/>
      <c r="V657" s="89"/>
      <c r="W657" s="89"/>
      <c r="X657" s="89"/>
      <c r="Y657" s="89"/>
      <c r="Z657" s="89"/>
      <c r="AA657" s="89"/>
      <c r="AB657" s="89"/>
      <c r="AC657" s="89"/>
    </row>
    <row r="658" spans="1:29" x14ac:dyDescent="0.25">
      <c r="A658" s="4" t="s">
        <v>2560</v>
      </c>
      <c r="B658" s="5" t="s">
        <v>1340</v>
      </c>
      <c r="C658" s="46" t="s">
        <v>428</v>
      </c>
      <c r="D658" s="310" t="s">
        <v>75</v>
      </c>
      <c r="E658" s="46" t="s">
        <v>544</v>
      </c>
      <c r="F658" s="280" t="s">
        <v>10</v>
      </c>
      <c r="G658" s="58">
        <f t="shared" si="102"/>
        <v>426</v>
      </c>
      <c r="H658" s="10">
        <v>370</v>
      </c>
      <c r="I658" s="10">
        <v>740</v>
      </c>
      <c r="J658" s="33"/>
      <c r="K658" s="9">
        <f t="shared" si="103"/>
        <v>0</v>
      </c>
      <c r="L658" s="9">
        <f t="shared" si="104"/>
        <v>0</v>
      </c>
      <c r="M658" s="9">
        <f t="shared" si="105"/>
        <v>0</v>
      </c>
      <c r="N658" s="29"/>
      <c r="O658" s="9">
        <f t="shared" si="108"/>
        <v>0</v>
      </c>
      <c r="P658" s="9">
        <f t="shared" si="109"/>
        <v>0</v>
      </c>
      <c r="Q658" s="9">
        <f t="shared" si="106"/>
        <v>0</v>
      </c>
      <c r="R658" s="8">
        <f t="shared" si="107"/>
        <v>0</v>
      </c>
      <c r="S658" s="89" t="s">
        <v>2098</v>
      </c>
      <c r="T658" s="89"/>
      <c r="U658" s="89"/>
      <c r="V658" s="89"/>
      <c r="W658" s="89"/>
      <c r="X658" s="89"/>
      <c r="Y658" s="89"/>
      <c r="Z658" s="89"/>
      <c r="AA658" s="89"/>
      <c r="AB658" s="89"/>
      <c r="AC658" s="89"/>
    </row>
    <row r="659" spans="1:29" x14ac:dyDescent="0.25">
      <c r="A659" s="4" t="s">
        <v>2560</v>
      </c>
      <c r="B659" s="5" t="s">
        <v>1340</v>
      </c>
      <c r="C659" s="5" t="s">
        <v>427</v>
      </c>
      <c r="D659" s="278" t="s">
        <v>107</v>
      </c>
      <c r="E659" s="46" t="s">
        <v>615</v>
      </c>
      <c r="F659" s="280" t="s">
        <v>10</v>
      </c>
      <c r="G659" s="84">
        <f t="shared" si="102"/>
        <v>575</v>
      </c>
      <c r="H659" s="15">
        <v>500</v>
      </c>
      <c r="I659" s="15">
        <v>1150</v>
      </c>
      <c r="J659" s="33"/>
      <c r="K659" s="9">
        <f t="shared" si="103"/>
        <v>0</v>
      </c>
      <c r="L659" s="9">
        <f t="shared" si="104"/>
        <v>0</v>
      </c>
      <c r="M659" s="9">
        <f t="shared" si="105"/>
        <v>0</v>
      </c>
      <c r="N659" s="29"/>
      <c r="O659" s="9">
        <f t="shared" si="108"/>
        <v>0</v>
      </c>
      <c r="P659" s="9">
        <f t="shared" si="109"/>
        <v>0</v>
      </c>
      <c r="Q659" s="9">
        <f t="shared" si="106"/>
        <v>0</v>
      </c>
      <c r="R659" s="8">
        <f t="shared" si="107"/>
        <v>0</v>
      </c>
      <c r="S659" s="89" t="s">
        <v>2092</v>
      </c>
      <c r="T659" s="89"/>
      <c r="U659" s="89"/>
      <c r="V659" s="89"/>
      <c r="W659" s="89"/>
      <c r="X659" s="89"/>
      <c r="Y659" s="89"/>
      <c r="Z659" s="89"/>
      <c r="AA659" s="89"/>
      <c r="AB659" s="89"/>
      <c r="AC659" s="89"/>
    </row>
    <row r="660" spans="1:29" x14ac:dyDescent="0.25">
      <c r="A660" s="4" t="s">
        <v>2560</v>
      </c>
      <c r="B660" s="5" t="s">
        <v>1340</v>
      </c>
      <c r="C660" s="46" t="s">
        <v>427</v>
      </c>
      <c r="D660" s="295" t="s">
        <v>78</v>
      </c>
      <c r="E660" s="304" t="s">
        <v>555</v>
      </c>
      <c r="F660" s="280" t="s">
        <v>10</v>
      </c>
      <c r="G660" s="58">
        <f t="shared" si="102"/>
        <v>575</v>
      </c>
      <c r="H660" s="10">
        <v>500</v>
      </c>
      <c r="I660" s="10">
        <v>1150</v>
      </c>
      <c r="J660" s="33"/>
      <c r="K660" s="9">
        <f t="shared" si="103"/>
        <v>0</v>
      </c>
      <c r="L660" s="9">
        <f t="shared" si="104"/>
        <v>0</v>
      </c>
      <c r="M660" s="9">
        <f t="shared" si="105"/>
        <v>0</v>
      </c>
      <c r="N660" s="29"/>
      <c r="O660" s="9">
        <f t="shared" si="108"/>
        <v>0</v>
      </c>
      <c r="P660" s="9">
        <f t="shared" si="109"/>
        <v>0</v>
      </c>
      <c r="Q660" s="9">
        <f t="shared" si="106"/>
        <v>0</v>
      </c>
      <c r="R660" s="8">
        <f t="shared" si="107"/>
        <v>0</v>
      </c>
      <c r="S660" s="89" t="s">
        <v>2092</v>
      </c>
      <c r="T660" s="89"/>
      <c r="U660" s="89"/>
      <c r="V660" s="89"/>
      <c r="W660" s="89"/>
      <c r="X660" s="89"/>
      <c r="Y660" s="89"/>
      <c r="Z660" s="89"/>
      <c r="AA660" s="89"/>
      <c r="AB660" s="89"/>
      <c r="AC660" s="89"/>
    </row>
    <row r="661" spans="1:29" x14ac:dyDescent="0.25">
      <c r="A661" s="4" t="s">
        <v>2560</v>
      </c>
      <c r="B661" s="5" t="s">
        <v>1340</v>
      </c>
      <c r="C661" s="46" t="s">
        <v>428</v>
      </c>
      <c r="D661" s="310" t="s">
        <v>79</v>
      </c>
      <c r="E661" s="46" t="s">
        <v>556</v>
      </c>
      <c r="F661" s="280" t="s">
        <v>10</v>
      </c>
      <c r="G661" s="58">
        <f t="shared" si="102"/>
        <v>575</v>
      </c>
      <c r="H661" s="10">
        <v>500</v>
      </c>
      <c r="I661" s="10">
        <v>1150</v>
      </c>
      <c r="J661" s="33"/>
      <c r="K661" s="9">
        <f t="shared" si="103"/>
        <v>0</v>
      </c>
      <c r="L661" s="9">
        <f t="shared" si="104"/>
        <v>0</v>
      </c>
      <c r="M661" s="9">
        <f t="shared" si="105"/>
        <v>0</v>
      </c>
      <c r="N661" s="29"/>
      <c r="O661" s="9">
        <f t="shared" si="108"/>
        <v>0</v>
      </c>
      <c r="P661" s="9">
        <f t="shared" si="109"/>
        <v>0</v>
      </c>
      <c r="Q661" s="9">
        <f t="shared" si="106"/>
        <v>0</v>
      </c>
      <c r="R661" s="8">
        <f t="shared" si="107"/>
        <v>0</v>
      </c>
      <c r="S661" s="89" t="s">
        <v>2092</v>
      </c>
      <c r="T661" s="89"/>
      <c r="U661" s="89"/>
      <c r="V661" s="89"/>
      <c r="W661" s="89"/>
      <c r="X661" s="89"/>
      <c r="Y661" s="89"/>
      <c r="Z661" s="89"/>
      <c r="AA661" s="89"/>
      <c r="AB661" s="89"/>
      <c r="AC661" s="89"/>
    </row>
    <row r="662" spans="1:29" x14ac:dyDescent="0.25">
      <c r="A662" s="4" t="s">
        <v>2560</v>
      </c>
      <c r="B662" s="5" t="s">
        <v>1340</v>
      </c>
      <c r="C662" s="5" t="s">
        <v>427</v>
      </c>
      <c r="D662" s="278" t="s">
        <v>1344</v>
      </c>
      <c r="E662" s="304" t="s">
        <v>1174</v>
      </c>
      <c r="F662" s="280" t="s">
        <v>8</v>
      </c>
      <c r="G662" s="84">
        <f t="shared" si="102"/>
        <v>506</v>
      </c>
      <c r="H662" s="213">
        <v>440</v>
      </c>
      <c r="I662" s="17">
        <v>920</v>
      </c>
      <c r="J662" s="32"/>
      <c r="K662" s="9">
        <f t="shared" si="103"/>
        <v>0</v>
      </c>
      <c r="L662" s="9">
        <f t="shared" si="104"/>
        <v>0</v>
      </c>
      <c r="M662" s="9">
        <f t="shared" si="105"/>
        <v>0</v>
      </c>
      <c r="N662" s="29"/>
      <c r="O662" s="9">
        <f t="shared" si="108"/>
        <v>0</v>
      </c>
      <c r="P662" s="9">
        <f t="shared" si="109"/>
        <v>0</v>
      </c>
      <c r="Q662" s="9">
        <f t="shared" si="106"/>
        <v>0</v>
      </c>
      <c r="R662" s="8">
        <f t="shared" si="107"/>
        <v>0</v>
      </c>
      <c r="S662" s="89" t="s">
        <v>2028</v>
      </c>
      <c r="T662" s="89"/>
      <c r="U662" s="89"/>
      <c r="V662" s="89"/>
      <c r="W662" s="89"/>
      <c r="X662" s="89"/>
      <c r="Y662" s="89"/>
      <c r="Z662" s="89"/>
      <c r="AA662" s="89"/>
      <c r="AB662" s="89"/>
      <c r="AC662" s="89"/>
    </row>
    <row r="663" spans="1:29" x14ac:dyDescent="0.25">
      <c r="A663" s="4" t="s">
        <v>2560</v>
      </c>
      <c r="B663" s="5" t="s">
        <v>1340</v>
      </c>
      <c r="C663" s="46" t="s">
        <v>427</v>
      </c>
      <c r="D663" s="295" t="s">
        <v>1345</v>
      </c>
      <c r="E663" s="304" t="s">
        <v>1175</v>
      </c>
      <c r="F663" s="280" t="s">
        <v>8</v>
      </c>
      <c r="G663" s="58">
        <f t="shared" si="102"/>
        <v>506</v>
      </c>
      <c r="H663" s="9">
        <v>440</v>
      </c>
      <c r="I663" s="6">
        <v>920</v>
      </c>
      <c r="J663" s="29"/>
      <c r="K663" s="9">
        <f t="shared" si="103"/>
        <v>0</v>
      </c>
      <c r="L663" s="9">
        <f t="shared" si="104"/>
        <v>0</v>
      </c>
      <c r="M663" s="9">
        <f t="shared" si="105"/>
        <v>0</v>
      </c>
      <c r="N663" s="29"/>
      <c r="O663" s="9">
        <f t="shared" si="108"/>
        <v>0</v>
      </c>
      <c r="P663" s="9">
        <f t="shared" si="109"/>
        <v>0</v>
      </c>
      <c r="Q663" s="9">
        <f t="shared" si="106"/>
        <v>0</v>
      </c>
      <c r="R663" s="8">
        <f t="shared" si="107"/>
        <v>0</v>
      </c>
      <c r="S663" s="89" t="s">
        <v>2028</v>
      </c>
      <c r="T663" s="89"/>
      <c r="U663" s="89"/>
      <c r="V663" s="89"/>
      <c r="W663" s="89"/>
      <c r="X663" s="89"/>
      <c r="Y663" s="89"/>
      <c r="Z663" s="89"/>
      <c r="AA663" s="89"/>
      <c r="AB663" s="89"/>
      <c r="AC663" s="89"/>
    </row>
    <row r="664" spans="1:29" x14ac:dyDescent="0.25">
      <c r="A664" s="4" t="s">
        <v>2560</v>
      </c>
      <c r="B664" s="5" t="s">
        <v>1340</v>
      </c>
      <c r="C664" s="46" t="s">
        <v>428</v>
      </c>
      <c r="D664" s="310" t="s">
        <v>1346</v>
      </c>
      <c r="E664" s="5" t="s">
        <v>1176</v>
      </c>
      <c r="F664" s="280" t="s">
        <v>8</v>
      </c>
      <c r="G664" s="58">
        <f t="shared" si="102"/>
        <v>506</v>
      </c>
      <c r="H664" s="9">
        <v>440</v>
      </c>
      <c r="I664" s="6">
        <v>920</v>
      </c>
      <c r="J664" s="32"/>
      <c r="K664" s="9">
        <f t="shared" si="103"/>
        <v>0</v>
      </c>
      <c r="L664" s="9">
        <f t="shared" si="104"/>
        <v>0</v>
      </c>
      <c r="M664" s="9">
        <f t="shared" si="105"/>
        <v>0</v>
      </c>
      <c r="N664" s="29"/>
      <c r="O664" s="9">
        <f t="shared" si="108"/>
        <v>0</v>
      </c>
      <c r="P664" s="9">
        <f t="shared" si="109"/>
        <v>0</v>
      </c>
      <c r="Q664" s="9">
        <f t="shared" si="106"/>
        <v>0</v>
      </c>
      <c r="R664" s="8">
        <f t="shared" si="107"/>
        <v>0</v>
      </c>
      <c r="S664" s="89" t="s">
        <v>2028</v>
      </c>
      <c r="T664" s="89"/>
      <c r="U664" s="89"/>
      <c r="V664" s="89"/>
      <c r="W664" s="89"/>
      <c r="X664" s="89"/>
      <c r="Y664" s="89"/>
      <c r="Z664" s="89"/>
      <c r="AA664" s="89"/>
      <c r="AB664" s="89"/>
      <c r="AC664" s="89"/>
    </row>
    <row r="665" spans="1:29" x14ac:dyDescent="0.25">
      <c r="A665" s="4" t="s">
        <v>2560</v>
      </c>
      <c r="B665" s="5" t="s">
        <v>1340</v>
      </c>
      <c r="C665" s="5" t="s">
        <v>427</v>
      </c>
      <c r="D665" s="278" t="s">
        <v>1347</v>
      </c>
      <c r="E665" s="304" t="s">
        <v>1177</v>
      </c>
      <c r="F665" s="280" t="s">
        <v>10</v>
      </c>
      <c r="G665" s="84">
        <f t="shared" si="102"/>
        <v>805</v>
      </c>
      <c r="H665" s="213">
        <v>700</v>
      </c>
      <c r="I665" s="17">
        <v>1450</v>
      </c>
      <c r="J665" s="32"/>
      <c r="K665" s="9">
        <f t="shared" si="103"/>
        <v>0</v>
      </c>
      <c r="L665" s="9">
        <f t="shared" si="104"/>
        <v>0</v>
      </c>
      <c r="M665" s="9">
        <f t="shared" si="105"/>
        <v>0</v>
      </c>
      <c r="N665" s="29"/>
      <c r="O665" s="9">
        <f t="shared" si="108"/>
        <v>0</v>
      </c>
      <c r="P665" s="9">
        <f t="shared" si="109"/>
        <v>0</v>
      </c>
      <c r="Q665" s="9">
        <f t="shared" si="106"/>
        <v>0</v>
      </c>
      <c r="R665" s="8">
        <f t="shared" si="107"/>
        <v>0</v>
      </c>
      <c r="S665" s="89" t="s">
        <v>2029</v>
      </c>
      <c r="T665" s="89"/>
      <c r="U665" s="89"/>
      <c r="V665" s="89"/>
      <c r="W665" s="89"/>
      <c r="X665" s="89"/>
      <c r="Y665" s="89"/>
      <c r="Z665" s="89"/>
      <c r="AA665" s="89"/>
      <c r="AB665" s="89"/>
      <c r="AC665" s="89"/>
    </row>
    <row r="666" spans="1:29" x14ac:dyDescent="0.25">
      <c r="A666" s="4" t="s">
        <v>2560</v>
      </c>
      <c r="B666" s="5" t="s">
        <v>1340</v>
      </c>
      <c r="C666" s="46" t="s">
        <v>427</v>
      </c>
      <c r="D666" s="295" t="s">
        <v>1348</v>
      </c>
      <c r="E666" s="304" t="s">
        <v>1178</v>
      </c>
      <c r="F666" s="280" t="s">
        <v>10</v>
      </c>
      <c r="G666" s="58">
        <f t="shared" si="102"/>
        <v>805</v>
      </c>
      <c r="H666" s="9">
        <v>700</v>
      </c>
      <c r="I666" s="6">
        <v>1450</v>
      </c>
      <c r="J666" s="29"/>
      <c r="K666" s="9">
        <f t="shared" si="103"/>
        <v>0</v>
      </c>
      <c r="L666" s="9">
        <f t="shared" si="104"/>
        <v>0</v>
      </c>
      <c r="M666" s="9">
        <f t="shared" si="105"/>
        <v>0</v>
      </c>
      <c r="N666" s="29"/>
      <c r="O666" s="9">
        <f t="shared" si="108"/>
        <v>0</v>
      </c>
      <c r="P666" s="9">
        <f t="shared" si="109"/>
        <v>0</v>
      </c>
      <c r="Q666" s="9">
        <f t="shared" si="106"/>
        <v>0</v>
      </c>
      <c r="R666" s="8">
        <f t="shared" si="107"/>
        <v>0</v>
      </c>
      <c r="S666" s="89" t="s">
        <v>2029</v>
      </c>
      <c r="T666" s="89"/>
      <c r="U666" s="89"/>
      <c r="V666" s="89"/>
      <c r="W666" s="89"/>
      <c r="X666" s="89"/>
      <c r="Y666" s="89"/>
      <c r="Z666" s="89"/>
      <c r="AA666" s="89"/>
      <c r="AB666" s="89"/>
      <c r="AC666" s="89"/>
    </row>
    <row r="667" spans="1:29" x14ac:dyDescent="0.25">
      <c r="A667" s="4" t="s">
        <v>2560</v>
      </c>
      <c r="B667" s="5" t="s">
        <v>1340</v>
      </c>
      <c r="C667" s="46" t="s">
        <v>428</v>
      </c>
      <c r="D667" s="310" t="s">
        <v>1349</v>
      </c>
      <c r="E667" s="5" t="s">
        <v>1179</v>
      </c>
      <c r="F667" s="280" t="s">
        <v>10</v>
      </c>
      <c r="G667" s="58">
        <f t="shared" si="102"/>
        <v>805</v>
      </c>
      <c r="H667" s="9">
        <v>700</v>
      </c>
      <c r="I667" s="6">
        <v>1450</v>
      </c>
      <c r="J667" s="32"/>
      <c r="K667" s="9">
        <f t="shared" si="103"/>
        <v>0</v>
      </c>
      <c r="L667" s="9">
        <f t="shared" si="104"/>
        <v>0</v>
      </c>
      <c r="M667" s="9">
        <f t="shared" si="105"/>
        <v>0</v>
      </c>
      <c r="N667" s="29"/>
      <c r="O667" s="9">
        <f t="shared" si="108"/>
        <v>0</v>
      </c>
      <c r="P667" s="9">
        <f t="shared" si="109"/>
        <v>0</v>
      </c>
      <c r="Q667" s="9">
        <f t="shared" si="106"/>
        <v>0</v>
      </c>
      <c r="R667" s="8">
        <f t="shared" si="107"/>
        <v>0</v>
      </c>
      <c r="S667" s="89" t="s">
        <v>2029</v>
      </c>
      <c r="T667" s="89"/>
      <c r="U667" s="89"/>
      <c r="V667" s="89"/>
      <c r="W667" s="89"/>
      <c r="X667" s="89"/>
      <c r="Y667" s="89"/>
      <c r="Z667" s="89"/>
      <c r="AA667" s="89"/>
      <c r="AB667" s="89"/>
      <c r="AC667" s="89"/>
    </row>
    <row r="668" spans="1:29" x14ac:dyDescent="0.25">
      <c r="A668" s="4" t="s">
        <v>2560</v>
      </c>
      <c r="B668" s="5" t="s">
        <v>1340</v>
      </c>
      <c r="C668" s="5" t="s">
        <v>427</v>
      </c>
      <c r="D668" s="278" t="s">
        <v>1359</v>
      </c>
      <c r="E668" s="304" t="s">
        <v>1198</v>
      </c>
      <c r="F668" s="280" t="s">
        <v>9</v>
      </c>
      <c r="G668" s="84">
        <f t="shared" si="102"/>
        <v>621</v>
      </c>
      <c r="H668" s="213">
        <v>540</v>
      </c>
      <c r="I668" s="17">
        <v>1140</v>
      </c>
      <c r="J668" s="32"/>
      <c r="K668" s="9">
        <f t="shared" si="103"/>
        <v>0</v>
      </c>
      <c r="L668" s="9">
        <f t="shared" si="104"/>
        <v>0</v>
      </c>
      <c r="M668" s="9">
        <f t="shared" si="105"/>
        <v>0</v>
      </c>
      <c r="N668" s="29"/>
      <c r="O668" s="9">
        <f t="shared" si="108"/>
        <v>0</v>
      </c>
      <c r="P668" s="9">
        <f t="shared" si="109"/>
        <v>0</v>
      </c>
      <c r="Q668" s="9">
        <f t="shared" si="106"/>
        <v>0</v>
      </c>
      <c r="R668" s="8">
        <f t="shared" si="107"/>
        <v>0</v>
      </c>
      <c r="S668" s="89" t="s">
        <v>1997</v>
      </c>
      <c r="T668" s="89"/>
      <c r="U668" s="89"/>
      <c r="V668" s="89"/>
      <c r="W668" s="89"/>
      <c r="X668" s="89"/>
      <c r="Y668" s="89"/>
      <c r="Z668" s="89"/>
      <c r="AA668" s="89"/>
      <c r="AB668" s="89"/>
      <c r="AC668" s="89"/>
    </row>
    <row r="669" spans="1:29" x14ac:dyDescent="0.25">
      <c r="A669" s="4" t="s">
        <v>2560</v>
      </c>
      <c r="B669" s="5" t="s">
        <v>1340</v>
      </c>
      <c r="C669" s="46" t="s">
        <v>427</v>
      </c>
      <c r="D669" s="295" t="s">
        <v>1360</v>
      </c>
      <c r="E669" s="304" t="s">
        <v>1199</v>
      </c>
      <c r="F669" s="280" t="s">
        <v>9</v>
      </c>
      <c r="G669" s="58">
        <f t="shared" si="102"/>
        <v>621</v>
      </c>
      <c r="H669" s="9">
        <v>540</v>
      </c>
      <c r="I669" s="6">
        <v>1140</v>
      </c>
      <c r="J669" s="29"/>
      <c r="K669" s="9">
        <f t="shared" si="103"/>
        <v>0</v>
      </c>
      <c r="L669" s="9">
        <f t="shared" si="104"/>
        <v>0</v>
      </c>
      <c r="M669" s="9">
        <f t="shared" si="105"/>
        <v>0</v>
      </c>
      <c r="N669" s="29"/>
      <c r="O669" s="9">
        <f t="shared" si="108"/>
        <v>0</v>
      </c>
      <c r="P669" s="9">
        <f t="shared" si="109"/>
        <v>0</v>
      </c>
      <c r="Q669" s="9">
        <f t="shared" si="106"/>
        <v>0</v>
      </c>
      <c r="R669" s="8">
        <f t="shared" si="107"/>
        <v>0</v>
      </c>
      <c r="S669" s="89" t="s">
        <v>1997</v>
      </c>
      <c r="T669" s="89"/>
      <c r="U669" s="89"/>
      <c r="V669" s="89"/>
      <c r="W669" s="89"/>
      <c r="X669" s="89"/>
      <c r="Y669" s="89"/>
      <c r="Z669" s="89"/>
      <c r="AA669" s="89"/>
      <c r="AB669" s="89"/>
      <c r="AC669" s="89"/>
    </row>
    <row r="670" spans="1:29" x14ac:dyDescent="0.25">
      <c r="A670" s="4" t="s">
        <v>2560</v>
      </c>
      <c r="B670" s="5" t="s">
        <v>1340</v>
      </c>
      <c r="C670" s="46" t="s">
        <v>428</v>
      </c>
      <c r="D670" s="310" t="s">
        <v>1361</v>
      </c>
      <c r="E670" s="5" t="s">
        <v>1200</v>
      </c>
      <c r="F670" s="280" t="s">
        <v>9</v>
      </c>
      <c r="G670" s="58">
        <f t="shared" si="102"/>
        <v>621</v>
      </c>
      <c r="H670" s="9">
        <v>540</v>
      </c>
      <c r="I670" s="6">
        <v>1140</v>
      </c>
      <c r="J670" s="32"/>
      <c r="K670" s="9">
        <f t="shared" si="103"/>
        <v>0</v>
      </c>
      <c r="L670" s="9">
        <f t="shared" si="104"/>
        <v>0</v>
      </c>
      <c r="M670" s="9">
        <f t="shared" si="105"/>
        <v>0</v>
      </c>
      <c r="N670" s="29"/>
      <c r="O670" s="9">
        <f t="shared" si="108"/>
        <v>0</v>
      </c>
      <c r="P670" s="9">
        <f t="shared" si="109"/>
        <v>0</v>
      </c>
      <c r="Q670" s="9">
        <f t="shared" si="106"/>
        <v>0</v>
      </c>
      <c r="R670" s="8">
        <f t="shared" si="107"/>
        <v>0</v>
      </c>
      <c r="S670" s="89" t="s">
        <v>1997</v>
      </c>
      <c r="T670" s="89"/>
      <c r="U670" s="89"/>
      <c r="V670" s="89"/>
      <c r="W670" s="89"/>
      <c r="X670" s="89"/>
      <c r="Y670" s="89"/>
      <c r="Z670" s="89"/>
      <c r="AA670" s="89"/>
      <c r="AB670" s="89"/>
      <c r="AC670" s="89"/>
    </row>
    <row r="671" spans="1:29" x14ac:dyDescent="0.25">
      <c r="A671" s="4" t="s">
        <v>2560</v>
      </c>
      <c r="B671" s="5" t="s">
        <v>1340</v>
      </c>
      <c r="C671" s="5" t="s">
        <v>427</v>
      </c>
      <c r="D671" s="278" t="s">
        <v>1362</v>
      </c>
      <c r="E671" s="304" t="s">
        <v>1201</v>
      </c>
      <c r="F671" s="280" t="s">
        <v>11</v>
      </c>
      <c r="G671" s="84">
        <f t="shared" si="102"/>
        <v>380</v>
      </c>
      <c r="H671" s="213">
        <v>330</v>
      </c>
      <c r="I671" s="17">
        <v>660</v>
      </c>
      <c r="J671" s="32"/>
      <c r="K671" s="9">
        <f t="shared" si="103"/>
        <v>0</v>
      </c>
      <c r="L671" s="9">
        <f t="shared" si="104"/>
        <v>0</v>
      </c>
      <c r="M671" s="9">
        <f t="shared" si="105"/>
        <v>0</v>
      </c>
      <c r="N671" s="29"/>
      <c r="O671" s="9">
        <f t="shared" si="108"/>
        <v>0</v>
      </c>
      <c r="P671" s="9">
        <f t="shared" si="109"/>
        <v>0</v>
      </c>
      <c r="Q671" s="9">
        <f t="shared" si="106"/>
        <v>0</v>
      </c>
      <c r="R671" s="8">
        <f t="shared" si="107"/>
        <v>0</v>
      </c>
      <c r="S671" s="89" t="s">
        <v>2030</v>
      </c>
      <c r="T671" s="89"/>
      <c r="U671" s="89"/>
      <c r="V671" s="89"/>
      <c r="W671" s="89"/>
      <c r="X671" s="89"/>
      <c r="Y671" s="89"/>
      <c r="Z671" s="89"/>
      <c r="AA671" s="89"/>
      <c r="AB671" s="89"/>
      <c r="AC671" s="89"/>
    </row>
    <row r="672" spans="1:29" x14ac:dyDescent="0.25">
      <c r="A672" s="4" t="s">
        <v>2560</v>
      </c>
      <c r="B672" s="5" t="s">
        <v>1340</v>
      </c>
      <c r="C672" s="46" t="s">
        <v>427</v>
      </c>
      <c r="D672" s="295" t="s">
        <v>1363</v>
      </c>
      <c r="E672" s="304" t="s">
        <v>1202</v>
      </c>
      <c r="F672" s="280" t="s">
        <v>11</v>
      </c>
      <c r="G672" s="58">
        <f t="shared" si="102"/>
        <v>380</v>
      </c>
      <c r="H672" s="9">
        <v>330</v>
      </c>
      <c r="I672" s="6">
        <v>660</v>
      </c>
      <c r="J672" s="29"/>
      <c r="K672" s="9">
        <f t="shared" si="103"/>
        <v>0</v>
      </c>
      <c r="L672" s="9">
        <f t="shared" si="104"/>
        <v>0</v>
      </c>
      <c r="M672" s="9">
        <f t="shared" si="105"/>
        <v>0</v>
      </c>
      <c r="N672" s="29"/>
      <c r="O672" s="9">
        <f t="shared" si="108"/>
        <v>0</v>
      </c>
      <c r="P672" s="9">
        <f t="shared" si="109"/>
        <v>0</v>
      </c>
      <c r="Q672" s="9">
        <f t="shared" si="106"/>
        <v>0</v>
      </c>
      <c r="R672" s="8">
        <f t="shared" si="107"/>
        <v>0</v>
      </c>
      <c r="S672" s="89" t="s">
        <v>2030</v>
      </c>
      <c r="T672" s="89"/>
      <c r="U672" s="89"/>
      <c r="V672" s="89"/>
      <c r="W672" s="89"/>
      <c r="X672" s="89"/>
      <c r="Y672" s="89"/>
      <c r="Z672" s="89"/>
      <c r="AA672" s="89"/>
      <c r="AB672" s="89"/>
      <c r="AC672" s="89"/>
    </row>
    <row r="673" spans="1:29" x14ac:dyDescent="0.25">
      <c r="A673" s="4" t="s">
        <v>2560</v>
      </c>
      <c r="B673" s="5" t="s">
        <v>1340</v>
      </c>
      <c r="C673" s="46" t="s">
        <v>428</v>
      </c>
      <c r="D673" s="310" t="s">
        <v>1364</v>
      </c>
      <c r="E673" s="5" t="s">
        <v>1203</v>
      </c>
      <c r="F673" s="280" t="s">
        <v>11</v>
      </c>
      <c r="G673" s="58">
        <f t="shared" si="102"/>
        <v>380</v>
      </c>
      <c r="H673" s="9">
        <v>330</v>
      </c>
      <c r="I673" s="6">
        <v>660</v>
      </c>
      <c r="J673" s="32"/>
      <c r="K673" s="9">
        <f t="shared" si="103"/>
        <v>0</v>
      </c>
      <c r="L673" s="9">
        <f t="shared" si="104"/>
        <v>0</v>
      </c>
      <c r="M673" s="9">
        <f t="shared" si="105"/>
        <v>0</v>
      </c>
      <c r="N673" s="29"/>
      <c r="O673" s="9">
        <f t="shared" si="108"/>
        <v>0</v>
      </c>
      <c r="P673" s="9">
        <f t="shared" si="109"/>
        <v>0</v>
      </c>
      <c r="Q673" s="9">
        <f t="shared" si="106"/>
        <v>0</v>
      </c>
      <c r="R673" s="8">
        <f t="shared" si="107"/>
        <v>0</v>
      </c>
      <c r="S673" s="89" t="s">
        <v>2030</v>
      </c>
      <c r="T673" s="89"/>
      <c r="U673" s="89"/>
      <c r="V673" s="89"/>
      <c r="W673" s="89"/>
      <c r="X673" s="89"/>
      <c r="Y673" s="89"/>
      <c r="Z673" s="89"/>
      <c r="AA673" s="89"/>
      <c r="AB673" s="89"/>
      <c r="AC673" s="89"/>
    </row>
    <row r="674" spans="1:29" x14ac:dyDescent="0.25">
      <c r="A674" s="4" t="s">
        <v>2560</v>
      </c>
      <c r="B674" s="5" t="s">
        <v>1340</v>
      </c>
      <c r="C674" s="5" t="s">
        <v>427</v>
      </c>
      <c r="D674" s="278" t="s">
        <v>1365</v>
      </c>
      <c r="E674" s="304" t="s">
        <v>1204</v>
      </c>
      <c r="F674" s="280" t="s">
        <v>9</v>
      </c>
      <c r="G674" s="84">
        <f t="shared" si="102"/>
        <v>621</v>
      </c>
      <c r="H674" s="213">
        <v>540</v>
      </c>
      <c r="I674" s="17">
        <v>1080</v>
      </c>
      <c r="J674" s="32"/>
      <c r="K674" s="9">
        <f t="shared" si="103"/>
        <v>0</v>
      </c>
      <c r="L674" s="9">
        <f t="shared" si="104"/>
        <v>0</v>
      </c>
      <c r="M674" s="9">
        <f t="shared" si="105"/>
        <v>0</v>
      </c>
      <c r="N674" s="29"/>
      <c r="O674" s="9">
        <f t="shared" si="108"/>
        <v>0</v>
      </c>
      <c r="P674" s="9">
        <f t="shared" si="109"/>
        <v>0</v>
      </c>
      <c r="Q674" s="9">
        <f t="shared" si="106"/>
        <v>0</v>
      </c>
      <c r="R674" s="8">
        <f t="shared" si="107"/>
        <v>0</v>
      </c>
      <c r="S674" s="89" t="s">
        <v>2031</v>
      </c>
      <c r="T674" s="89"/>
      <c r="U674" s="89"/>
      <c r="V674" s="89"/>
      <c r="W674" s="89"/>
      <c r="X674" s="89"/>
      <c r="Y674" s="89"/>
      <c r="Z674" s="89"/>
      <c r="AA674" s="89"/>
      <c r="AB674" s="89"/>
      <c r="AC674" s="89"/>
    </row>
    <row r="675" spans="1:29" x14ac:dyDescent="0.25">
      <c r="A675" s="4" t="s">
        <v>2560</v>
      </c>
      <c r="B675" s="5" t="s">
        <v>1340</v>
      </c>
      <c r="C675" s="46" t="s">
        <v>427</v>
      </c>
      <c r="D675" s="295" t="s">
        <v>1366</v>
      </c>
      <c r="E675" s="304" t="s">
        <v>1205</v>
      </c>
      <c r="F675" s="280" t="s">
        <v>9</v>
      </c>
      <c r="G675" s="58">
        <f t="shared" si="102"/>
        <v>621</v>
      </c>
      <c r="H675" s="9">
        <v>540</v>
      </c>
      <c r="I675" s="6">
        <v>1080</v>
      </c>
      <c r="J675" s="29"/>
      <c r="K675" s="9">
        <f t="shared" si="103"/>
        <v>0</v>
      </c>
      <c r="L675" s="9">
        <f t="shared" si="104"/>
        <v>0</v>
      </c>
      <c r="M675" s="9">
        <f t="shared" si="105"/>
        <v>0</v>
      </c>
      <c r="N675" s="29"/>
      <c r="O675" s="9">
        <f t="shared" si="108"/>
        <v>0</v>
      </c>
      <c r="P675" s="9">
        <f t="shared" si="109"/>
        <v>0</v>
      </c>
      <c r="Q675" s="9">
        <f t="shared" si="106"/>
        <v>0</v>
      </c>
      <c r="R675" s="8">
        <f t="shared" si="107"/>
        <v>0</v>
      </c>
      <c r="S675" s="89" t="s">
        <v>2031</v>
      </c>
      <c r="T675" s="89"/>
      <c r="U675" s="89"/>
      <c r="V675" s="89"/>
      <c r="W675" s="89"/>
      <c r="X675" s="89"/>
      <c r="Y675" s="89"/>
      <c r="Z675" s="89"/>
      <c r="AA675" s="89"/>
      <c r="AB675" s="89"/>
      <c r="AC675" s="89"/>
    </row>
    <row r="676" spans="1:29" x14ac:dyDescent="0.25">
      <c r="A676" s="4" t="s">
        <v>2560</v>
      </c>
      <c r="B676" s="5" t="s">
        <v>1340</v>
      </c>
      <c r="C676" s="46" t="s">
        <v>428</v>
      </c>
      <c r="D676" s="310" t="s">
        <v>1367</v>
      </c>
      <c r="E676" s="5" t="s">
        <v>1206</v>
      </c>
      <c r="F676" s="280" t="s">
        <v>9</v>
      </c>
      <c r="G676" s="58">
        <f t="shared" si="102"/>
        <v>621</v>
      </c>
      <c r="H676" s="9">
        <v>540</v>
      </c>
      <c r="I676" s="6">
        <v>1080</v>
      </c>
      <c r="J676" s="32"/>
      <c r="K676" s="9">
        <f t="shared" si="103"/>
        <v>0</v>
      </c>
      <c r="L676" s="9">
        <f t="shared" si="104"/>
        <v>0</v>
      </c>
      <c r="M676" s="9">
        <f t="shared" si="105"/>
        <v>0</v>
      </c>
      <c r="N676" s="29"/>
      <c r="O676" s="9">
        <f t="shared" si="108"/>
        <v>0</v>
      </c>
      <c r="P676" s="9">
        <f t="shared" si="109"/>
        <v>0</v>
      </c>
      <c r="Q676" s="9">
        <f t="shared" si="106"/>
        <v>0</v>
      </c>
      <c r="R676" s="8">
        <f t="shared" si="107"/>
        <v>0</v>
      </c>
      <c r="S676" s="89" t="s">
        <v>2031</v>
      </c>
      <c r="T676" s="89"/>
      <c r="U676" s="89"/>
      <c r="V676" s="89"/>
      <c r="W676" s="89"/>
      <c r="X676" s="89"/>
      <c r="Y676" s="89"/>
      <c r="Z676" s="89"/>
      <c r="AA676" s="89"/>
      <c r="AB676" s="89"/>
      <c r="AC676" s="89"/>
    </row>
    <row r="677" spans="1:29" x14ac:dyDescent="0.25">
      <c r="A677" s="4" t="s">
        <v>2560</v>
      </c>
      <c r="B677" s="5" t="s">
        <v>1340</v>
      </c>
      <c r="C677" s="5" t="s">
        <v>427</v>
      </c>
      <c r="D677" s="278" t="s">
        <v>1401</v>
      </c>
      <c r="E677" s="304" t="s">
        <v>1240</v>
      </c>
      <c r="F677" s="280" t="s">
        <v>9</v>
      </c>
      <c r="G677" s="84">
        <f t="shared" si="102"/>
        <v>690</v>
      </c>
      <c r="H677" s="213">
        <v>600</v>
      </c>
      <c r="I677" s="17">
        <v>1200</v>
      </c>
      <c r="J677" s="32"/>
      <c r="K677" s="9">
        <f t="shared" si="103"/>
        <v>0</v>
      </c>
      <c r="L677" s="9">
        <f t="shared" si="104"/>
        <v>0</v>
      </c>
      <c r="M677" s="9">
        <f t="shared" si="105"/>
        <v>0</v>
      </c>
      <c r="N677" s="29"/>
      <c r="O677" s="9">
        <f t="shared" si="108"/>
        <v>0</v>
      </c>
      <c r="P677" s="9">
        <f t="shared" si="109"/>
        <v>0</v>
      </c>
      <c r="Q677" s="9">
        <f t="shared" si="106"/>
        <v>0</v>
      </c>
      <c r="R677" s="8">
        <f t="shared" si="107"/>
        <v>0</v>
      </c>
      <c r="S677" s="89" t="s">
        <v>2032</v>
      </c>
      <c r="T677" s="89"/>
      <c r="U677" s="89"/>
      <c r="V677" s="89"/>
      <c r="W677" s="89"/>
      <c r="X677" s="89"/>
      <c r="Y677" s="89"/>
      <c r="Z677" s="89"/>
      <c r="AA677" s="89"/>
      <c r="AB677" s="89"/>
      <c r="AC677" s="89"/>
    </row>
    <row r="678" spans="1:29" x14ac:dyDescent="0.25">
      <c r="A678" s="4" t="s">
        <v>2560</v>
      </c>
      <c r="B678" s="5" t="s">
        <v>1340</v>
      </c>
      <c r="C678" s="46" t="s">
        <v>427</v>
      </c>
      <c r="D678" s="295" t="s">
        <v>1402</v>
      </c>
      <c r="E678" s="304" t="s">
        <v>1241</v>
      </c>
      <c r="F678" s="280" t="s">
        <v>9</v>
      </c>
      <c r="G678" s="58">
        <f t="shared" si="102"/>
        <v>690</v>
      </c>
      <c r="H678" s="9">
        <v>600</v>
      </c>
      <c r="I678" s="6">
        <v>1200</v>
      </c>
      <c r="J678" s="29"/>
      <c r="K678" s="9">
        <f t="shared" si="103"/>
        <v>0</v>
      </c>
      <c r="L678" s="9">
        <f t="shared" si="104"/>
        <v>0</v>
      </c>
      <c r="M678" s="9">
        <f t="shared" si="105"/>
        <v>0</v>
      </c>
      <c r="N678" s="29"/>
      <c r="O678" s="9">
        <f t="shared" si="108"/>
        <v>0</v>
      </c>
      <c r="P678" s="9">
        <f t="shared" si="109"/>
        <v>0</v>
      </c>
      <c r="Q678" s="9">
        <f t="shared" si="106"/>
        <v>0</v>
      </c>
      <c r="R678" s="8">
        <f t="shared" si="107"/>
        <v>0</v>
      </c>
      <c r="S678" s="89" t="s">
        <v>2032</v>
      </c>
      <c r="T678" s="89"/>
      <c r="U678" s="89"/>
      <c r="V678" s="89"/>
      <c r="W678" s="89"/>
      <c r="X678" s="89"/>
      <c r="Y678" s="89"/>
      <c r="Z678" s="89"/>
      <c r="AA678" s="89"/>
      <c r="AB678" s="89"/>
      <c r="AC678" s="89"/>
    </row>
    <row r="679" spans="1:29" x14ac:dyDescent="0.25">
      <c r="A679" s="4" t="s">
        <v>2560</v>
      </c>
      <c r="B679" s="5" t="s">
        <v>1340</v>
      </c>
      <c r="C679" s="46" t="s">
        <v>428</v>
      </c>
      <c r="D679" s="310" t="s">
        <v>1403</v>
      </c>
      <c r="E679" s="5" t="s">
        <v>1242</v>
      </c>
      <c r="F679" s="280" t="s">
        <v>9</v>
      </c>
      <c r="G679" s="58">
        <f t="shared" si="102"/>
        <v>690</v>
      </c>
      <c r="H679" s="9">
        <v>600</v>
      </c>
      <c r="I679" s="6">
        <v>1200</v>
      </c>
      <c r="J679" s="32"/>
      <c r="K679" s="9">
        <f t="shared" ref="K679:K710" si="110">J679*G679</f>
        <v>0</v>
      </c>
      <c r="L679" s="9">
        <f t="shared" si="104"/>
        <v>0</v>
      </c>
      <c r="M679" s="9">
        <f t="shared" si="105"/>
        <v>0</v>
      </c>
      <c r="N679" s="29"/>
      <c r="O679" s="9">
        <f t="shared" si="108"/>
        <v>0</v>
      </c>
      <c r="P679" s="9">
        <f t="shared" si="109"/>
        <v>0</v>
      </c>
      <c r="Q679" s="9">
        <f t="shared" si="106"/>
        <v>0</v>
      </c>
      <c r="R679" s="8">
        <f t="shared" si="107"/>
        <v>0</v>
      </c>
      <c r="S679" s="89" t="s">
        <v>2032</v>
      </c>
      <c r="T679" s="89"/>
      <c r="U679" s="89"/>
      <c r="V679" s="89"/>
      <c r="W679" s="89"/>
      <c r="X679" s="89"/>
      <c r="Y679" s="89"/>
      <c r="Z679" s="89"/>
      <c r="AA679" s="89"/>
      <c r="AB679" s="89"/>
      <c r="AC679" s="89"/>
    </row>
    <row r="680" spans="1:29" x14ac:dyDescent="0.25">
      <c r="A680" s="4" t="s">
        <v>2560</v>
      </c>
      <c r="B680" s="5" t="s">
        <v>1340</v>
      </c>
      <c r="C680" s="5" t="s">
        <v>427</v>
      </c>
      <c r="D680" s="278" t="s">
        <v>1452</v>
      </c>
      <c r="E680" s="304" t="s">
        <v>1282</v>
      </c>
      <c r="F680" s="280" t="s">
        <v>8</v>
      </c>
      <c r="G680" s="84">
        <f t="shared" si="102"/>
        <v>322</v>
      </c>
      <c r="H680" s="213">
        <v>280</v>
      </c>
      <c r="I680" s="17">
        <v>600</v>
      </c>
      <c r="J680" s="32"/>
      <c r="K680" s="9">
        <f t="shared" si="110"/>
        <v>0</v>
      </c>
      <c r="L680" s="9">
        <f t="shared" si="104"/>
        <v>0</v>
      </c>
      <c r="M680" s="9">
        <f t="shared" si="105"/>
        <v>0</v>
      </c>
      <c r="N680" s="29"/>
      <c r="O680" s="9">
        <f t="shared" si="108"/>
        <v>0</v>
      </c>
      <c r="P680" s="9">
        <f t="shared" si="109"/>
        <v>0</v>
      </c>
      <c r="Q680" s="9">
        <f t="shared" si="106"/>
        <v>0</v>
      </c>
      <c r="R680" s="8">
        <f t="shared" si="107"/>
        <v>0</v>
      </c>
      <c r="S680" s="89" t="s">
        <v>2033</v>
      </c>
      <c r="T680" s="89"/>
      <c r="U680" s="89"/>
      <c r="V680" s="89"/>
      <c r="W680" s="89"/>
      <c r="X680" s="89"/>
      <c r="Y680" s="89"/>
      <c r="Z680" s="89"/>
      <c r="AA680" s="89"/>
      <c r="AB680" s="89"/>
      <c r="AC680" s="89"/>
    </row>
    <row r="681" spans="1:29" x14ac:dyDescent="0.25">
      <c r="A681" s="4" t="s">
        <v>2560</v>
      </c>
      <c r="B681" s="5" t="s">
        <v>1340</v>
      </c>
      <c r="C681" s="46" t="s">
        <v>427</v>
      </c>
      <c r="D681" s="295" t="s">
        <v>1453</v>
      </c>
      <c r="E681" s="304" t="s">
        <v>1283</v>
      </c>
      <c r="F681" s="280" t="s">
        <v>8</v>
      </c>
      <c r="G681" s="58">
        <f t="shared" si="102"/>
        <v>322</v>
      </c>
      <c r="H681" s="9">
        <v>280</v>
      </c>
      <c r="I681" s="6">
        <v>600</v>
      </c>
      <c r="J681" s="29"/>
      <c r="K681" s="9">
        <f t="shared" si="110"/>
        <v>0</v>
      </c>
      <c r="L681" s="9">
        <f t="shared" si="104"/>
        <v>0</v>
      </c>
      <c r="M681" s="9">
        <f t="shared" si="105"/>
        <v>0</v>
      </c>
      <c r="N681" s="29"/>
      <c r="O681" s="9">
        <f t="shared" si="108"/>
        <v>0</v>
      </c>
      <c r="P681" s="9">
        <f t="shared" si="109"/>
        <v>0</v>
      </c>
      <c r="Q681" s="9">
        <f t="shared" si="106"/>
        <v>0</v>
      </c>
      <c r="R681" s="8">
        <f t="shared" si="107"/>
        <v>0</v>
      </c>
      <c r="S681" s="89" t="s">
        <v>2033</v>
      </c>
      <c r="T681" s="89"/>
      <c r="U681" s="89"/>
      <c r="V681" s="89"/>
      <c r="W681" s="89"/>
      <c r="X681" s="89"/>
      <c r="Y681" s="89"/>
      <c r="Z681" s="89"/>
      <c r="AA681" s="89"/>
      <c r="AB681" s="89"/>
      <c r="AC681" s="89"/>
    </row>
    <row r="682" spans="1:29" x14ac:dyDescent="0.25">
      <c r="A682" s="4" t="s">
        <v>2560</v>
      </c>
      <c r="B682" s="5" t="s">
        <v>1340</v>
      </c>
      <c r="C682" s="46" t="s">
        <v>428</v>
      </c>
      <c r="D682" s="310" t="s">
        <v>1454</v>
      </c>
      <c r="E682" s="5" t="s">
        <v>1284</v>
      </c>
      <c r="F682" s="280" t="s">
        <v>8</v>
      </c>
      <c r="G682" s="58">
        <f t="shared" si="102"/>
        <v>322</v>
      </c>
      <c r="H682" s="9">
        <v>280</v>
      </c>
      <c r="I682" s="6">
        <v>600</v>
      </c>
      <c r="J682" s="32"/>
      <c r="K682" s="9">
        <f t="shared" si="110"/>
        <v>0</v>
      </c>
      <c r="L682" s="9">
        <f t="shared" si="104"/>
        <v>0</v>
      </c>
      <c r="M682" s="9">
        <f t="shared" si="105"/>
        <v>0</v>
      </c>
      <c r="N682" s="29"/>
      <c r="O682" s="9">
        <f t="shared" si="108"/>
        <v>0</v>
      </c>
      <c r="P682" s="9">
        <f t="shared" si="109"/>
        <v>0</v>
      </c>
      <c r="Q682" s="9">
        <f t="shared" si="106"/>
        <v>0</v>
      </c>
      <c r="R682" s="8">
        <f t="shared" si="107"/>
        <v>0</v>
      </c>
      <c r="S682" s="89" t="s">
        <v>2033</v>
      </c>
      <c r="T682" s="89"/>
      <c r="U682" s="89"/>
      <c r="V682" s="89"/>
      <c r="W682" s="89"/>
      <c r="X682" s="89"/>
      <c r="Y682" s="89"/>
      <c r="Z682" s="89"/>
      <c r="AA682" s="89"/>
      <c r="AB682" s="89"/>
      <c r="AC682" s="89"/>
    </row>
    <row r="683" spans="1:29" x14ac:dyDescent="0.25">
      <c r="A683" s="4" t="s">
        <v>2560</v>
      </c>
      <c r="B683" s="5" t="s">
        <v>1340</v>
      </c>
      <c r="C683" s="5" t="s">
        <v>427</v>
      </c>
      <c r="D683" s="278" t="s">
        <v>84</v>
      </c>
      <c r="E683" s="46" t="s">
        <v>595</v>
      </c>
      <c r="F683" s="280" t="s">
        <v>8</v>
      </c>
      <c r="G683" s="84">
        <f t="shared" si="102"/>
        <v>288</v>
      </c>
      <c r="H683" s="15">
        <v>250</v>
      </c>
      <c r="I683" s="15">
        <v>500</v>
      </c>
      <c r="J683" s="33"/>
      <c r="K683" s="9">
        <f t="shared" si="110"/>
        <v>0</v>
      </c>
      <c r="L683" s="9">
        <f t="shared" si="104"/>
        <v>0</v>
      </c>
      <c r="M683" s="9">
        <f t="shared" si="105"/>
        <v>0</v>
      </c>
      <c r="N683" s="29"/>
      <c r="O683" s="9">
        <f t="shared" si="108"/>
        <v>0</v>
      </c>
      <c r="P683" s="9">
        <f t="shared" si="109"/>
        <v>0</v>
      </c>
      <c r="Q683" s="9">
        <f t="shared" si="106"/>
        <v>0</v>
      </c>
      <c r="R683" s="8">
        <f t="shared" si="107"/>
        <v>0</v>
      </c>
      <c r="S683" s="89" t="e">
        <v>#N/A</v>
      </c>
      <c r="T683" s="89"/>
      <c r="U683" s="89"/>
      <c r="V683" s="89"/>
      <c r="W683" s="89"/>
      <c r="X683" s="89"/>
      <c r="Y683" s="89"/>
      <c r="Z683" s="89"/>
      <c r="AA683" s="89"/>
      <c r="AB683" s="89" t="e">
        <v>#N/A</v>
      </c>
      <c r="AC683" s="89" t="e">
        <v>#N/A</v>
      </c>
    </row>
    <row r="684" spans="1:29" x14ac:dyDescent="0.25">
      <c r="A684" s="4" t="s">
        <v>2560</v>
      </c>
      <c r="B684" s="5" t="s">
        <v>1340</v>
      </c>
      <c r="C684" s="46" t="s">
        <v>427</v>
      </c>
      <c r="D684" s="295" t="s">
        <v>32</v>
      </c>
      <c r="E684" s="304" t="s">
        <v>515</v>
      </c>
      <c r="F684" s="280" t="s">
        <v>8</v>
      </c>
      <c r="G684" s="58">
        <f t="shared" si="102"/>
        <v>288</v>
      </c>
      <c r="H684" s="10">
        <v>250</v>
      </c>
      <c r="I684" s="10">
        <v>500</v>
      </c>
      <c r="J684" s="33"/>
      <c r="K684" s="9">
        <f t="shared" si="110"/>
        <v>0</v>
      </c>
      <c r="L684" s="9">
        <f t="shared" si="104"/>
        <v>0</v>
      </c>
      <c r="M684" s="9">
        <f t="shared" si="105"/>
        <v>0</v>
      </c>
      <c r="N684" s="29"/>
      <c r="O684" s="9">
        <f t="shared" si="108"/>
        <v>0</v>
      </c>
      <c r="P684" s="9">
        <f t="shared" si="109"/>
        <v>0</v>
      </c>
      <c r="Q684" s="9">
        <f t="shared" si="106"/>
        <v>0</v>
      </c>
      <c r="R684" s="8">
        <f t="shared" si="107"/>
        <v>0</v>
      </c>
      <c r="S684" s="89" t="e">
        <v>#N/A</v>
      </c>
      <c r="T684" s="89"/>
      <c r="U684" s="89"/>
      <c r="V684" s="89"/>
      <c r="W684" s="89"/>
      <c r="X684" s="89"/>
      <c r="Y684" s="89"/>
      <c r="Z684" s="89"/>
      <c r="AA684" s="89"/>
      <c r="AB684" s="89" t="e">
        <v>#N/A</v>
      </c>
      <c r="AC684" s="89" t="e">
        <v>#N/A</v>
      </c>
    </row>
    <row r="685" spans="1:29" x14ac:dyDescent="0.25">
      <c r="A685" s="4" t="s">
        <v>2560</v>
      </c>
      <c r="B685" s="5" t="s">
        <v>1340</v>
      </c>
      <c r="C685" s="46" t="s">
        <v>428</v>
      </c>
      <c r="D685" s="310" t="s">
        <v>33</v>
      </c>
      <c r="E685" s="46" t="s">
        <v>516</v>
      </c>
      <c r="F685" s="280" t="s">
        <v>8</v>
      </c>
      <c r="G685" s="58">
        <f t="shared" si="102"/>
        <v>288</v>
      </c>
      <c r="H685" s="10">
        <v>250</v>
      </c>
      <c r="I685" s="10">
        <v>500</v>
      </c>
      <c r="J685" s="33"/>
      <c r="K685" s="9">
        <f t="shared" si="110"/>
        <v>0</v>
      </c>
      <c r="L685" s="9">
        <f t="shared" si="104"/>
        <v>0</v>
      </c>
      <c r="M685" s="9">
        <f t="shared" si="105"/>
        <v>0</v>
      </c>
      <c r="N685" s="29"/>
      <c r="O685" s="9">
        <f t="shared" si="108"/>
        <v>0</v>
      </c>
      <c r="P685" s="9">
        <f t="shared" si="109"/>
        <v>0</v>
      </c>
      <c r="Q685" s="9">
        <f t="shared" si="106"/>
        <v>0</v>
      </c>
      <c r="R685" s="8">
        <f t="shared" si="107"/>
        <v>0</v>
      </c>
      <c r="S685" s="89" t="e">
        <v>#N/A</v>
      </c>
      <c r="T685" s="89"/>
      <c r="U685" s="89"/>
      <c r="V685" s="89"/>
      <c r="W685" s="89"/>
      <c r="X685" s="89"/>
      <c r="Y685" s="89"/>
      <c r="Z685" s="89"/>
      <c r="AA685" s="89"/>
      <c r="AB685" s="89" t="e">
        <v>#N/A</v>
      </c>
      <c r="AC685" s="89" t="e">
        <v>#N/A</v>
      </c>
    </row>
    <row r="686" spans="1:29" x14ac:dyDescent="0.25">
      <c r="A686" s="4" t="s">
        <v>2560</v>
      </c>
      <c r="B686" s="5" t="s">
        <v>1340</v>
      </c>
      <c r="C686" s="5" t="s">
        <v>427</v>
      </c>
      <c r="D686" s="278" t="s">
        <v>2183</v>
      </c>
      <c r="E686" s="304" t="s">
        <v>2159</v>
      </c>
      <c r="F686" s="280" t="s">
        <v>9</v>
      </c>
      <c r="G686" s="84">
        <f t="shared" si="102"/>
        <v>483</v>
      </c>
      <c r="H686" s="84">
        <v>420</v>
      </c>
      <c r="I686" s="84">
        <v>840</v>
      </c>
      <c r="J686" s="32"/>
      <c r="K686" s="9"/>
      <c r="L686" s="9">
        <f t="shared" si="104"/>
        <v>0</v>
      </c>
      <c r="M686" s="9">
        <f t="shared" si="105"/>
        <v>0</v>
      </c>
      <c r="N686" s="29"/>
      <c r="O686" s="9">
        <f t="shared" si="108"/>
        <v>0</v>
      </c>
      <c r="P686" s="9">
        <f t="shared" si="109"/>
        <v>0</v>
      </c>
      <c r="Q686" s="9">
        <f t="shared" si="106"/>
        <v>0</v>
      </c>
      <c r="R686" s="8">
        <f t="shared" si="107"/>
        <v>0</v>
      </c>
      <c r="S686" s="89" t="s">
        <v>2167</v>
      </c>
      <c r="T686" s="89"/>
      <c r="U686" s="89"/>
      <c r="V686" s="89"/>
      <c r="W686" s="89"/>
      <c r="X686" s="89"/>
      <c r="Y686" s="89"/>
      <c r="Z686" s="89"/>
      <c r="AA686" s="89"/>
      <c r="AB686" s="89"/>
      <c r="AC686" s="89"/>
    </row>
    <row r="687" spans="1:29" x14ac:dyDescent="0.25">
      <c r="A687" s="4" t="s">
        <v>2560</v>
      </c>
      <c r="B687" s="5" t="s">
        <v>1340</v>
      </c>
      <c r="C687" s="46" t="s">
        <v>427</v>
      </c>
      <c r="D687" s="295" t="s">
        <v>2184</v>
      </c>
      <c r="E687" s="304" t="s">
        <v>2160</v>
      </c>
      <c r="F687" s="299" t="s">
        <v>9</v>
      </c>
      <c r="G687" s="6">
        <f t="shared" si="102"/>
        <v>483</v>
      </c>
      <c r="H687" s="6">
        <v>420</v>
      </c>
      <c r="I687" s="6">
        <v>840</v>
      </c>
      <c r="J687" s="32"/>
      <c r="K687" s="9"/>
      <c r="L687" s="9">
        <f t="shared" si="104"/>
        <v>0</v>
      </c>
      <c r="M687" s="9">
        <f t="shared" si="105"/>
        <v>0</v>
      </c>
      <c r="N687" s="29"/>
      <c r="O687" s="9">
        <f t="shared" si="108"/>
        <v>0</v>
      </c>
      <c r="P687" s="9">
        <f t="shared" si="109"/>
        <v>0</v>
      </c>
      <c r="Q687" s="9">
        <f t="shared" si="106"/>
        <v>0</v>
      </c>
      <c r="R687" s="8">
        <f t="shared" si="107"/>
        <v>0</v>
      </c>
      <c r="S687" s="89" t="s">
        <v>2167</v>
      </c>
      <c r="T687" s="89"/>
      <c r="U687" s="89"/>
      <c r="V687" s="89"/>
      <c r="W687" s="89"/>
      <c r="X687" s="89"/>
      <c r="Y687" s="89"/>
      <c r="Z687" s="89"/>
      <c r="AA687" s="89"/>
      <c r="AB687" s="89"/>
      <c r="AC687" s="89"/>
    </row>
    <row r="688" spans="1:29" x14ac:dyDescent="0.25">
      <c r="A688" s="4" t="s">
        <v>2560</v>
      </c>
      <c r="B688" s="5" t="s">
        <v>1340</v>
      </c>
      <c r="C688" s="46" t="s">
        <v>428</v>
      </c>
      <c r="D688" s="310" t="s">
        <v>2185</v>
      </c>
      <c r="E688" s="46" t="s">
        <v>2161</v>
      </c>
      <c r="F688" s="299" t="s">
        <v>9</v>
      </c>
      <c r="G688" s="6">
        <f t="shared" si="102"/>
        <v>483</v>
      </c>
      <c r="H688" s="6">
        <v>420</v>
      </c>
      <c r="I688" s="6">
        <v>840</v>
      </c>
      <c r="J688" s="32"/>
      <c r="K688" s="9"/>
      <c r="L688" s="9">
        <f t="shared" si="104"/>
        <v>0</v>
      </c>
      <c r="M688" s="9">
        <f t="shared" si="105"/>
        <v>0</v>
      </c>
      <c r="N688" s="29"/>
      <c r="O688" s="9">
        <f t="shared" si="108"/>
        <v>0</v>
      </c>
      <c r="P688" s="9">
        <f t="shared" si="109"/>
        <v>0</v>
      </c>
      <c r="Q688" s="9">
        <f t="shared" si="106"/>
        <v>0</v>
      </c>
      <c r="R688" s="8">
        <f t="shared" si="107"/>
        <v>0</v>
      </c>
      <c r="S688" s="89" t="s">
        <v>2167</v>
      </c>
      <c r="T688" s="89"/>
      <c r="U688" s="89"/>
      <c r="V688" s="89"/>
      <c r="W688" s="89"/>
      <c r="X688" s="89"/>
      <c r="Y688" s="89"/>
      <c r="Z688" s="89"/>
      <c r="AA688" s="89"/>
      <c r="AB688" s="89"/>
      <c r="AC688" s="89"/>
    </row>
    <row r="689" spans="1:29" x14ac:dyDescent="0.25">
      <c r="A689" s="4" t="s">
        <v>2560</v>
      </c>
      <c r="B689" s="5" t="s">
        <v>1340</v>
      </c>
      <c r="C689" s="5" t="s">
        <v>427</v>
      </c>
      <c r="D689" s="278" t="s">
        <v>2233</v>
      </c>
      <c r="E689" s="304" t="s">
        <v>2471</v>
      </c>
      <c r="F689" s="299" t="s">
        <v>10</v>
      </c>
      <c r="G689" s="84">
        <f t="shared" si="102"/>
        <v>690</v>
      </c>
      <c r="H689" s="17">
        <v>600</v>
      </c>
      <c r="I689" s="17">
        <v>1200</v>
      </c>
      <c r="J689" s="32"/>
      <c r="K689" s="9"/>
      <c r="L689" s="9">
        <f t="shared" si="104"/>
        <v>0</v>
      </c>
      <c r="M689" s="9">
        <f t="shared" si="105"/>
        <v>0</v>
      </c>
      <c r="N689" s="29"/>
      <c r="O689" s="9">
        <f t="shared" si="108"/>
        <v>0</v>
      </c>
      <c r="P689" s="9">
        <f t="shared" si="109"/>
        <v>0</v>
      </c>
      <c r="Q689" s="9">
        <f t="shared" si="106"/>
        <v>0</v>
      </c>
      <c r="R689" s="8">
        <f t="shared" si="107"/>
        <v>0</v>
      </c>
      <c r="S689" s="89" t="e">
        <v>#N/A</v>
      </c>
      <c r="T689" s="89"/>
      <c r="U689" s="89"/>
      <c r="V689" s="89"/>
      <c r="W689" s="89"/>
      <c r="X689" s="89"/>
      <c r="Y689" s="89"/>
      <c r="Z689" s="89"/>
      <c r="AA689" s="89"/>
      <c r="AB689" s="89" t="e">
        <v>#N/A</v>
      </c>
      <c r="AC689" s="89" t="e">
        <v>#N/A</v>
      </c>
    </row>
    <row r="690" spans="1:29" x14ac:dyDescent="0.25">
      <c r="A690" s="4" t="s">
        <v>2560</v>
      </c>
      <c r="B690" s="5" t="s">
        <v>1340</v>
      </c>
      <c r="C690" s="46" t="s">
        <v>427</v>
      </c>
      <c r="D690" s="295" t="s">
        <v>2234</v>
      </c>
      <c r="E690" s="46" t="s">
        <v>2472</v>
      </c>
      <c r="F690" s="299" t="s">
        <v>10</v>
      </c>
      <c r="G690" s="6">
        <f t="shared" si="102"/>
        <v>690</v>
      </c>
      <c r="H690" s="6">
        <v>600</v>
      </c>
      <c r="I690" s="6">
        <v>1200</v>
      </c>
      <c r="J690" s="32"/>
      <c r="K690" s="9"/>
      <c r="L690" s="9">
        <f t="shared" si="104"/>
        <v>0</v>
      </c>
      <c r="M690" s="9">
        <f t="shared" si="105"/>
        <v>0</v>
      </c>
      <c r="N690" s="29"/>
      <c r="O690" s="9">
        <f t="shared" si="108"/>
        <v>0</v>
      </c>
      <c r="P690" s="9">
        <f t="shared" si="109"/>
        <v>0</v>
      </c>
      <c r="Q690" s="9">
        <f t="shared" si="106"/>
        <v>0</v>
      </c>
      <c r="R690" s="8">
        <f t="shared" si="107"/>
        <v>0</v>
      </c>
      <c r="S690" s="89" t="e">
        <v>#N/A</v>
      </c>
      <c r="T690" s="89"/>
      <c r="U690" s="89"/>
      <c r="V690" s="89"/>
      <c r="W690" s="89"/>
      <c r="X690" s="89"/>
      <c r="Y690" s="89"/>
      <c r="Z690" s="89"/>
      <c r="AA690" s="89"/>
      <c r="AB690" s="89" t="e">
        <v>#N/A</v>
      </c>
      <c r="AC690" s="89" t="e">
        <v>#N/A</v>
      </c>
    </row>
    <row r="691" spans="1:29" x14ac:dyDescent="0.25">
      <c r="A691" s="4" t="s">
        <v>2560</v>
      </c>
      <c r="B691" s="60" t="s">
        <v>1340</v>
      </c>
      <c r="C691" s="5" t="s">
        <v>427</v>
      </c>
      <c r="D691" s="278" t="s">
        <v>2845</v>
      </c>
      <c r="E691" s="60" t="s">
        <v>2666</v>
      </c>
      <c r="F691" s="254" t="s">
        <v>10</v>
      </c>
      <c r="G691" s="17">
        <f t="shared" si="102"/>
        <v>518</v>
      </c>
      <c r="H691" s="17">
        <v>450</v>
      </c>
      <c r="I691" s="17">
        <v>1000</v>
      </c>
      <c r="J691" s="32"/>
      <c r="K691" s="9">
        <f t="shared" ref="K691:K696" si="111">J691*G691</f>
        <v>0</v>
      </c>
      <c r="L691" s="9">
        <f t="shared" si="104"/>
        <v>0</v>
      </c>
      <c r="M691" s="9">
        <f t="shared" si="105"/>
        <v>0</v>
      </c>
      <c r="N691" s="29"/>
      <c r="O691" s="9">
        <f t="shared" si="108"/>
        <v>0</v>
      </c>
      <c r="P691" s="9">
        <f t="shared" si="109"/>
        <v>0</v>
      </c>
      <c r="Q691" s="9">
        <f t="shared" si="106"/>
        <v>0</v>
      </c>
      <c r="R691" s="8">
        <f t="shared" si="107"/>
        <v>0</v>
      </c>
      <c r="S691" s="89" t="s">
        <v>2915</v>
      </c>
      <c r="T691" s="89" t="s">
        <v>2727</v>
      </c>
      <c r="U691" s="89">
        <v>75</v>
      </c>
      <c r="V691" s="89"/>
      <c r="W691" s="89"/>
      <c r="X691" s="89"/>
      <c r="Y691" s="89"/>
      <c r="Z691" s="89"/>
      <c r="AA691" s="89"/>
      <c r="AB691" s="89"/>
      <c r="AC691" s="89"/>
    </row>
    <row r="692" spans="1:29" x14ac:dyDescent="0.25">
      <c r="A692" s="4" t="s">
        <v>2560</v>
      </c>
      <c r="B692" s="60" t="s">
        <v>1340</v>
      </c>
      <c r="C692" s="46" t="s">
        <v>427</v>
      </c>
      <c r="D692" s="278" t="s">
        <v>2846</v>
      </c>
      <c r="E692" s="304" t="s">
        <v>2667</v>
      </c>
      <c r="F692" s="254" t="s">
        <v>10</v>
      </c>
      <c r="G692" s="6">
        <f t="shared" si="102"/>
        <v>518</v>
      </c>
      <c r="H692" s="6">
        <v>450</v>
      </c>
      <c r="I692" s="6">
        <v>1000</v>
      </c>
      <c r="J692" s="32"/>
      <c r="K692" s="9">
        <f t="shared" si="111"/>
        <v>0</v>
      </c>
      <c r="L692" s="9">
        <f t="shared" si="104"/>
        <v>0</v>
      </c>
      <c r="M692" s="9">
        <f t="shared" si="105"/>
        <v>0</v>
      </c>
      <c r="N692" s="29"/>
      <c r="O692" s="9">
        <f t="shared" si="108"/>
        <v>0</v>
      </c>
      <c r="P692" s="9">
        <f t="shared" si="109"/>
        <v>0</v>
      </c>
      <c r="Q692" s="9">
        <f t="shared" si="106"/>
        <v>0</v>
      </c>
      <c r="R692" s="8">
        <f t="shared" si="107"/>
        <v>0</v>
      </c>
      <c r="S692" s="89" t="s">
        <v>2915</v>
      </c>
      <c r="T692" s="89" t="s">
        <v>2727</v>
      </c>
      <c r="U692" s="89">
        <v>75</v>
      </c>
      <c r="V692" s="89"/>
      <c r="W692" s="89"/>
      <c r="X692" s="89"/>
      <c r="Y692" s="89"/>
      <c r="Z692" s="89"/>
      <c r="AA692" s="89"/>
      <c r="AB692" s="89"/>
      <c r="AC692" s="89"/>
    </row>
    <row r="693" spans="1:29" x14ac:dyDescent="0.25">
      <c r="A693" s="4" t="s">
        <v>2560</v>
      </c>
      <c r="B693" s="60" t="s">
        <v>1340</v>
      </c>
      <c r="C693" s="46" t="s">
        <v>428</v>
      </c>
      <c r="D693" s="310" t="s">
        <v>2847</v>
      </c>
      <c r="E693" s="182" t="s">
        <v>2668</v>
      </c>
      <c r="F693" s="254" t="s">
        <v>10</v>
      </c>
      <c r="G693" s="6">
        <f t="shared" si="102"/>
        <v>518</v>
      </c>
      <c r="H693" s="6">
        <v>450</v>
      </c>
      <c r="I693" s="6">
        <v>1000</v>
      </c>
      <c r="J693" s="32"/>
      <c r="K693" s="9">
        <f t="shared" si="111"/>
        <v>0</v>
      </c>
      <c r="L693" s="9">
        <f t="shared" si="104"/>
        <v>0</v>
      </c>
      <c r="M693" s="9">
        <f t="shared" si="105"/>
        <v>0</v>
      </c>
      <c r="N693" s="29"/>
      <c r="O693" s="9">
        <f t="shared" si="108"/>
        <v>0</v>
      </c>
      <c r="P693" s="9">
        <f t="shared" si="109"/>
        <v>0</v>
      </c>
      <c r="Q693" s="9">
        <f t="shared" si="106"/>
        <v>0</v>
      </c>
      <c r="R693" s="8">
        <f t="shared" si="107"/>
        <v>0</v>
      </c>
      <c r="S693" s="89" t="s">
        <v>2915</v>
      </c>
      <c r="T693" s="89" t="s">
        <v>2727</v>
      </c>
      <c r="U693" s="89">
        <v>75</v>
      </c>
      <c r="V693" s="89"/>
      <c r="W693" s="89"/>
      <c r="X693" s="89"/>
      <c r="Y693" s="89"/>
      <c r="Z693" s="89"/>
      <c r="AA693" s="89"/>
      <c r="AB693" s="89"/>
      <c r="AC693" s="89"/>
    </row>
    <row r="694" spans="1:29" x14ac:dyDescent="0.25">
      <c r="A694" s="4" t="s">
        <v>2560</v>
      </c>
      <c r="B694" s="60" t="s">
        <v>1340</v>
      </c>
      <c r="C694" s="5" t="s">
        <v>427</v>
      </c>
      <c r="D694" s="278" t="s">
        <v>2848</v>
      </c>
      <c r="E694" s="60" t="s">
        <v>2669</v>
      </c>
      <c r="F694" s="254" t="s">
        <v>10</v>
      </c>
      <c r="G694" s="17">
        <f t="shared" si="102"/>
        <v>403</v>
      </c>
      <c r="H694" s="17">
        <v>350</v>
      </c>
      <c r="I694" s="17">
        <v>750</v>
      </c>
      <c r="J694" s="32"/>
      <c r="K694" s="9">
        <f t="shared" si="111"/>
        <v>0</v>
      </c>
      <c r="L694" s="9">
        <f t="shared" si="104"/>
        <v>0</v>
      </c>
      <c r="M694" s="9">
        <f t="shared" si="105"/>
        <v>0</v>
      </c>
      <c r="N694" s="29"/>
      <c r="O694" s="9">
        <f t="shared" si="108"/>
        <v>0</v>
      </c>
      <c r="P694" s="9">
        <f t="shared" si="109"/>
        <v>0</v>
      </c>
      <c r="Q694" s="9">
        <f t="shared" si="106"/>
        <v>0</v>
      </c>
      <c r="R694" s="8">
        <f t="shared" si="107"/>
        <v>0</v>
      </c>
      <c r="S694" s="89" t="s">
        <v>2916</v>
      </c>
      <c r="T694" s="89" t="s">
        <v>2727</v>
      </c>
      <c r="U694" s="89">
        <v>60</v>
      </c>
      <c r="V694" s="89"/>
      <c r="W694" s="89"/>
      <c r="X694" s="89"/>
      <c r="Y694" s="89"/>
      <c r="Z694" s="89"/>
      <c r="AA694" s="89"/>
      <c r="AB694" s="89"/>
      <c r="AC694" s="89"/>
    </row>
    <row r="695" spans="1:29" x14ac:dyDescent="0.25">
      <c r="A695" s="4" t="s">
        <v>2560</v>
      </c>
      <c r="B695" s="60" t="s">
        <v>1340</v>
      </c>
      <c r="C695" s="46" t="s">
        <v>427</v>
      </c>
      <c r="D695" s="297" t="s">
        <v>2849</v>
      </c>
      <c r="E695" s="304" t="s">
        <v>2670</v>
      </c>
      <c r="F695" s="254" t="s">
        <v>10</v>
      </c>
      <c r="G695" s="6">
        <f t="shared" si="102"/>
        <v>403</v>
      </c>
      <c r="H695" s="6">
        <v>350</v>
      </c>
      <c r="I695" s="6">
        <v>750</v>
      </c>
      <c r="J695" s="32"/>
      <c r="K695" s="9">
        <f t="shared" si="111"/>
        <v>0</v>
      </c>
      <c r="L695" s="9">
        <f t="shared" si="104"/>
        <v>0</v>
      </c>
      <c r="M695" s="9">
        <f t="shared" si="105"/>
        <v>0</v>
      </c>
      <c r="N695" s="29"/>
      <c r="O695" s="9">
        <f t="shared" si="108"/>
        <v>0</v>
      </c>
      <c r="P695" s="9">
        <f t="shared" si="109"/>
        <v>0</v>
      </c>
      <c r="Q695" s="9">
        <f t="shared" si="106"/>
        <v>0</v>
      </c>
      <c r="R695" s="8">
        <f t="shared" si="107"/>
        <v>0</v>
      </c>
      <c r="S695" s="89" t="s">
        <v>2916</v>
      </c>
      <c r="T695" s="89" t="s">
        <v>2727</v>
      </c>
      <c r="U695" s="89">
        <v>60</v>
      </c>
      <c r="V695" s="89"/>
      <c r="W695" s="89"/>
      <c r="X695" s="89"/>
      <c r="Y695" s="89"/>
      <c r="Z695" s="89"/>
      <c r="AA695" s="89"/>
      <c r="AB695" s="89"/>
      <c r="AC695" s="89"/>
    </row>
    <row r="696" spans="1:29" x14ac:dyDescent="0.25">
      <c r="A696" s="4" t="s">
        <v>2560</v>
      </c>
      <c r="B696" s="60" t="s">
        <v>1340</v>
      </c>
      <c r="C696" s="46" t="s">
        <v>428</v>
      </c>
      <c r="D696" s="310" t="s">
        <v>2850</v>
      </c>
      <c r="E696" s="182" t="s">
        <v>2671</v>
      </c>
      <c r="F696" s="254" t="s">
        <v>10</v>
      </c>
      <c r="G696" s="6">
        <f t="shared" si="102"/>
        <v>403</v>
      </c>
      <c r="H696" s="6">
        <v>350</v>
      </c>
      <c r="I696" s="6">
        <v>750</v>
      </c>
      <c r="J696" s="32"/>
      <c r="K696" s="9">
        <f t="shared" si="111"/>
        <v>0</v>
      </c>
      <c r="L696" s="9">
        <f t="shared" si="104"/>
        <v>0</v>
      </c>
      <c r="M696" s="9">
        <f t="shared" si="105"/>
        <v>0</v>
      </c>
      <c r="N696" s="29"/>
      <c r="O696" s="9">
        <f t="shared" si="108"/>
        <v>0</v>
      </c>
      <c r="P696" s="9">
        <f t="shared" si="109"/>
        <v>0</v>
      </c>
      <c r="Q696" s="9">
        <f t="shared" si="106"/>
        <v>0</v>
      </c>
      <c r="R696" s="8">
        <f t="shared" si="107"/>
        <v>0</v>
      </c>
      <c r="S696" s="89" t="s">
        <v>2916</v>
      </c>
      <c r="T696" s="89" t="s">
        <v>2727</v>
      </c>
      <c r="U696" s="89">
        <v>60</v>
      </c>
      <c r="V696" s="89"/>
      <c r="W696" s="89"/>
      <c r="X696" s="89"/>
      <c r="Y696" s="89"/>
      <c r="Z696" s="89"/>
      <c r="AA696" s="89"/>
      <c r="AB696" s="89"/>
      <c r="AC696" s="89"/>
    </row>
    <row r="697" spans="1:29" x14ac:dyDescent="0.25">
      <c r="A697" s="4" t="s">
        <v>2560</v>
      </c>
      <c r="B697" s="5" t="s">
        <v>1341</v>
      </c>
      <c r="C697" s="5" t="s">
        <v>427</v>
      </c>
      <c r="D697" s="278" t="s">
        <v>2235</v>
      </c>
      <c r="E697" s="304" t="s">
        <v>2473</v>
      </c>
      <c r="F697" s="299" t="s">
        <v>8</v>
      </c>
      <c r="G697" s="84">
        <f t="shared" si="102"/>
        <v>552</v>
      </c>
      <c r="H697" s="17">
        <v>480</v>
      </c>
      <c r="I697" s="17">
        <v>960</v>
      </c>
      <c r="J697" s="32"/>
      <c r="K697" s="9"/>
      <c r="L697" s="9">
        <f t="shared" si="104"/>
        <v>0</v>
      </c>
      <c r="M697" s="9">
        <f t="shared" si="105"/>
        <v>0</v>
      </c>
      <c r="N697" s="29"/>
      <c r="O697" s="9">
        <f t="shared" si="108"/>
        <v>0</v>
      </c>
      <c r="P697" s="9">
        <f t="shared" si="109"/>
        <v>0</v>
      </c>
      <c r="Q697" s="9">
        <f t="shared" si="106"/>
        <v>0</v>
      </c>
      <c r="R697" s="8">
        <f t="shared" si="107"/>
        <v>0</v>
      </c>
      <c r="S697" s="89" t="e">
        <v>#N/A</v>
      </c>
      <c r="T697" s="89"/>
      <c r="U697" s="89"/>
      <c r="V697" s="89"/>
      <c r="W697" s="89"/>
      <c r="X697" s="89"/>
      <c r="Y697" s="89"/>
      <c r="Z697" s="89"/>
      <c r="AA697" s="89"/>
      <c r="AB697" s="89" t="e">
        <v>#N/A</v>
      </c>
      <c r="AC697" s="89" t="e">
        <v>#N/A</v>
      </c>
    </row>
    <row r="698" spans="1:29" x14ac:dyDescent="0.25">
      <c r="A698" s="4" t="s">
        <v>2560</v>
      </c>
      <c r="B698" s="5" t="s">
        <v>1341</v>
      </c>
      <c r="C698" s="46" t="s">
        <v>427</v>
      </c>
      <c r="D698" s="295" t="s">
        <v>2236</v>
      </c>
      <c r="E698" s="46" t="s">
        <v>2474</v>
      </c>
      <c r="F698" s="299" t="s">
        <v>8</v>
      </c>
      <c r="G698" s="6">
        <f t="shared" si="102"/>
        <v>552</v>
      </c>
      <c r="H698" s="6">
        <v>480</v>
      </c>
      <c r="I698" s="6">
        <v>960</v>
      </c>
      <c r="J698" s="32"/>
      <c r="K698" s="9"/>
      <c r="L698" s="9">
        <f t="shared" si="104"/>
        <v>0</v>
      </c>
      <c r="M698" s="9">
        <f t="shared" si="105"/>
        <v>0</v>
      </c>
      <c r="N698" s="29"/>
      <c r="O698" s="9">
        <f t="shared" si="108"/>
        <v>0</v>
      </c>
      <c r="P698" s="9">
        <f t="shared" si="109"/>
        <v>0</v>
      </c>
      <c r="Q698" s="9">
        <f t="shared" si="106"/>
        <v>0</v>
      </c>
      <c r="R698" s="8">
        <f t="shared" si="107"/>
        <v>0</v>
      </c>
      <c r="S698" s="89" t="e">
        <v>#N/A</v>
      </c>
      <c r="T698" s="89"/>
      <c r="U698" s="89"/>
      <c r="V698" s="89"/>
      <c r="W698" s="89"/>
      <c r="X698" s="89"/>
      <c r="Y698" s="89"/>
      <c r="Z698" s="89"/>
      <c r="AA698" s="89"/>
      <c r="AB698" s="89" t="e">
        <v>#N/A</v>
      </c>
      <c r="AC698" s="89" t="e">
        <v>#N/A</v>
      </c>
    </row>
    <row r="699" spans="1:29" x14ac:dyDescent="0.25">
      <c r="A699" s="4" t="s">
        <v>2560</v>
      </c>
      <c r="B699" s="5" t="s">
        <v>1341</v>
      </c>
      <c r="C699" s="5" t="s">
        <v>427</v>
      </c>
      <c r="D699" s="278" t="s">
        <v>97</v>
      </c>
      <c r="E699" s="46" t="s">
        <v>605</v>
      </c>
      <c r="F699" s="280" t="s">
        <v>8</v>
      </c>
      <c r="G699" s="84">
        <f t="shared" si="102"/>
        <v>242</v>
      </c>
      <c r="H699" s="15">
        <v>210</v>
      </c>
      <c r="I699" s="15">
        <v>420</v>
      </c>
      <c r="J699" s="33"/>
      <c r="K699" s="9">
        <f t="shared" ref="K699:K762" si="112">J699*G699</f>
        <v>0</v>
      </c>
      <c r="L699" s="9">
        <f t="shared" si="104"/>
        <v>0</v>
      </c>
      <c r="M699" s="9">
        <f t="shared" si="105"/>
        <v>0</v>
      </c>
      <c r="N699" s="29"/>
      <c r="O699" s="9">
        <f t="shared" si="108"/>
        <v>0</v>
      </c>
      <c r="P699" s="9">
        <f t="shared" si="109"/>
        <v>0</v>
      </c>
      <c r="Q699" s="9">
        <f t="shared" si="106"/>
        <v>0</v>
      </c>
      <c r="R699" s="8">
        <f t="shared" si="107"/>
        <v>0</v>
      </c>
      <c r="S699" s="89" t="s">
        <v>2101</v>
      </c>
      <c r="T699" s="89"/>
      <c r="U699" s="89"/>
      <c r="V699" s="89"/>
      <c r="W699" s="89"/>
      <c r="X699" s="89"/>
      <c r="Y699" s="89"/>
      <c r="Z699" s="89"/>
      <c r="AA699" s="89"/>
      <c r="AB699" s="89"/>
      <c r="AC699" s="89"/>
    </row>
    <row r="700" spans="1:29" x14ac:dyDescent="0.25">
      <c r="A700" s="4" t="s">
        <v>2560</v>
      </c>
      <c r="B700" s="5" t="s">
        <v>1341</v>
      </c>
      <c r="C700" s="46" t="s">
        <v>427</v>
      </c>
      <c r="D700" s="295" t="s">
        <v>58</v>
      </c>
      <c r="E700" s="304" t="s">
        <v>535</v>
      </c>
      <c r="F700" s="280" t="s">
        <v>8</v>
      </c>
      <c r="G700" s="58">
        <f t="shared" si="102"/>
        <v>242</v>
      </c>
      <c r="H700" s="10">
        <v>210</v>
      </c>
      <c r="I700" s="10">
        <v>420</v>
      </c>
      <c r="J700" s="33"/>
      <c r="K700" s="9">
        <f t="shared" si="112"/>
        <v>0</v>
      </c>
      <c r="L700" s="9">
        <f t="shared" si="104"/>
        <v>0</v>
      </c>
      <c r="M700" s="9">
        <f t="shared" si="105"/>
        <v>0</v>
      </c>
      <c r="N700" s="29"/>
      <c r="O700" s="9">
        <f t="shared" si="108"/>
        <v>0</v>
      </c>
      <c r="P700" s="9">
        <f t="shared" si="109"/>
        <v>0</v>
      </c>
      <c r="Q700" s="9">
        <f t="shared" si="106"/>
        <v>0</v>
      </c>
      <c r="R700" s="8">
        <f t="shared" si="107"/>
        <v>0</v>
      </c>
      <c r="S700" s="89" t="s">
        <v>2101</v>
      </c>
      <c r="T700" s="89"/>
      <c r="U700" s="89"/>
      <c r="V700" s="89"/>
      <c r="W700" s="89"/>
      <c r="X700" s="89"/>
      <c r="Y700" s="89"/>
      <c r="Z700" s="89"/>
      <c r="AA700" s="89"/>
      <c r="AB700" s="89"/>
      <c r="AC700" s="89"/>
    </row>
    <row r="701" spans="1:29" x14ac:dyDescent="0.25">
      <c r="A701" s="4" t="s">
        <v>2560</v>
      </c>
      <c r="B701" s="5" t="s">
        <v>1341</v>
      </c>
      <c r="C701" s="46" t="s">
        <v>428</v>
      </c>
      <c r="D701" s="310" t="s">
        <v>59</v>
      </c>
      <c r="E701" s="46" t="s">
        <v>536</v>
      </c>
      <c r="F701" s="280" t="s">
        <v>8</v>
      </c>
      <c r="G701" s="58">
        <f t="shared" si="102"/>
        <v>242</v>
      </c>
      <c r="H701" s="10">
        <v>210</v>
      </c>
      <c r="I701" s="10">
        <v>420</v>
      </c>
      <c r="J701" s="33"/>
      <c r="K701" s="9">
        <f t="shared" si="112"/>
        <v>0</v>
      </c>
      <c r="L701" s="9">
        <f t="shared" si="104"/>
        <v>0</v>
      </c>
      <c r="M701" s="9">
        <f t="shared" si="105"/>
        <v>0</v>
      </c>
      <c r="N701" s="29"/>
      <c r="O701" s="9">
        <f t="shared" si="108"/>
        <v>0</v>
      </c>
      <c r="P701" s="9">
        <f t="shared" si="109"/>
        <v>0</v>
      </c>
      <c r="Q701" s="9">
        <f t="shared" si="106"/>
        <v>0</v>
      </c>
      <c r="R701" s="8">
        <f t="shared" si="107"/>
        <v>0</v>
      </c>
      <c r="S701" s="89" t="s">
        <v>2101</v>
      </c>
      <c r="T701" s="89"/>
      <c r="U701" s="89"/>
      <c r="V701" s="89"/>
      <c r="W701" s="89"/>
      <c r="X701" s="89"/>
      <c r="Y701" s="89"/>
      <c r="Z701" s="89"/>
      <c r="AA701" s="89"/>
      <c r="AB701" s="89"/>
      <c r="AC701" s="89"/>
    </row>
    <row r="702" spans="1:29" x14ac:dyDescent="0.25">
      <c r="A702" s="4" t="s">
        <v>2560</v>
      </c>
      <c r="B702" s="5" t="s">
        <v>1341</v>
      </c>
      <c r="C702" s="5" t="s">
        <v>427</v>
      </c>
      <c r="D702" s="278" t="s">
        <v>27</v>
      </c>
      <c r="E702" s="304" t="s">
        <v>559</v>
      </c>
      <c r="F702" s="319" t="s">
        <v>10</v>
      </c>
      <c r="G702" s="84">
        <f t="shared" si="102"/>
        <v>604</v>
      </c>
      <c r="H702" s="15">
        <v>525</v>
      </c>
      <c r="I702" s="15">
        <v>1250</v>
      </c>
      <c r="J702" s="33"/>
      <c r="K702" s="9">
        <f t="shared" si="112"/>
        <v>0</v>
      </c>
      <c r="L702" s="9">
        <f t="shared" si="104"/>
        <v>0</v>
      </c>
      <c r="M702" s="9">
        <f t="shared" si="105"/>
        <v>0</v>
      </c>
      <c r="N702" s="29"/>
      <c r="O702" s="9">
        <f t="shared" si="108"/>
        <v>0</v>
      </c>
      <c r="P702" s="9">
        <f t="shared" si="109"/>
        <v>0</v>
      </c>
      <c r="Q702" s="9">
        <f t="shared" si="106"/>
        <v>0</v>
      </c>
      <c r="R702" s="8">
        <f t="shared" si="107"/>
        <v>0</v>
      </c>
      <c r="S702" s="89" t="s">
        <v>2042</v>
      </c>
      <c r="T702" s="89"/>
      <c r="U702" s="89"/>
      <c r="V702" s="89"/>
      <c r="W702" s="89"/>
      <c r="X702" s="89"/>
      <c r="Y702" s="89"/>
      <c r="Z702" s="89"/>
      <c r="AA702" s="89"/>
      <c r="AB702" s="89"/>
      <c r="AC702" s="89"/>
    </row>
    <row r="703" spans="1:29" x14ac:dyDescent="0.25">
      <c r="A703" s="4" t="s">
        <v>2560</v>
      </c>
      <c r="B703" s="5" t="s">
        <v>1341</v>
      </c>
      <c r="C703" s="46" t="s">
        <v>427</v>
      </c>
      <c r="D703" s="295" t="s">
        <v>28</v>
      </c>
      <c r="E703" s="304" t="s">
        <v>560</v>
      </c>
      <c r="F703" s="319" t="s">
        <v>10</v>
      </c>
      <c r="G703" s="87">
        <f t="shared" si="102"/>
        <v>604</v>
      </c>
      <c r="H703" s="63">
        <v>525</v>
      </c>
      <c r="I703" s="63">
        <v>1250</v>
      </c>
      <c r="J703" s="33"/>
      <c r="K703" s="9">
        <f t="shared" si="112"/>
        <v>0</v>
      </c>
      <c r="L703" s="9">
        <f t="shared" si="104"/>
        <v>0</v>
      </c>
      <c r="M703" s="9">
        <f t="shared" si="105"/>
        <v>0</v>
      </c>
      <c r="N703" s="29"/>
      <c r="O703" s="9">
        <f t="shared" si="108"/>
        <v>0</v>
      </c>
      <c r="P703" s="9">
        <f t="shared" si="109"/>
        <v>0</v>
      </c>
      <c r="Q703" s="9">
        <f t="shared" si="106"/>
        <v>0</v>
      </c>
      <c r="R703" s="8">
        <f t="shared" si="107"/>
        <v>0</v>
      </c>
      <c r="S703" s="89" t="s">
        <v>2042</v>
      </c>
      <c r="T703" s="89"/>
      <c r="U703" s="89"/>
      <c r="V703" s="89"/>
      <c r="W703" s="89"/>
      <c r="X703" s="89"/>
      <c r="Y703" s="89"/>
      <c r="Z703" s="89"/>
      <c r="AA703" s="89"/>
      <c r="AB703" s="89"/>
      <c r="AC703" s="89"/>
    </row>
    <row r="704" spans="1:29" x14ac:dyDescent="0.25">
      <c r="A704" s="4" t="s">
        <v>2560</v>
      </c>
      <c r="B704" s="5" t="s">
        <v>1341</v>
      </c>
      <c r="C704" s="46" t="s">
        <v>428</v>
      </c>
      <c r="D704" s="310" t="s">
        <v>29</v>
      </c>
      <c r="E704" s="46" t="s">
        <v>561</v>
      </c>
      <c r="F704" s="319" t="s">
        <v>10</v>
      </c>
      <c r="G704" s="87">
        <f t="shared" si="102"/>
        <v>604</v>
      </c>
      <c r="H704" s="63">
        <v>525</v>
      </c>
      <c r="I704" s="63">
        <v>1250</v>
      </c>
      <c r="J704" s="33"/>
      <c r="K704" s="9">
        <f t="shared" si="112"/>
        <v>0</v>
      </c>
      <c r="L704" s="9">
        <f t="shared" si="104"/>
        <v>0</v>
      </c>
      <c r="M704" s="9">
        <f t="shared" si="105"/>
        <v>0</v>
      </c>
      <c r="N704" s="29"/>
      <c r="O704" s="9">
        <f t="shared" si="108"/>
        <v>0</v>
      </c>
      <c r="P704" s="9">
        <f t="shared" si="109"/>
        <v>0</v>
      </c>
      <c r="Q704" s="9">
        <f t="shared" si="106"/>
        <v>0</v>
      </c>
      <c r="R704" s="8">
        <f t="shared" si="107"/>
        <v>0</v>
      </c>
      <c r="S704" s="89" t="s">
        <v>2042</v>
      </c>
      <c r="T704" s="89"/>
      <c r="U704" s="89"/>
      <c r="V704" s="89"/>
      <c r="W704" s="89"/>
      <c r="X704" s="89"/>
      <c r="Y704" s="89"/>
      <c r="Z704" s="89"/>
      <c r="AA704" s="89"/>
      <c r="AB704" s="89"/>
      <c r="AC704" s="89"/>
    </row>
    <row r="705" spans="1:29" x14ac:dyDescent="0.25">
      <c r="A705" s="4" t="s">
        <v>2560</v>
      </c>
      <c r="B705" s="5" t="s">
        <v>1341</v>
      </c>
      <c r="C705" s="5" t="s">
        <v>427</v>
      </c>
      <c r="D705" s="278" t="s">
        <v>1493</v>
      </c>
      <c r="E705" s="304" t="s">
        <v>1496</v>
      </c>
      <c r="F705" s="280" t="s">
        <v>9</v>
      </c>
      <c r="G705" s="84">
        <f t="shared" si="102"/>
        <v>621</v>
      </c>
      <c r="H705" s="213">
        <v>540</v>
      </c>
      <c r="I705" s="17">
        <v>1140</v>
      </c>
      <c r="J705" s="32"/>
      <c r="K705" s="9">
        <f t="shared" si="112"/>
        <v>0</v>
      </c>
      <c r="L705" s="9">
        <f t="shared" si="104"/>
        <v>0</v>
      </c>
      <c r="M705" s="9">
        <f t="shared" si="105"/>
        <v>0</v>
      </c>
      <c r="N705" s="29"/>
      <c r="O705" s="9">
        <f t="shared" si="108"/>
        <v>0</v>
      </c>
      <c r="P705" s="9">
        <f t="shared" si="109"/>
        <v>0</v>
      </c>
      <c r="Q705" s="9">
        <f t="shared" si="106"/>
        <v>0</v>
      </c>
      <c r="R705" s="8">
        <f t="shared" si="107"/>
        <v>0</v>
      </c>
      <c r="S705" s="89" t="s">
        <v>1997</v>
      </c>
      <c r="T705" s="89"/>
      <c r="U705" s="89"/>
      <c r="V705" s="89"/>
      <c r="W705" s="89"/>
      <c r="X705" s="89"/>
      <c r="Y705" s="89"/>
      <c r="Z705" s="89"/>
      <c r="AA705" s="89"/>
      <c r="AB705" s="89"/>
      <c r="AC705" s="89"/>
    </row>
    <row r="706" spans="1:29" x14ac:dyDescent="0.25">
      <c r="A706" s="4" t="s">
        <v>2560</v>
      </c>
      <c r="B706" s="5" t="s">
        <v>1341</v>
      </c>
      <c r="C706" s="46" t="s">
        <v>427</v>
      </c>
      <c r="D706" s="295" t="s">
        <v>1494</v>
      </c>
      <c r="E706" s="304" t="s">
        <v>1497</v>
      </c>
      <c r="F706" s="280" t="s">
        <v>9</v>
      </c>
      <c r="G706" s="58">
        <f t="shared" si="102"/>
        <v>621</v>
      </c>
      <c r="H706" s="9">
        <v>540</v>
      </c>
      <c r="I706" s="6">
        <v>1140</v>
      </c>
      <c r="J706" s="29"/>
      <c r="K706" s="9">
        <f t="shared" si="112"/>
        <v>0</v>
      </c>
      <c r="L706" s="9">
        <f t="shared" si="104"/>
        <v>0</v>
      </c>
      <c r="M706" s="9">
        <f t="shared" si="105"/>
        <v>0</v>
      </c>
      <c r="N706" s="29"/>
      <c r="O706" s="9">
        <f t="shared" si="108"/>
        <v>0</v>
      </c>
      <c r="P706" s="9">
        <f t="shared" si="109"/>
        <v>0</v>
      </c>
      <c r="Q706" s="9">
        <f t="shared" si="106"/>
        <v>0</v>
      </c>
      <c r="R706" s="8">
        <f t="shared" si="107"/>
        <v>0</v>
      </c>
      <c r="S706" s="89" t="s">
        <v>1997</v>
      </c>
      <c r="T706" s="89"/>
      <c r="U706" s="89"/>
      <c r="V706" s="89"/>
      <c r="W706" s="89"/>
      <c r="X706" s="89"/>
      <c r="Y706" s="89"/>
      <c r="Z706" s="89"/>
      <c r="AA706" s="89"/>
      <c r="AB706" s="89"/>
      <c r="AC706" s="89"/>
    </row>
    <row r="707" spans="1:29" x14ac:dyDescent="0.25">
      <c r="A707" s="4" t="s">
        <v>2560</v>
      </c>
      <c r="B707" s="5" t="s">
        <v>1341</v>
      </c>
      <c r="C707" s="46" t="s">
        <v>428</v>
      </c>
      <c r="D707" s="310" t="s">
        <v>1495</v>
      </c>
      <c r="E707" s="5" t="s">
        <v>1498</v>
      </c>
      <c r="F707" s="280" t="s">
        <v>9</v>
      </c>
      <c r="G707" s="58">
        <f t="shared" si="102"/>
        <v>621</v>
      </c>
      <c r="H707" s="9">
        <v>540</v>
      </c>
      <c r="I707" s="6">
        <v>1140</v>
      </c>
      <c r="J707" s="32"/>
      <c r="K707" s="9">
        <f t="shared" si="112"/>
        <v>0</v>
      </c>
      <c r="L707" s="9">
        <f t="shared" si="104"/>
        <v>0</v>
      </c>
      <c r="M707" s="9">
        <f t="shared" si="105"/>
        <v>0</v>
      </c>
      <c r="N707" s="29"/>
      <c r="O707" s="9">
        <f t="shared" si="108"/>
        <v>0</v>
      </c>
      <c r="P707" s="9">
        <f t="shared" si="109"/>
        <v>0</v>
      </c>
      <c r="Q707" s="9">
        <f t="shared" si="106"/>
        <v>0</v>
      </c>
      <c r="R707" s="8">
        <f t="shared" si="107"/>
        <v>0</v>
      </c>
      <c r="S707" s="89" t="s">
        <v>1997</v>
      </c>
      <c r="T707" s="89"/>
      <c r="U707" s="89"/>
      <c r="V707" s="89"/>
      <c r="W707" s="89"/>
      <c r="X707" s="89"/>
      <c r="Y707" s="89"/>
      <c r="Z707" s="89"/>
      <c r="AA707" s="89"/>
      <c r="AB707" s="89"/>
      <c r="AC707" s="89"/>
    </row>
    <row r="708" spans="1:29" x14ac:dyDescent="0.25">
      <c r="A708" s="4" t="s">
        <v>2560</v>
      </c>
      <c r="B708" s="5" t="s">
        <v>1341</v>
      </c>
      <c r="C708" s="5" t="s">
        <v>427</v>
      </c>
      <c r="D708" s="278" t="s">
        <v>1368</v>
      </c>
      <c r="E708" s="304" t="s">
        <v>1207</v>
      </c>
      <c r="F708" s="280" t="s">
        <v>11</v>
      </c>
      <c r="G708" s="84">
        <f t="shared" si="102"/>
        <v>518</v>
      </c>
      <c r="H708" s="213">
        <v>450</v>
      </c>
      <c r="I708" s="17">
        <v>900</v>
      </c>
      <c r="J708" s="32"/>
      <c r="K708" s="9">
        <f t="shared" si="112"/>
        <v>0</v>
      </c>
      <c r="L708" s="9">
        <f t="shared" si="104"/>
        <v>0</v>
      </c>
      <c r="M708" s="9">
        <f t="shared" si="105"/>
        <v>0</v>
      </c>
      <c r="N708" s="29"/>
      <c r="O708" s="9">
        <f t="shared" si="108"/>
        <v>0</v>
      </c>
      <c r="P708" s="9">
        <f t="shared" si="109"/>
        <v>0</v>
      </c>
      <c r="Q708" s="9">
        <f t="shared" si="106"/>
        <v>0</v>
      </c>
      <c r="R708" s="8">
        <f t="shared" si="107"/>
        <v>0</v>
      </c>
      <c r="S708" s="89" t="s">
        <v>2034</v>
      </c>
      <c r="T708" s="89"/>
      <c r="U708" s="89"/>
      <c r="V708" s="89"/>
      <c r="W708" s="89"/>
      <c r="X708" s="89"/>
      <c r="Y708" s="89"/>
      <c r="Z708" s="89"/>
      <c r="AA708" s="89"/>
      <c r="AB708" s="89"/>
      <c r="AC708" s="89"/>
    </row>
    <row r="709" spans="1:29" x14ac:dyDescent="0.25">
      <c r="A709" s="4" t="s">
        <v>2560</v>
      </c>
      <c r="B709" s="5" t="s">
        <v>1341</v>
      </c>
      <c r="C709" s="46" t="s">
        <v>427</v>
      </c>
      <c r="D709" s="295" t="s">
        <v>1369</v>
      </c>
      <c r="E709" s="304" t="s">
        <v>1208</v>
      </c>
      <c r="F709" s="280" t="s">
        <v>11</v>
      </c>
      <c r="G709" s="58">
        <f t="shared" si="102"/>
        <v>518</v>
      </c>
      <c r="H709" s="9">
        <v>450</v>
      </c>
      <c r="I709" s="6">
        <v>900</v>
      </c>
      <c r="J709" s="29"/>
      <c r="K709" s="9">
        <f t="shared" si="112"/>
        <v>0</v>
      </c>
      <c r="L709" s="9">
        <f t="shared" si="104"/>
        <v>0</v>
      </c>
      <c r="M709" s="9">
        <f t="shared" si="105"/>
        <v>0</v>
      </c>
      <c r="N709" s="29"/>
      <c r="O709" s="9">
        <f t="shared" si="108"/>
        <v>0</v>
      </c>
      <c r="P709" s="9">
        <f t="shared" si="109"/>
        <v>0</v>
      </c>
      <c r="Q709" s="9">
        <f t="shared" si="106"/>
        <v>0</v>
      </c>
      <c r="R709" s="8">
        <f t="shared" si="107"/>
        <v>0</v>
      </c>
      <c r="S709" s="89" t="s">
        <v>2034</v>
      </c>
      <c r="T709" s="89"/>
      <c r="U709" s="89"/>
      <c r="V709" s="89"/>
      <c r="W709" s="89"/>
      <c r="X709" s="89"/>
      <c r="Y709" s="89"/>
      <c r="Z709" s="89"/>
      <c r="AA709" s="89"/>
      <c r="AB709" s="89"/>
      <c r="AC709" s="89"/>
    </row>
    <row r="710" spans="1:29" x14ac:dyDescent="0.25">
      <c r="A710" s="4" t="s">
        <v>2560</v>
      </c>
      <c r="B710" s="5" t="s">
        <v>1341</v>
      </c>
      <c r="C710" s="46" t="s">
        <v>428</v>
      </c>
      <c r="D710" s="310" t="s">
        <v>1370</v>
      </c>
      <c r="E710" s="5" t="s">
        <v>1209</v>
      </c>
      <c r="F710" s="280" t="s">
        <v>11</v>
      </c>
      <c r="G710" s="58">
        <f t="shared" si="102"/>
        <v>518</v>
      </c>
      <c r="H710" s="9">
        <v>450</v>
      </c>
      <c r="I710" s="6">
        <v>900</v>
      </c>
      <c r="J710" s="32"/>
      <c r="K710" s="9">
        <f t="shared" si="112"/>
        <v>0</v>
      </c>
      <c r="L710" s="9">
        <f t="shared" si="104"/>
        <v>0</v>
      </c>
      <c r="M710" s="9">
        <f t="shared" si="105"/>
        <v>0</v>
      </c>
      <c r="N710" s="29"/>
      <c r="O710" s="9">
        <f t="shared" si="108"/>
        <v>0</v>
      </c>
      <c r="P710" s="9">
        <f t="shared" si="109"/>
        <v>0</v>
      </c>
      <c r="Q710" s="9">
        <f t="shared" si="106"/>
        <v>0</v>
      </c>
      <c r="R710" s="8">
        <f t="shared" si="107"/>
        <v>0</v>
      </c>
      <c r="S710" s="89" t="s">
        <v>2034</v>
      </c>
      <c r="T710" s="89"/>
      <c r="U710" s="89"/>
      <c r="V710" s="89"/>
      <c r="W710" s="89"/>
      <c r="X710" s="89"/>
      <c r="Y710" s="89"/>
      <c r="Z710" s="89"/>
      <c r="AA710" s="89"/>
      <c r="AB710" s="89"/>
      <c r="AC710" s="89"/>
    </row>
    <row r="711" spans="1:29" x14ac:dyDescent="0.25">
      <c r="A711" s="4" t="s">
        <v>2560</v>
      </c>
      <c r="B711" s="60" t="s">
        <v>1341</v>
      </c>
      <c r="C711" s="5" t="s">
        <v>427</v>
      </c>
      <c r="D711" s="278" t="s">
        <v>2851</v>
      </c>
      <c r="E711" s="60" t="s">
        <v>2672</v>
      </c>
      <c r="F711" s="254" t="s">
        <v>10</v>
      </c>
      <c r="G711" s="17">
        <f t="shared" ref="G711:G774" si="113">ROUNDUP(H711*1.15,0)</f>
        <v>690</v>
      </c>
      <c r="H711" s="17">
        <v>600</v>
      </c>
      <c r="I711" s="17">
        <v>1250</v>
      </c>
      <c r="J711" s="32"/>
      <c r="K711" s="9">
        <f t="shared" si="112"/>
        <v>0</v>
      </c>
      <c r="L711" s="9">
        <f t="shared" ref="L711:L774" si="114">J711*H711</f>
        <v>0</v>
      </c>
      <c r="M711" s="9">
        <f t="shared" ref="M711:M774" si="115">J711*I711</f>
        <v>0</v>
      </c>
      <c r="N711" s="29"/>
      <c r="O711" s="9">
        <f t="shared" si="108"/>
        <v>0</v>
      </c>
      <c r="P711" s="9">
        <f t="shared" si="109"/>
        <v>0</v>
      </c>
      <c r="Q711" s="9">
        <f t="shared" ref="Q711:Q774" si="116">N711*I711</f>
        <v>0</v>
      </c>
      <c r="R711" s="8">
        <f t="shared" ref="R711:R774" si="117">J711-N711</f>
        <v>0</v>
      </c>
      <c r="S711" s="89" t="s">
        <v>2917</v>
      </c>
      <c r="T711" s="89" t="s">
        <v>2727</v>
      </c>
      <c r="U711" s="89">
        <v>95</v>
      </c>
      <c r="V711" s="89"/>
      <c r="W711" s="89"/>
      <c r="X711" s="89"/>
      <c r="Y711" s="89"/>
      <c r="Z711" s="89"/>
      <c r="AA711" s="89"/>
      <c r="AB711" s="89"/>
      <c r="AC711" s="89"/>
    </row>
    <row r="712" spans="1:29" x14ac:dyDescent="0.25">
      <c r="A712" s="4" t="s">
        <v>2560</v>
      </c>
      <c r="B712" s="60" t="s">
        <v>1341</v>
      </c>
      <c r="C712" s="46" t="s">
        <v>427</v>
      </c>
      <c r="D712" s="278" t="s">
        <v>2852</v>
      </c>
      <c r="E712" s="304" t="s">
        <v>2673</v>
      </c>
      <c r="F712" s="254" t="s">
        <v>10</v>
      </c>
      <c r="G712" s="6">
        <f t="shared" si="113"/>
        <v>690</v>
      </c>
      <c r="H712" s="6">
        <v>600</v>
      </c>
      <c r="I712" s="6">
        <v>1250</v>
      </c>
      <c r="J712" s="32"/>
      <c r="K712" s="9">
        <f t="shared" si="112"/>
        <v>0</v>
      </c>
      <c r="L712" s="9">
        <f t="shared" si="114"/>
        <v>0</v>
      </c>
      <c r="M712" s="9">
        <f t="shared" si="115"/>
        <v>0</v>
      </c>
      <c r="N712" s="29"/>
      <c r="O712" s="9">
        <f t="shared" ref="O712:O775" si="118">$N712*G712</f>
        <v>0</v>
      </c>
      <c r="P712" s="9">
        <f t="shared" ref="P712:P775" si="119">N712*H712</f>
        <v>0</v>
      </c>
      <c r="Q712" s="9">
        <f t="shared" si="116"/>
        <v>0</v>
      </c>
      <c r="R712" s="8">
        <f t="shared" si="117"/>
        <v>0</v>
      </c>
      <c r="S712" s="89" t="s">
        <v>2917</v>
      </c>
      <c r="T712" s="89" t="s">
        <v>2727</v>
      </c>
      <c r="U712" s="89">
        <v>95</v>
      </c>
      <c r="V712" s="89"/>
      <c r="W712" s="89"/>
      <c r="X712" s="89"/>
      <c r="Y712" s="89"/>
      <c r="Z712" s="89"/>
      <c r="AA712" s="89"/>
      <c r="AB712" s="89"/>
      <c r="AC712" s="89"/>
    </row>
    <row r="713" spans="1:29" x14ac:dyDescent="0.25">
      <c r="A713" s="4" t="s">
        <v>2560</v>
      </c>
      <c r="B713" s="60" t="s">
        <v>1341</v>
      </c>
      <c r="C713" s="46" t="s">
        <v>428</v>
      </c>
      <c r="D713" s="310" t="s">
        <v>2853</v>
      </c>
      <c r="E713" s="182" t="s">
        <v>2674</v>
      </c>
      <c r="F713" s="254" t="s">
        <v>10</v>
      </c>
      <c r="G713" s="6">
        <f t="shared" si="113"/>
        <v>690</v>
      </c>
      <c r="H713" s="6">
        <v>600</v>
      </c>
      <c r="I713" s="6">
        <v>1250</v>
      </c>
      <c r="J713" s="32"/>
      <c r="K713" s="9">
        <f t="shared" si="112"/>
        <v>0</v>
      </c>
      <c r="L713" s="9">
        <f t="shared" si="114"/>
        <v>0</v>
      </c>
      <c r="M713" s="9">
        <f t="shared" si="115"/>
        <v>0</v>
      </c>
      <c r="N713" s="29"/>
      <c r="O713" s="9">
        <f t="shared" si="118"/>
        <v>0</v>
      </c>
      <c r="P713" s="9">
        <f t="shared" si="119"/>
        <v>0</v>
      </c>
      <c r="Q713" s="9">
        <f t="shared" si="116"/>
        <v>0</v>
      </c>
      <c r="R713" s="8">
        <f t="shared" si="117"/>
        <v>0</v>
      </c>
      <c r="S713" s="89" t="s">
        <v>2917</v>
      </c>
      <c r="T713" s="89" t="s">
        <v>2727</v>
      </c>
      <c r="U713" s="89">
        <v>95</v>
      </c>
      <c r="V713" s="89"/>
      <c r="W713" s="89"/>
      <c r="X713" s="89"/>
      <c r="Y713" s="89"/>
      <c r="Z713" s="89"/>
      <c r="AA713" s="89"/>
      <c r="AB713" s="89"/>
      <c r="AC713" s="89"/>
    </row>
    <row r="714" spans="1:29" x14ac:dyDescent="0.25">
      <c r="A714" s="4" t="s">
        <v>2560</v>
      </c>
      <c r="B714" s="60" t="s">
        <v>1341</v>
      </c>
      <c r="C714" s="5" t="s">
        <v>427</v>
      </c>
      <c r="D714" s="278" t="s">
        <v>2854</v>
      </c>
      <c r="E714" s="60" t="s">
        <v>2675</v>
      </c>
      <c r="F714" s="254" t="s">
        <v>8</v>
      </c>
      <c r="G714" s="17">
        <f t="shared" si="113"/>
        <v>552</v>
      </c>
      <c r="H714" s="17">
        <v>480</v>
      </c>
      <c r="I714" s="17">
        <v>1000</v>
      </c>
      <c r="J714" s="32"/>
      <c r="K714" s="9">
        <f t="shared" si="112"/>
        <v>0</v>
      </c>
      <c r="L714" s="9">
        <f t="shared" si="114"/>
        <v>0</v>
      </c>
      <c r="M714" s="9">
        <f t="shared" si="115"/>
        <v>0</v>
      </c>
      <c r="N714" s="29"/>
      <c r="O714" s="9">
        <f t="shared" si="118"/>
        <v>0</v>
      </c>
      <c r="P714" s="9">
        <f t="shared" si="119"/>
        <v>0</v>
      </c>
      <c r="Q714" s="9">
        <f t="shared" si="116"/>
        <v>0</v>
      </c>
      <c r="R714" s="8">
        <f t="shared" si="117"/>
        <v>0</v>
      </c>
      <c r="S714" s="89" t="s">
        <v>2918</v>
      </c>
      <c r="T714" s="89" t="s">
        <v>2727</v>
      </c>
      <c r="U714" s="89">
        <v>85</v>
      </c>
      <c r="V714" s="89"/>
      <c r="W714" s="89"/>
      <c r="X714" s="89"/>
      <c r="Y714" s="89"/>
      <c r="Z714" s="89"/>
      <c r="AA714" s="89"/>
      <c r="AB714" s="89"/>
      <c r="AC714" s="89"/>
    </row>
    <row r="715" spans="1:29" x14ac:dyDescent="0.25">
      <c r="A715" s="4" t="s">
        <v>2560</v>
      </c>
      <c r="B715" s="60" t="s">
        <v>1341</v>
      </c>
      <c r="C715" s="46" t="s">
        <v>427</v>
      </c>
      <c r="D715" s="297" t="s">
        <v>2855</v>
      </c>
      <c r="E715" s="304" t="s">
        <v>2676</v>
      </c>
      <c r="F715" s="254" t="s">
        <v>8</v>
      </c>
      <c r="G715" s="6">
        <f t="shared" si="113"/>
        <v>552</v>
      </c>
      <c r="H715" s="6">
        <v>480</v>
      </c>
      <c r="I715" s="6">
        <v>1000</v>
      </c>
      <c r="J715" s="32"/>
      <c r="K715" s="9">
        <f t="shared" si="112"/>
        <v>0</v>
      </c>
      <c r="L715" s="9">
        <f t="shared" si="114"/>
        <v>0</v>
      </c>
      <c r="M715" s="9">
        <f t="shared" si="115"/>
        <v>0</v>
      </c>
      <c r="N715" s="29"/>
      <c r="O715" s="9">
        <f t="shared" si="118"/>
        <v>0</v>
      </c>
      <c r="P715" s="9">
        <f t="shared" si="119"/>
        <v>0</v>
      </c>
      <c r="Q715" s="9">
        <f t="shared" si="116"/>
        <v>0</v>
      </c>
      <c r="R715" s="8">
        <f t="shared" si="117"/>
        <v>0</v>
      </c>
      <c r="S715" s="89" t="s">
        <v>2918</v>
      </c>
      <c r="T715" s="89" t="s">
        <v>2727</v>
      </c>
      <c r="U715" s="89">
        <v>85</v>
      </c>
      <c r="V715" s="89"/>
      <c r="W715" s="89"/>
      <c r="X715" s="89"/>
      <c r="Y715" s="89"/>
      <c r="Z715" s="89"/>
      <c r="AA715" s="89"/>
      <c r="AB715" s="89"/>
      <c r="AC715" s="89"/>
    </row>
    <row r="716" spans="1:29" x14ac:dyDescent="0.25">
      <c r="A716" s="4" t="s">
        <v>2560</v>
      </c>
      <c r="B716" s="60" t="s">
        <v>1341</v>
      </c>
      <c r="C716" s="46" t="s">
        <v>428</v>
      </c>
      <c r="D716" s="310" t="s">
        <v>2856</v>
      </c>
      <c r="E716" s="182" t="s">
        <v>2677</v>
      </c>
      <c r="F716" s="254" t="s">
        <v>8</v>
      </c>
      <c r="G716" s="6">
        <f t="shared" si="113"/>
        <v>552</v>
      </c>
      <c r="H716" s="6">
        <v>480</v>
      </c>
      <c r="I716" s="6">
        <v>1000</v>
      </c>
      <c r="J716" s="32"/>
      <c r="K716" s="9">
        <f t="shared" si="112"/>
        <v>0</v>
      </c>
      <c r="L716" s="9">
        <f t="shared" si="114"/>
        <v>0</v>
      </c>
      <c r="M716" s="9">
        <f t="shared" si="115"/>
        <v>0</v>
      </c>
      <c r="N716" s="29"/>
      <c r="O716" s="9">
        <f t="shared" si="118"/>
        <v>0</v>
      </c>
      <c r="P716" s="9">
        <f t="shared" si="119"/>
        <v>0</v>
      </c>
      <c r="Q716" s="9">
        <f t="shared" si="116"/>
        <v>0</v>
      </c>
      <c r="R716" s="8">
        <f t="shared" si="117"/>
        <v>0</v>
      </c>
      <c r="S716" s="89" t="s">
        <v>2918</v>
      </c>
      <c r="T716" s="89" t="s">
        <v>2727</v>
      </c>
      <c r="U716" s="89">
        <v>85</v>
      </c>
      <c r="V716" s="89"/>
      <c r="W716" s="89"/>
      <c r="X716" s="89"/>
      <c r="Y716" s="89"/>
      <c r="Z716" s="89"/>
      <c r="AA716" s="89"/>
      <c r="AB716" s="89"/>
      <c r="AC716" s="89"/>
    </row>
    <row r="717" spans="1:29" x14ac:dyDescent="0.25">
      <c r="A717" s="4" t="s">
        <v>2560</v>
      </c>
      <c r="B717" s="60" t="s">
        <v>1341</v>
      </c>
      <c r="C717" s="5" t="s">
        <v>427</v>
      </c>
      <c r="D717" s="278" t="s">
        <v>2857</v>
      </c>
      <c r="E717" s="60" t="s">
        <v>2678</v>
      </c>
      <c r="F717" s="254" t="s">
        <v>9</v>
      </c>
      <c r="G717" s="17">
        <f t="shared" si="113"/>
        <v>483</v>
      </c>
      <c r="H717" s="17">
        <v>420</v>
      </c>
      <c r="I717" s="17">
        <v>900</v>
      </c>
      <c r="J717" s="32"/>
      <c r="K717" s="9">
        <f t="shared" si="112"/>
        <v>0</v>
      </c>
      <c r="L717" s="9">
        <f t="shared" si="114"/>
        <v>0</v>
      </c>
      <c r="M717" s="9">
        <f t="shared" si="115"/>
        <v>0</v>
      </c>
      <c r="N717" s="29"/>
      <c r="O717" s="9">
        <f t="shared" si="118"/>
        <v>0</v>
      </c>
      <c r="P717" s="9">
        <f t="shared" si="119"/>
        <v>0</v>
      </c>
      <c r="Q717" s="9">
        <f t="shared" si="116"/>
        <v>0</v>
      </c>
      <c r="R717" s="8">
        <f t="shared" si="117"/>
        <v>0</v>
      </c>
      <c r="S717" s="89" t="s">
        <v>2919</v>
      </c>
      <c r="T717" s="89" t="s">
        <v>2727</v>
      </c>
      <c r="U717" s="89">
        <v>55</v>
      </c>
      <c r="V717" s="89"/>
      <c r="W717" s="89"/>
      <c r="X717" s="89"/>
      <c r="Y717" s="89"/>
      <c r="Z717" s="89"/>
      <c r="AA717" s="89"/>
      <c r="AB717" s="89"/>
      <c r="AC717" s="89"/>
    </row>
    <row r="718" spans="1:29" x14ac:dyDescent="0.25">
      <c r="A718" s="4" t="s">
        <v>2560</v>
      </c>
      <c r="B718" s="60" t="s">
        <v>1341</v>
      </c>
      <c r="C718" s="46" t="s">
        <v>427</v>
      </c>
      <c r="D718" s="278" t="s">
        <v>2858</v>
      </c>
      <c r="E718" s="304" t="s">
        <v>2679</v>
      </c>
      <c r="F718" s="254" t="s">
        <v>9</v>
      </c>
      <c r="G718" s="6">
        <f t="shared" si="113"/>
        <v>483</v>
      </c>
      <c r="H718" s="6">
        <v>420</v>
      </c>
      <c r="I718" s="6">
        <v>900</v>
      </c>
      <c r="J718" s="32"/>
      <c r="K718" s="9">
        <f t="shared" si="112"/>
        <v>0</v>
      </c>
      <c r="L718" s="9">
        <f t="shared" si="114"/>
        <v>0</v>
      </c>
      <c r="M718" s="9">
        <f t="shared" si="115"/>
        <v>0</v>
      </c>
      <c r="N718" s="29"/>
      <c r="O718" s="9">
        <f t="shared" si="118"/>
        <v>0</v>
      </c>
      <c r="P718" s="9">
        <f t="shared" si="119"/>
        <v>0</v>
      </c>
      <c r="Q718" s="9">
        <f t="shared" si="116"/>
        <v>0</v>
      </c>
      <c r="R718" s="8">
        <f t="shared" si="117"/>
        <v>0</v>
      </c>
      <c r="S718" s="89" t="s">
        <v>2919</v>
      </c>
      <c r="T718" s="89" t="s">
        <v>2727</v>
      </c>
      <c r="U718" s="89">
        <v>55</v>
      </c>
      <c r="V718" s="89"/>
      <c r="W718" s="89"/>
      <c r="X718" s="89"/>
      <c r="Y718" s="89"/>
      <c r="Z718" s="89"/>
      <c r="AA718" s="89"/>
      <c r="AB718" s="89"/>
      <c r="AC718" s="89"/>
    </row>
    <row r="719" spans="1:29" x14ac:dyDescent="0.25">
      <c r="A719" s="4" t="s">
        <v>2560</v>
      </c>
      <c r="B719" s="60" t="s">
        <v>1341</v>
      </c>
      <c r="C719" s="46" t="s">
        <v>428</v>
      </c>
      <c r="D719" s="310" t="s">
        <v>2859</v>
      </c>
      <c r="E719" s="182" t="s">
        <v>2680</v>
      </c>
      <c r="F719" s="254" t="s">
        <v>9</v>
      </c>
      <c r="G719" s="6">
        <f t="shared" si="113"/>
        <v>483</v>
      </c>
      <c r="H719" s="6">
        <v>420</v>
      </c>
      <c r="I719" s="6">
        <v>900</v>
      </c>
      <c r="J719" s="32"/>
      <c r="K719" s="9">
        <f t="shared" si="112"/>
        <v>0</v>
      </c>
      <c r="L719" s="9">
        <f t="shared" si="114"/>
        <v>0</v>
      </c>
      <c r="M719" s="9">
        <f t="shared" si="115"/>
        <v>0</v>
      </c>
      <c r="N719" s="29"/>
      <c r="O719" s="9">
        <f t="shared" si="118"/>
        <v>0</v>
      </c>
      <c r="P719" s="9">
        <f t="shared" si="119"/>
        <v>0</v>
      </c>
      <c r="Q719" s="9">
        <f t="shared" si="116"/>
        <v>0</v>
      </c>
      <c r="R719" s="8">
        <f t="shared" si="117"/>
        <v>0</v>
      </c>
      <c r="S719" s="89" t="s">
        <v>2919</v>
      </c>
      <c r="T719" s="89" t="s">
        <v>2727</v>
      </c>
      <c r="U719" s="89">
        <v>55</v>
      </c>
      <c r="V719" s="89"/>
      <c r="W719" s="89"/>
      <c r="X719" s="89"/>
      <c r="Y719" s="89"/>
      <c r="Z719" s="89"/>
      <c r="AA719" s="89"/>
      <c r="AB719" s="89"/>
      <c r="AC719" s="89"/>
    </row>
    <row r="720" spans="1:29" x14ac:dyDescent="0.25">
      <c r="A720" s="4" t="s">
        <v>2560</v>
      </c>
      <c r="B720" s="60" t="s">
        <v>1341</v>
      </c>
      <c r="C720" s="5" t="s">
        <v>427</v>
      </c>
      <c r="D720" s="278" t="s">
        <v>2860</v>
      </c>
      <c r="E720" s="188" t="s">
        <v>2681</v>
      </c>
      <c r="F720" s="254" t="s">
        <v>14</v>
      </c>
      <c r="G720" s="17">
        <f t="shared" si="113"/>
        <v>690</v>
      </c>
      <c r="H720" s="17">
        <v>600</v>
      </c>
      <c r="I720" s="17">
        <v>1200</v>
      </c>
      <c r="J720" s="32"/>
      <c r="K720" s="9">
        <f t="shared" si="112"/>
        <v>0</v>
      </c>
      <c r="L720" s="9">
        <f t="shared" si="114"/>
        <v>0</v>
      </c>
      <c r="M720" s="9">
        <f t="shared" si="115"/>
        <v>0</v>
      </c>
      <c r="N720" s="29"/>
      <c r="O720" s="9">
        <f t="shared" si="118"/>
        <v>0</v>
      </c>
      <c r="P720" s="9">
        <f t="shared" si="119"/>
        <v>0</v>
      </c>
      <c r="Q720" s="9">
        <f t="shared" si="116"/>
        <v>0</v>
      </c>
      <c r="R720" s="8">
        <f t="shared" si="117"/>
        <v>0</v>
      </c>
      <c r="S720" s="89" t="s">
        <v>2920</v>
      </c>
      <c r="T720" s="89" t="s">
        <v>2728</v>
      </c>
      <c r="U720" s="89">
        <v>20</v>
      </c>
      <c r="V720" s="89"/>
      <c r="W720" s="89"/>
      <c r="X720" s="89"/>
      <c r="Y720" s="89"/>
      <c r="Z720" s="89"/>
      <c r="AA720" s="89"/>
      <c r="AB720" s="89"/>
      <c r="AC720" s="89"/>
    </row>
    <row r="721" spans="1:29" x14ac:dyDescent="0.25">
      <c r="A721" s="4" t="s">
        <v>2560</v>
      </c>
      <c r="B721" s="60" t="s">
        <v>1341</v>
      </c>
      <c r="C721" s="46" t="s">
        <v>427</v>
      </c>
      <c r="D721" s="278" t="s">
        <v>2861</v>
      </c>
      <c r="E721" s="188" t="s">
        <v>2682</v>
      </c>
      <c r="F721" s="254" t="s">
        <v>14</v>
      </c>
      <c r="G721" s="6">
        <f t="shared" si="113"/>
        <v>690</v>
      </c>
      <c r="H721" s="6">
        <v>600</v>
      </c>
      <c r="I721" s="6">
        <v>1200</v>
      </c>
      <c r="J721" s="32"/>
      <c r="K721" s="9">
        <f t="shared" si="112"/>
        <v>0</v>
      </c>
      <c r="L721" s="9">
        <f t="shared" si="114"/>
        <v>0</v>
      </c>
      <c r="M721" s="9">
        <f t="shared" si="115"/>
        <v>0</v>
      </c>
      <c r="N721" s="29"/>
      <c r="O721" s="9">
        <f t="shared" si="118"/>
        <v>0</v>
      </c>
      <c r="P721" s="9">
        <f t="shared" si="119"/>
        <v>0</v>
      </c>
      <c r="Q721" s="9">
        <f t="shared" si="116"/>
        <v>0</v>
      </c>
      <c r="R721" s="8">
        <f t="shared" si="117"/>
        <v>0</v>
      </c>
      <c r="S721" s="89" t="s">
        <v>2920</v>
      </c>
      <c r="T721" s="89" t="s">
        <v>2728</v>
      </c>
      <c r="U721" s="89">
        <v>20</v>
      </c>
      <c r="V721" s="89"/>
      <c r="W721" s="89"/>
      <c r="X721" s="89"/>
      <c r="Y721" s="89"/>
      <c r="Z721" s="89"/>
      <c r="AA721" s="89"/>
      <c r="AB721" s="89"/>
      <c r="AC721" s="89"/>
    </row>
    <row r="722" spans="1:29" x14ac:dyDescent="0.25">
      <c r="A722" s="4" t="s">
        <v>2560</v>
      </c>
      <c r="B722" s="60" t="s">
        <v>1341</v>
      </c>
      <c r="C722" s="46" t="s">
        <v>428</v>
      </c>
      <c r="D722" s="310" t="s">
        <v>2862</v>
      </c>
      <c r="E722" s="189" t="s">
        <v>2683</v>
      </c>
      <c r="F722" s="254" t="s">
        <v>14</v>
      </c>
      <c r="G722" s="6">
        <f t="shared" si="113"/>
        <v>690</v>
      </c>
      <c r="H722" s="6">
        <v>600</v>
      </c>
      <c r="I722" s="6">
        <v>1200</v>
      </c>
      <c r="J722" s="32"/>
      <c r="K722" s="9">
        <f t="shared" si="112"/>
        <v>0</v>
      </c>
      <c r="L722" s="9">
        <f t="shared" si="114"/>
        <v>0</v>
      </c>
      <c r="M722" s="9">
        <f t="shared" si="115"/>
        <v>0</v>
      </c>
      <c r="N722" s="29"/>
      <c r="O722" s="9">
        <f t="shared" si="118"/>
        <v>0</v>
      </c>
      <c r="P722" s="9">
        <f t="shared" si="119"/>
        <v>0</v>
      </c>
      <c r="Q722" s="9">
        <f t="shared" si="116"/>
        <v>0</v>
      </c>
      <c r="R722" s="8">
        <f t="shared" si="117"/>
        <v>0</v>
      </c>
      <c r="S722" s="89" t="s">
        <v>2920</v>
      </c>
      <c r="T722" s="89" t="s">
        <v>2728</v>
      </c>
      <c r="U722" s="89">
        <v>20</v>
      </c>
      <c r="V722" s="89"/>
      <c r="W722" s="89"/>
      <c r="X722" s="89"/>
      <c r="Y722" s="89"/>
      <c r="Z722" s="89"/>
      <c r="AA722" s="89"/>
      <c r="AB722" s="89"/>
      <c r="AC722" s="89"/>
    </row>
    <row r="723" spans="1:29" x14ac:dyDescent="0.25">
      <c r="A723" s="4" t="s">
        <v>2560</v>
      </c>
      <c r="B723" s="60" t="s">
        <v>1341</v>
      </c>
      <c r="C723" s="5" t="s">
        <v>427</v>
      </c>
      <c r="D723" s="278" t="s">
        <v>2863</v>
      </c>
      <c r="E723" s="188" t="s">
        <v>2684</v>
      </c>
      <c r="F723" s="254" t="s">
        <v>2725</v>
      </c>
      <c r="G723" s="17">
        <f t="shared" si="113"/>
        <v>552</v>
      </c>
      <c r="H723" s="17">
        <v>480</v>
      </c>
      <c r="I723" s="17">
        <v>960</v>
      </c>
      <c r="J723" s="32"/>
      <c r="K723" s="9">
        <f t="shared" si="112"/>
        <v>0</v>
      </c>
      <c r="L723" s="9">
        <f t="shared" si="114"/>
        <v>0</v>
      </c>
      <c r="M723" s="9">
        <f t="shared" si="115"/>
        <v>0</v>
      </c>
      <c r="N723" s="29"/>
      <c r="O723" s="9">
        <f t="shared" si="118"/>
        <v>0</v>
      </c>
      <c r="P723" s="9">
        <f t="shared" si="119"/>
        <v>0</v>
      </c>
      <c r="Q723" s="9">
        <f t="shared" si="116"/>
        <v>0</v>
      </c>
      <c r="R723" s="8">
        <f t="shared" si="117"/>
        <v>0</v>
      </c>
      <c r="S723" s="89" t="s">
        <v>2921</v>
      </c>
      <c r="T723" s="89" t="s">
        <v>2728</v>
      </c>
      <c r="U723" s="89">
        <v>20</v>
      </c>
      <c r="V723" s="89"/>
      <c r="W723" s="89"/>
      <c r="X723" s="89"/>
      <c r="Y723" s="89"/>
      <c r="Z723" s="89"/>
      <c r="AA723" s="89"/>
      <c r="AB723" s="89"/>
      <c r="AC723" s="89"/>
    </row>
    <row r="724" spans="1:29" x14ac:dyDescent="0.25">
      <c r="A724" s="4" t="s">
        <v>2560</v>
      </c>
      <c r="B724" s="60" t="s">
        <v>1341</v>
      </c>
      <c r="C724" s="46" t="s">
        <v>427</v>
      </c>
      <c r="D724" s="278" t="s">
        <v>2864</v>
      </c>
      <c r="E724" s="188" t="s">
        <v>2685</v>
      </c>
      <c r="F724" s="254" t="s">
        <v>2725</v>
      </c>
      <c r="G724" s="6">
        <f t="shared" si="113"/>
        <v>552</v>
      </c>
      <c r="H724" s="6">
        <v>480</v>
      </c>
      <c r="I724" s="6">
        <v>960</v>
      </c>
      <c r="J724" s="32"/>
      <c r="K724" s="9">
        <f t="shared" si="112"/>
        <v>0</v>
      </c>
      <c r="L724" s="9">
        <f t="shared" si="114"/>
        <v>0</v>
      </c>
      <c r="M724" s="9">
        <f t="shared" si="115"/>
        <v>0</v>
      </c>
      <c r="N724" s="29"/>
      <c r="O724" s="9">
        <f t="shared" si="118"/>
        <v>0</v>
      </c>
      <c r="P724" s="9">
        <f t="shared" si="119"/>
        <v>0</v>
      </c>
      <c r="Q724" s="9">
        <f t="shared" si="116"/>
        <v>0</v>
      </c>
      <c r="R724" s="8">
        <f t="shared" si="117"/>
        <v>0</v>
      </c>
      <c r="S724" s="89" t="s">
        <v>2921</v>
      </c>
      <c r="T724" s="89" t="s">
        <v>2728</v>
      </c>
      <c r="U724" s="89">
        <v>20</v>
      </c>
      <c r="V724" s="89"/>
      <c r="W724" s="89"/>
      <c r="X724" s="89"/>
      <c r="Y724" s="89"/>
      <c r="Z724" s="89"/>
      <c r="AA724" s="89"/>
      <c r="AB724" s="89"/>
      <c r="AC724" s="89"/>
    </row>
    <row r="725" spans="1:29" x14ac:dyDescent="0.25">
      <c r="A725" s="4" t="s">
        <v>2560</v>
      </c>
      <c r="B725" s="60" t="s">
        <v>1341</v>
      </c>
      <c r="C725" s="46" t="s">
        <v>428</v>
      </c>
      <c r="D725" s="310" t="s">
        <v>2865</v>
      </c>
      <c r="E725" s="189" t="s">
        <v>2686</v>
      </c>
      <c r="F725" s="254" t="s">
        <v>2725</v>
      </c>
      <c r="G725" s="6">
        <f t="shared" si="113"/>
        <v>552</v>
      </c>
      <c r="H725" s="6">
        <v>480</v>
      </c>
      <c r="I725" s="6">
        <v>960</v>
      </c>
      <c r="J725" s="32"/>
      <c r="K725" s="9">
        <f t="shared" si="112"/>
        <v>0</v>
      </c>
      <c r="L725" s="9">
        <f t="shared" si="114"/>
        <v>0</v>
      </c>
      <c r="M725" s="9">
        <f t="shared" si="115"/>
        <v>0</v>
      </c>
      <c r="N725" s="29"/>
      <c r="O725" s="9">
        <f t="shared" si="118"/>
        <v>0</v>
      </c>
      <c r="P725" s="9">
        <f t="shared" si="119"/>
        <v>0</v>
      </c>
      <c r="Q725" s="9">
        <f t="shared" si="116"/>
        <v>0</v>
      </c>
      <c r="R725" s="8">
        <f t="shared" si="117"/>
        <v>0</v>
      </c>
      <c r="S725" s="89" t="s">
        <v>2921</v>
      </c>
      <c r="T725" s="89" t="s">
        <v>2728</v>
      </c>
      <c r="U725" s="89">
        <v>20</v>
      </c>
      <c r="V725" s="89"/>
      <c r="W725" s="89"/>
      <c r="X725" s="89"/>
      <c r="Y725" s="89"/>
      <c r="Z725" s="89"/>
      <c r="AA725" s="89"/>
      <c r="AB725" s="89"/>
      <c r="AC725" s="89"/>
    </row>
    <row r="726" spans="1:29" x14ac:dyDescent="0.25">
      <c r="A726" s="4" t="s">
        <v>2560</v>
      </c>
      <c r="B726" s="60" t="s">
        <v>1341</v>
      </c>
      <c r="C726" s="5" t="s">
        <v>427</v>
      </c>
      <c r="D726" s="278" t="s">
        <v>2866</v>
      </c>
      <c r="E726" s="188" t="s">
        <v>2687</v>
      </c>
      <c r="F726" s="254" t="s">
        <v>2725</v>
      </c>
      <c r="G726" s="17">
        <f t="shared" si="113"/>
        <v>552</v>
      </c>
      <c r="H726" s="17">
        <v>480</v>
      </c>
      <c r="I726" s="17">
        <v>960</v>
      </c>
      <c r="J726" s="32"/>
      <c r="K726" s="9">
        <f t="shared" si="112"/>
        <v>0</v>
      </c>
      <c r="L726" s="9">
        <f t="shared" si="114"/>
        <v>0</v>
      </c>
      <c r="M726" s="9">
        <f t="shared" si="115"/>
        <v>0</v>
      </c>
      <c r="N726" s="29"/>
      <c r="O726" s="9">
        <f t="shared" si="118"/>
        <v>0</v>
      </c>
      <c r="P726" s="9">
        <f t="shared" si="119"/>
        <v>0</v>
      </c>
      <c r="Q726" s="9">
        <f t="shared" si="116"/>
        <v>0</v>
      </c>
      <c r="R726" s="8">
        <f t="shared" si="117"/>
        <v>0</v>
      </c>
      <c r="S726" s="89" t="s">
        <v>2922</v>
      </c>
      <c r="T726" s="89" t="s">
        <v>2728</v>
      </c>
      <c r="U726" s="89">
        <v>20</v>
      </c>
      <c r="V726" s="89"/>
      <c r="W726" s="89"/>
      <c r="X726" s="89"/>
      <c r="Y726" s="89"/>
      <c r="Z726" s="89"/>
      <c r="AA726" s="89"/>
      <c r="AB726" s="89"/>
      <c r="AC726" s="89"/>
    </row>
    <row r="727" spans="1:29" x14ac:dyDescent="0.25">
      <c r="A727" s="4" t="s">
        <v>2560</v>
      </c>
      <c r="B727" s="60" t="s">
        <v>1341</v>
      </c>
      <c r="C727" s="46" t="s">
        <v>427</v>
      </c>
      <c r="D727" s="278" t="s">
        <v>2867</v>
      </c>
      <c r="E727" s="188" t="s">
        <v>2688</v>
      </c>
      <c r="F727" s="254" t="s">
        <v>2725</v>
      </c>
      <c r="G727" s="6">
        <f t="shared" si="113"/>
        <v>552</v>
      </c>
      <c r="H727" s="6">
        <v>480</v>
      </c>
      <c r="I727" s="6">
        <v>960</v>
      </c>
      <c r="J727" s="32"/>
      <c r="K727" s="9">
        <f t="shared" si="112"/>
        <v>0</v>
      </c>
      <c r="L727" s="9">
        <f t="shared" si="114"/>
        <v>0</v>
      </c>
      <c r="M727" s="9">
        <f t="shared" si="115"/>
        <v>0</v>
      </c>
      <c r="N727" s="29"/>
      <c r="O727" s="9">
        <f t="shared" si="118"/>
        <v>0</v>
      </c>
      <c r="P727" s="9">
        <f t="shared" si="119"/>
        <v>0</v>
      </c>
      <c r="Q727" s="9">
        <f t="shared" si="116"/>
        <v>0</v>
      </c>
      <c r="R727" s="8">
        <f t="shared" si="117"/>
        <v>0</v>
      </c>
      <c r="S727" s="89" t="s">
        <v>2922</v>
      </c>
      <c r="T727" s="89" t="s">
        <v>2728</v>
      </c>
      <c r="U727" s="89">
        <v>20</v>
      </c>
      <c r="V727" s="89"/>
      <c r="W727" s="89"/>
      <c r="X727" s="89"/>
      <c r="Y727" s="89"/>
      <c r="Z727" s="89"/>
      <c r="AA727" s="89"/>
      <c r="AB727" s="89"/>
      <c r="AC727" s="89"/>
    </row>
    <row r="728" spans="1:29" x14ac:dyDescent="0.25">
      <c r="A728" s="4" t="s">
        <v>2560</v>
      </c>
      <c r="B728" s="60" t="s">
        <v>1341</v>
      </c>
      <c r="C728" s="46" t="s">
        <v>428</v>
      </c>
      <c r="D728" s="310" t="s">
        <v>2868</v>
      </c>
      <c r="E728" s="189" t="s">
        <v>2689</v>
      </c>
      <c r="F728" s="254" t="s">
        <v>2725</v>
      </c>
      <c r="G728" s="6">
        <f t="shared" si="113"/>
        <v>552</v>
      </c>
      <c r="H728" s="6">
        <v>480</v>
      </c>
      <c r="I728" s="6">
        <v>960</v>
      </c>
      <c r="J728" s="32"/>
      <c r="K728" s="9">
        <f t="shared" si="112"/>
        <v>0</v>
      </c>
      <c r="L728" s="9">
        <f t="shared" si="114"/>
        <v>0</v>
      </c>
      <c r="M728" s="9">
        <f t="shared" si="115"/>
        <v>0</v>
      </c>
      <c r="N728" s="29"/>
      <c r="O728" s="9">
        <f t="shared" si="118"/>
        <v>0</v>
      </c>
      <c r="P728" s="9">
        <f t="shared" si="119"/>
        <v>0</v>
      </c>
      <c r="Q728" s="9">
        <f t="shared" si="116"/>
        <v>0</v>
      </c>
      <c r="R728" s="8">
        <f t="shared" si="117"/>
        <v>0</v>
      </c>
      <c r="S728" s="89" t="s">
        <v>2922</v>
      </c>
      <c r="T728" s="89" t="s">
        <v>2728</v>
      </c>
      <c r="U728" s="89">
        <v>20</v>
      </c>
      <c r="V728" s="89"/>
      <c r="W728" s="89"/>
      <c r="X728" s="89"/>
      <c r="Y728" s="89"/>
      <c r="Z728" s="89"/>
      <c r="AA728" s="89"/>
      <c r="AB728" s="89"/>
      <c r="AC728" s="89"/>
    </row>
    <row r="729" spans="1:29" ht="15" customHeight="1" x14ac:dyDescent="0.25">
      <c r="A729" s="4" t="s">
        <v>2560</v>
      </c>
      <c r="B729" s="60" t="s">
        <v>1341</v>
      </c>
      <c r="C729" s="5" t="s">
        <v>427</v>
      </c>
      <c r="D729" s="303" t="s">
        <v>3115</v>
      </c>
      <c r="E729" s="245" t="s">
        <v>3118</v>
      </c>
      <c r="F729" s="314" t="s">
        <v>7</v>
      </c>
      <c r="G729" s="17">
        <f t="shared" si="113"/>
        <v>161</v>
      </c>
      <c r="H729" s="17">
        <v>140</v>
      </c>
      <c r="I729" s="17">
        <v>300</v>
      </c>
      <c r="J729" s="32"/>
      <c r="K729" s="9">
        <f t="shared" si="112"/>
        <v>0</v>
      </c>
      <c r="L729" s="9">
        <f t="shared" si="114"/>
        <v>0</v>
      </c>
      <c r="M729" s="9">
        <f t="shared" si="115"/>
        <v>0</v>
      </c>
      <c r="N729" s="29"/>
      <c r="O729" s="9">
        <f t="shared" si="118"/>
        <v>0</v>
      </c>
      <c r="P729" s="9">
        <f t="shared" si="119"/>
        <v>0</v>
      </c>
      <c r="Q729" s="9">
        <f t="shared" si="116"/>
        <v>0</v>
      </c>
      <c r="R729" s="8">
        <f t="shared" si="117"/>
        <v>0</v>
      </c>
      <c r="S729" s="164"/>
      <c r="T729" s="89"/>
      <c r="U729" s="164"/>
      <c r="V729" s="89"/>
      <c r="W729" s="89"/>
      <c r="X729" s="89"/>
      <c r="Y729" s="89"/>
      <c r="Z729" s="89"/>
      <c r="AA729" s="89"/>
      <c r="AB729" s="89"/>
      <c r="AC729" s="89"/>
    </row>
    <row r="730" spans="1:29" ht="15" customHeight="1" x14ac:dyDescent="0.25">
      <c r="A730" s="4" t="s">
        <v>2560</v>
      </c>
      <c r="B730" s="60" t="s">
        <v>1341</v>
      </c>
      <c r="C730" s="46" t="s">
        <v>427</v>
      </c>
      <c r="D730" s="303" t="s">
        <v>3116</v>
      </c>
      <c r="E730" s="209" t="s">
        <v>3119</v>
      </c>
      <c r="F730" s="254" t="s">
        <v>7</v>
      </c>
      <c r="G730" s="6">
        <f t="shared" si="113"/>
        <v>161</v>
      </c>
      <c r="H730" s="6">
        <v>140</v>
      </c>
      <c r="I730" s="6">
        <v>300</v>
      </c>
      <c r="J730" s="32"/>
      <c r="K730" s="9">
        <f t="shared" si="112"/>
        <v>0</v>
      </c>
      <c r="L730" s="9">
        <f t="shared" si="114"/>
        <v>0</v>
      </c>
      <c r="M730" s="9">
        <f t="shared" si="115"/>
        <v>0</v>
      </c>
      <c r="N730" s="29"/>
      <c r="O730" s="9">
        <f t="shared" si="118"/>
        <v>0</v>
      </c>
      <c r="P730" s="9">
        <f t="shared" si="119"/>
        <v>0</v>
      </c>
      <c r="Q730" s="9">
        <f t="shared" si="116"/>
        <v>0</v>
      </c>
      <c r="R730" s="8">
        <f t="shared" si="117"/>
        <v>0</v>
      </c>
      <c r="S730" s="164"/>
      <c r="T730" s="89"/>
      <c r="U730" s="164"/>
      <c r="V730" s="89"/>
      <c r="W730" s="89"/>
      <c r="X730" s="89"/>
      <c r="Y730" s="89"/>
      <c r="Z730" s="89"/>
      <c r="AA730" s="89"/>
      <c r="AB730" s="89"/>
      <c r="AC730" s="89"/>
    </row>
    <row r="731" spans="1:29" ht="15" customHeight="1" x14ac:dyDescent="0.25">
      <c r="A731" s="4" t="s">
        <v>2560</v>
      </c>
      <c r="B731" s="60" t="s">
        <v>1341</v>
      </c>
      <c r="C731" s="46" t="s">
        <v>428</v>
      </c>
      <c r="D731" s="312" t="s">
        <v>3117</v>
      </c>
      <c r="E731" s="209" t="s">
        <v>3120</v>
      </c>
      <c r="F731" s="254" t="s">
        <v>7</v>
      </c>
      <c r="G731" s="6">
        <f t="shared" si="113"/>
        <v>161</v>
      </c>
      <c r="H731" s="6">
        <v>140</v>
      </c>
      <c r="I731" s="6">
        <v>300</v>
      </c>
      <c r="J731" s="32"/>
      <c r="K731" s="9">
        <f t="shared" si="112"/>
        <v>0</v>
      </c>
      <c r="L731" s="9">
        <f t="shared" si="114"/>
        <v>0</v>
      </c>
      <c r="M731" s="9">
        <f t="shared" si="115"/>
        <v>0</v>
      </c>
      <c r="N731" s="29"/>
      <c r="O731" s="9">
        <f t="shared" si="118"/>
        <v>0</v>
      </c>
      <c r="P731" s="9">
        <f t="shared" si="119"/>
        <v>0</v>
      </c>
      <c r="Q731" s="9">
        <f t="shared" si="116"/>
        <v>0</v>
      </c>
      <c r="R731" s="8">
        <f t="shared" si="117"/>
        <v>0</v>
      </c>
      <c r="S731" s="164"/>
      <c r="T731" s="89"/>
      <c r="U731" s="164"/>
      <c r="V731" s="89"/>
      <c r="W731" s="89"/>
      <c r="X731" s="89"/>
      <c r="Y731" s="89"/>
      <c r="Z731" s="89"/>
      <c r="AA731" s="89"/>
      <c r="AB731" s="89"/>
      <c r="AC731" s="89"/>
    </row>
    <row r="732" spans="1:29" ht="15" customHeight="1" x14ac:dyDescent="0.25">
      <c r="A732" s="4" t="s">
        <v>2560</v>
      </c>
      <c r="B732" s="5" t="s">
        <v>1342</v>
      </c>
      <c r="C732" s="5" t="s">
        <v>427</v>
      </c>
      <c r="D732" s="278" t="s">
        <v>259</v>
      </c>
      <c r="E732" s="52" t="s">
        <v>1576</v>
      </c>
      <c r="F732" s="280" t="s">
        <v>6</v>
      </c>
      <c r="G732" s="84">
        <f t="shared" si="113"/>
        <v>1208</v>
      </c>
      <c r="H732" s="15">
        <v>1050</v>
      </c>
      <c r="I732" s="15">
        <v>2200</v>
      </c>
      <c r="J732" s="29"/>
      <c r="K732" s="9">
        <f t="shared" si="112"/>
        <v>0</v>
      </c>
      <c r="L732" s="9">
        <f t="shared" si="114"/>
        <v>0</v>
      </c>
      <c r="M732" s="9">
        <f t="shared" si="115"/>
        <v>0</v>
      </c>
      <c r="N732" s="29"/>
      <c r="O732" s="9">
        <f t="shared" si="118"/>
        <v>0</v>
      </c>
      <c r="P732" s="9">
        <f t="shared" si="119"/>
        <v>0</v>
      </c>
      <c r="Q732" s="9">
        <f t="shared" si="116"/>
        <v>0</v>
      </c>
      <c r="R732" s="8">
        <f t="shared" si="117"/>
        <v>0</v>
      </c>
      <c r="S732" s="89" t="s">
        <v>2248</v>
      </c>
      <c r="T732" s="89"/>
      <c r="U732" s="89">
        <v>43</v>
      </c>
      <c r="V732" s="89">
        <v>5</v>
      </c>
      <c r="W732" s="141">
        <f>CEILING(U732/1000*I732,5)+V732</f>
        <v>100</v>
      </c>
      <c r="X732" s="141"/>
      <c r="Y732" s="141"/>
      <c r="Z732" s="141"/>
      <c r="AA732" s="141"/>
      <c r="AB732" s="89"/>
      <c r="AC732" s="89"/>
    </row>
    <row r="733" spans="1:29" ht="15" customHeight="1" x14ac:dyDescent="0.25">
      <c r="A733" s="4" t="s">
        <v>2560</v>
      </c>
      <c r="B733" s="5" t="s">
        <v>1342</v>
      </c>
      <c r="C733" s="46" t="s">
        <v>427</v>
      </c>
      <c r="D733" s="295" t="s">
        <v>260</v>
      </c>
      <c r="E733" s="52" t="s">
        <v>1577</v>
      </c>
      <c r="F733" s="280" t="s">
        <v>6</v>
      </c>
      <c r="G733" s="58">
        <f t="shared" si="113"/>
        <v>1208</v>
      </c>
      <c r="H733" s="10">
        <v>1050</v>
      </c>
      <c r="I733" s="10">
        <v>2200</v>
      </c>
      <c r="J733" s="29"/>
      <c r="K733" s="9">
        <f t="shared" si="112"/>
        <v>0</v>
      </c>
      <c r="L733" s="9">
        <f t="shared" si="114"/>
        <v>0</v>
      </c>
      <c r="M733" s="9">
        <f t="shared" si="115"/>
        <v>0</v>
      </c>
      <c r="N733" s="29"/>
      <c r="O733" s="9">
        <f t="shared" si="118"/>
        <v>0</v>
      </c>
      <c r="P733" s="9">
        <f t="shared" si="119"/>
        <v>0</v>
      </c>
      <c r="Q733" s="9">
        <f t="shared" si="116"/>
        <v>0</v>
      </c>
      <c r="R733" s="8">
        <f t="shared" si="117"/>
        <v>0</v>
      </c>
      <c r="S733" s="89" t="s">
        <v>2248</v>
      </c>
      <c r="T733" s="89"/>
      <c r="U733" s="89">
        <v>43</v>
      </c>
      <c r="V733" s="89">
        <v>5</v>
      </c>
      <c r="W733" s="141">
        <f>CEILING(U733/1000*I733,5)+V733</f>
        <v>100</v>
      </c>
      <c r="X733" s="141"/>
      <c r="Y733" s="141"/>
      <c r="Z733" s="141"/>
      <c r="AA733" s="141"/>
      <c r="AB733" s="89"/>
      <c r="AC733" s="89"/>
    </row>
    <row r="734" spans="1:29" ht="15" customHeight="1" x14ac:dyDescent="0.25">
      <c r="A734" s="4" t="s">
        <v>2560</v>
      </c>
      <c r="B734" s="5" t="s">
        <v>1342</v>
      </c>
      <c r="C734" s="46" t="s">
        <v>428</v>
      </c>
      <c r="D734" s="310" t="s">
        <v>261</v>
      </c>
      <c r="E734" s="46" t="s">
        <v>1578</v>
      </c>
      <c r="F734" s="280" t="s">
        <v>6</v>
      </c>
      <c r="G734" s="58">
        <f t="shared" si="113"/>
        <v>1208</v>
      </c>
      <c r="H734" s="10">
        <v>1050</v>
      </c>
      <c r="I734" s="10">
        <v>2200</v>
      </c>
      <c r="J734" s="29"/>
      <c r="K734" s="9">
        <f t="shared" si="112"/>
        <v>0</v>
      </c>
      <c r="L734" s="9">
        <f t="shared" si="114"/>
        <v>0</v>
      </c>
      <c r="M734" s="9">
        <f t="shared" si="115"/>
        <v>0</v>
      </c>
      <c r="N734" s="29"/>
      <c r="O734" s="9">
        <f t="shared" si="118"/>
        <v>0</v>
      </c>
      <c r="P734" s="9">
        <f t="shared" si="119"/>
        <v>0</v>
      </c>
      <c r="Q734" s="9">
        <f t="shared" si="116"/>
        <v>0</v>
      </c>
      <c r="R734" s="8">
        <f t="shared" si="117"/>
        <v>0</v>
      </c>
      <c r="S734" s="89" t="s">
        <v>2248</v>
      </c>
      <c r="T734" s="89"/>
      <c r="U734" s="89">
        <v>43</v>
      </c>
      <c r="V734" s="89">
        <v>5</v>
      </c>
      <c r="W734" s="141">
        <f>CEILING(U734/1000*I734,5)+V734</f>
        <v>100</v>
      </c>
      <c r="X734" s="141"/>
      <c r="Y734" s="141"/>
      <c r="Z734" s="141"/>
      <c r="AA734" s="141"/>
      <c r="AB734" s="89"/>
      <c r="AC734" s="89"/>
    </row>
    <row r="735" spans="1:29" ht="15" customHeight="1" x14ac:dyDescent="0.25">
      <c r="A735" s="4" t="s">
        <v>2560</v>
      </c>
      <c r="B735" s="5" t="s">
        <v>1342</v>
      </c>
      <c r="C735" s="5" t="s">
        <v>427</v>
      </c>
      <c r="D735" s="278" t="s">
        <v>82</v>
      </c>
      <c r="E735" s="52" t="s">
        <v>594</v>
      </c>
      <c r="F735" s="280" t="s">
        <v>8</v>
      </c>
      <c r="G735" s="84">
        <f t="shared" si="113"/>
        <v>506</v>
      </c>
      <c r="H735" s="15">
        <v>440</v>
      </c>
      <c r="I735" s="15">
        <v>880</v>
      </c>
      <c r="J735" s="33"/>
      <c r="K735" s="9">
        <f t="shared" si="112"/>
        <v>0</v>
      </c>
      <c r="L735" s="9">
        <f t="shared" si="114"/>
        <v>0</v>
      </c>
      <c r="M735" s="9">
        <f t="shared" si="115"/>
        <v>0</v>
      </c>
      <c r="N735" s="29"/>
      <c r="O735" s="9">
        <f t="shared" si="118"/>
        <v>0</v>
      </c>
      <c r="P735" s="9">
        <f t="shared" si="119"/>
        <v>0</v>
      </c>
      <c r="Q735" s="9">
        <f t="shared" si="116"/>
        <v>0</v>
      </c>
      <c r="R735" s="8">
        <f t="shared" si="117"/>
        <v>0</v>
      </c>
      <c r="S735" s="89" t="s">
        <v>2099</v>
      </c>
      <c r="T735" s="89"/>
      <c r="U735" s="89"/>
      <c r="V735" s="89"/>
      <c r="W735" s="89"/>
      <c r="X735" s="89"/>
      <c r="Y735" s="89"/>
      <c r="Z735" s="89"/>
      <c r="AA735" s="89"/>
      <c r="AB735" s="89"/>
      <c r="AC735" s="89"/>
    </row>
    <row r="736" spans="1:29" ht="15" customHeight="1" x14ac:dyDescent="0.25">
      <c r="A736" s="4" t="s">
        <v>2560</v>
      </c>
      <c r="B736" s="5" t="s">
        <v>1342</v>
      </c>
      <c r="C736" s="46" t="s">
        <v>427</v>
      </c>
      <c r="D736" s="295" t="s">
        <v>30</v>
      </c>
      <c r="E736" s="52" t="s">
        <v>513</v>
      </c>
      <c r="F736" s="280" t="s">
        <v>8</v>
      </c>
      <c r="G736" s="58">
        <f t="shared" si="113"/>
        <v>506</v>
      </c>
      <c r="H736" s="10">
        <v>440</v>
      </c>
      <c r="I736" s="10">
        <v>880</v>
      </c>
      <c r="J736" s="33"/>
      <c r="K736" s="9">
        <f t="shared" si="112"/>
        <v>0</v>
      </c>
      <c r="L736" s="9">
        <f t="shared" si="114"/>
        <v>0</v>
      </c>
      <c r="M736" s="9">
        <f t="shared" si="115"/>
        <v>0</v>
      </c>
      <c r="N736" s="29"/>
      <c r="O736" s="9">
        <f t="shared" si="118"/>
        <v>0</v>
      </c>
      <c r="P736" s="9">
        <f t="shared" si="119"/>
        <v>0</v>
      </c>
      <c r="Q736" s="9">
        <f t="shared" si="116"/>
        <v>0</v>
      </c>
      <c r="R736" s="8">
        <f t="shared" si="117"/>
        <v>0</v>
      </c>
      <c r="S736" s="89" t="s">
        <v>2099</v>
      </c>
      <c r="T736" s="89"/>
      <c r="U736" s="89"/>
      <c r="V736" s="89"/>
      <c r="W736" s="89"/>
      <c r="X736" s="89"/>
      <c r="Y736" s="89"/>
      <c r="Z736" s="89"/>
      <c r="AA736" s="89"/>
      <c r="AB736" s="89"/>
      <c r="AC736" s="89"/>
    </row>
    <row r="737" spans="1:29" ht="15" customHeight="1" x14ac:dyDescent="0.25">
      <c r="A737" s="4" t="s">
        <v>2560</v>
      </c>
      <c r="B737" s="5" t="s">
        <v>1342</v>
      </c>
      <c r="C737" s="46" t="s">
        <v>428</v>
      </c>
      <c r="D737" s="310" t="s">
        <v>31</v>
      </c>
      <c r="E737" s="46" t="s">
        <v>514</v>
      </c>
      <c r="F737" s="280" t="s">
        <v>8</v>
      </c>
      <c r="G737" s="58">
        <f t="shared" si="113"/>
        <v>506</v>
      </c>
      <c r="H737" s="10">
        <v>440</v>
      </c>
      <c r="I737" s="10">
        <v>880</v>
      </c>
      <c r="J737" s="33"/>
      <c r="K737" s="9">
        <f t="shared" si="112"/>
        <v>0</v>
      </c>
      <c r="L737" s="9">
        <f t="shared" si="114"/>
        <v>0</v>
      </c>
      <c r="M737" s="9">
        <f t="shared" si="115"/>
        <v>0</v>
      </c>
      <c r="N737" s="29"/>
      <c r="O737" s="9">
        <f t="shared" si="118"/>
        <v>0</v>
      </c>
      <c r="P737" s="9">
        <f t="shared" si="119"/>
        <v>0</v>
      </c>
      <c r="Q737" s="9">
        <f t="shared" si="116"/>
        <v>0</v>
      </c>
      <c r="R737" s="8">
        <f t="shared" si="117"/>
        <v>0</v>
      </c>
      <c r="S737" s="89" t="s">
        <v>2099</v>
      </c>
      <c r="T737" s="89"/>
      <c r="U737" s="89"/>
      <c r="V737" s="89"/>
      <c r="W737" s="89"/>
      <c r="X737" s="89"/>
      <c r="Y737" s="89"/>
      <c r="Z737" s="89"/>
      <c r="AA737" s="89"/>
      <c r="AB737" s="89"/>
      <c r="AC737" s="89"/>
    </row>
    <row r="738" spans="1:29" ht="15" customHeight="1" x14ac:dyDescent="0.25">
      <c r="A738" s="4" t="s">
        <v>2560</v>
      </c>
      <c r="B738" s="5" t="s">
        <v>1342</v>
      </c>
      <c r="C738" s="5" t="s">
        <v>427</v>
      </c>
      <c r="D738" s="278" t="s">
        <v>94</v>
      </c>
      <c r="E738" s="52" t="s">
        <v>602</v>
      </c>
      <c r="F738" s="280" t="s">
        <v>8</v>
      </c>
      <c r="G738" s="84">
        <f t="shared" si="113"/>
        <v>483</v>
      </c>
      <c r="H738" s="15">
        <v>420</v>
      </c>
      <c r="I738" s="15">
        <v>1000</v>
      </c>
      <c r="J738" s="33"/>
      <c r="K738" s="9">
        <f t="shared" si="112"/>
        <v>0</v>
      </c>
      <c r="L738" s="9">
        <f t="shared" si="114"/>
        <v>0</v>
      </c>
      <c r="M738" s="9">
        <f t="shared" si="115"/>
        <v>0</v>
      </c>
      <c r="N738" s="29"/>
      <c r="O738" s="9">
        <f t="shared" si="118"/>
        <v>0</v>
      </c>
      <c r="P738" s="9">
        <f t="shared" si="119"/>
        <v>0</v>
      </c>
      <c r="Q738" s="9">
        <f t="shared" si="116"/>
        <v>0</v>
      </c>
      <c r="R738" s="8">
        <f t="shared" si="117"/>
        <v>0</v>
      </c>
      <c r="S738" s="89" t="s">
        <v>2102</v>
      </c>
      <c r="T738" s="89"/>
      <c r="U738" s="89"/>
      <c r="V738" s="89"/>
      <c r="W738" s="89"/>
      <c r="X738" s="89"/>
      <c r="Y738" s="89"/>
      <c r="Z738" s="89"/>
      <c r="AA738" s="89"/>
      <c r="AB738" s="89"/>
      <c r="AC738" s="89"/>
    </row>
    <row r="739" spans="1:29" ht="15" customHeight="1" x14ac:dyDescent="0.25">
      <c r="A739" s="4" t="s">
        <v>2560</v>
      </c>
      <c r="B739" s="5" t="s">
        <v>1342</v>
      </c>
      <c r="C739" s="46" t="s">
        <v>427</v>
      </c>
      <c r="D739" s="295" t="s">
        <v>52</v>
      </c>
      <c r="E739" s="52" t="s">
        <v>529</v>
      </c>
      <c r="F739" s="280" t="s">
        <v>8</v>
      </c>
      <c r="G739" s="58">
        <f t="shared" si="113"/>
        <v>483</v>
      </c>
      <c r="H739" s="10">
        <v>420</v>
      </c>
      <c r="I739" s="10">
        <v>1000</v>
      </c>
      <c r="J739" s="33"/>
      <c r="K739" s="9">
        <f t="shared" si="112"/>
        <v>0</v>
      </c>
      <c r="L739" s="9">
        <f t="shared" si="114"/>
        <v>0</v>
      </c>
      <c r="M739" s="9">
        <f t="shared" si="115"/>
        <v>0</v>
      </c>
      <c r="N739" s="29"/>
      <c r="O739" s="9">
        <f t="shared" si="118"/>
        <v>0</v>
      </c>
      <c r="P739" s="9">
        <f t="shared" si="119"/>
        <v>0</v>
      </c>
      <c r="Q739" s="9">
        <f t="shared" si="116"/>
        <v>0</v>
      </c>
      <c r="R739" s="8">
        <f t="shared" si="117"/>
        <v>0</v>
      </c>
      <c r="S739" s="89" t="s">
        <v>2102</v>
      </c>
      <c r="T739" s="89"/>
      <c r="U739" s="89"/>
      <c r="V739" s="89"/>
      <c r="W739" s="89"/>
      <c r="X739" s="89"/>
      <c r="Y739" s="89"/>
      <c r="Z739" s="89"/>
      <c r="AA739" s="89"/>
      <c r="AB739" s="89"/>
      <c r="AC739" s="89"/>
    </row>
    <row r="740" spans="1:29" ht="15" customHeight="1" x14ac:dyDescent="0.25">
      <c r="A740" s="4" t="s">
        <v>2560</v>
      </c>
      <c r="B740" s="5" t="s">
        <v>1342</v>
      </c>
      <c r="C740" s="46" t="s">
        <v>428</v>
      </c>
      <c r="D740" s="310" t="s">
        <v>53</v>
      </c>
      <c r="E740" s="46" t="s">
        <v>530</v>
      </c>
      <c r="F740" s="280" t="s">
        <v>8</v>
      </c>
      <c r="G740" s="58">
        <f t="shared" si="113"/>
        <v>483</v>
      </c>
      <c r="H740" s="10">
        <v>420</v>
      </c>
      <c r="I740" s="10">
        <v>1000</v>
      </c>
      <c r="J740" s="33"/>
      <c r="K740" s="9">
        <f t="shared" si="112"/>
        <v>0</v>
      </c>
      <c r="L740" s="9">
        <f t="shared" si="114"/>
        <v>0</v>
      </c>
      <c r="M740" s="9">
        <f t="shared" si="115"/>
        <v>0</v>
      </c>
      <c r="N740" s="29"/>
      <c r="O740" s="9">
        <f t="shared" si="118"/>
        <v>0</v>
      </c>
      <c r="P740" s="9">
        <f t="shared" si="119"/>
        <v>0</v>
      </c>
      <c r="Q740" s="9">
        <f t="shared" si="116"/>
        <v>0</v>
      </c>
      <c r="R740" s="8">
        <f t="shared" si="117"/>
        <v>0</v>
      </c>
      <c r="S740" s="89" t="s">
        <v>2102</v>
      </c>
      <c r="T740" s="89"/>
      <c r="U740" s="89"/>
      <c r="V740" s="89"/>
      <c r="W740" s="89"/>
      <c r="X740" s="89"/>
      <c r="Y740" s="89"/>
      <c r="Z740" s="89"/>
      <c r="AA740" s="89"/>
      <c r="AB740" s="89"/>
      <c r="AC740" s="89"/>
    </row>
    <row r="741" spans="1:29" ht="15" customHeight="1" x14ac:dyDescent="0.25">
      <c r="A741" s="4" t="s">
        <v>2560</v>
      </c>
      <c r="B741" s="5" t="s">
        <v>1342</v>
      </c>
      <c r="C741" s="5" t="s">
        <v>427</v>
      </c>
      <c r="D741" s="278" t="s">
        <v>95</v>
      </c>
      <c r="E741" s="52" t="s">
        <v>603</v>
      </c>
      <c r="F741" s="280" t="s">
        <v>11</v>
      </c>
      <c r="G741" s="84">
        <f t="shared" si="113"/>
        <v>368</v>
      </c>
      <c r="H741" s="15">
        <v>320</v>
      </c>
      <c r="I741" s="15">
        <v>640</v>
      </c>
      <c r="J741" s="33"/>
      <c r="K741" s="9">
        <f t="shared" si="112"/>
        <v>0</v>
      </c>
      <c r="L741" s="9">
        <f t="shared" si="114"/>
        <v>0</v>
      </c>
      <c r="M741" s="9">
        <f t="shared" si="115"/>
        <v>0</v>
      </c>
      <c r="N741" s="29"/>
      <c r="O741" s="9">
        <f t="shared" si="118"/>
        <v>0</v>
      </c>
      <c r="P741" s="9">
        <f t="shared" si="119"/>
        <v>0</v>
      </c>
      <c r="Q741" s="9">
        <f t="shared" si="116"/>
        <v>0</v>
      </c>
      <c r="R741" s="8">
        <f t="shared" si="117"/>
        <v>0</v>
      </c>
      <c r="S741" s="89" t="s">
        <v>2100</v>
      </c>
      <c r="T741" s="89"/>
      <c r="U741" s="89"/>
      <c r="V741" s="89"/>
      <c r="W741" s="89"/>
      <c r="X741" s="89"/>
      <c r="Y741" s="89"/>
      <c r="Z741" s="89"/>
      <c r="AA741" s="89"/>
      <c r="AB741" s="89"/>
      <c r="AC741" s="89"/>
    </row>
    <row r="742" spans="1:29" ht="15" customHeight="1" x14ac:dyDescent="0.25">
      <c r="A742" s="4" t="s">
        <v>2560</v>
      </c>
      <c r="B742" s="5" t="s">
        <v>1342</v>
      </c>
      <c r="C742" s="46" t="s">
        <v>427</v>
      </c>
      <c r="D742" s="295" t="s">
        <v>54</v>
      </c>
      <c r="E742" s="52" t="s">
        <v>531</v>
      </c>
      <c r="F742" s="280" t="s">
        <v>11</v>
      </c>
      <c r="G742" s="58">
        <f t="shared" si="113"/>
        <v>368</v>
      </c>
      <c r="H742" s="10">
        <v>320</v>
      </c>
      <c r="I742" s="10">
        <v>640</v>
      </c>
      <c r="J742" s="33"/>
      <c r="K742" s="9">
        <f t="shared" si="112"/>
        <v>0</v>
      </c>
      <c r="L742" s="9">
        <f t="shared" si="114"/>
        <v>0</v>
      </c>
      <c r="M742" s="9">
        <f t="shared" si="115"/>
        <v>0</v>
      </c>
      <c r="N742" s="29"/>
      <c r="O742" s="9">
        <f t="shared" si="118"/>
        <v>0</v>
      </c>
      <c r="P742" s="9">
        <f t="shared" si="119"/>
        <v>0</v>
      </c>
      <c r="Q742" s="9">
        <f t="shared" si="116"/>
        <v>0</v>
      </c>
      <c r="R742" s="8">
        <f t="shared" si="117"/>
        <v>0</v>
      </c>
      <c r="S742" s="89" t="s">
        <v>2100</v>
      </c>
      <c r="T742" s="89"/>
      <c r="U742" s="89"/>
      <c r="V742" s="89"/>
      <c r="W742" s="89"/>
      <c r="X742" s="89"/>
      <c r="Y742" s="89"/>
      <c r="Z742" s="89"/>
      <c r="AA742" s="89"/>
      <c r="AB742" s="89"/>
      <c r="AC742" s="89"/>
    </row>
    <row r="743" spans="1:29" ht="15" customHeight="1" x14ac:dyDescent="0.25">
      <c r="A743" s="4" t="s">
        <v>2560</v>
      </c>
      <c r="B743" s="5" t="s">
        <v>1342</v>
      </c>
      <c r="C743" s="46" t="s">
        <v>428</v>
      </c>
      <c r="D743" s="310" t="s">
        <v>55</v>
      </c>
      <c r="E743" s="46" t="s">
        <v>532</v>
      </c>
      <c r="F743" s="280" t="s">
        <v>11</v>
      </c>
      <c r="G743" s="58">
        <f t="shared" si="113"/>
        <v>368</v>
      </c>
      <c r="H743" s="10">
        <v>320</v>
      </c>
      <c r="I743" s="10">
        <v>640</v>
      </c>
      <c r="J743" s="33"/>
      <c r="K743" s="9">
        <f t="shared" si="112"/>
        <v>0</v>
      </c>
      <c r="L743" s="9">
        <f t="shared" si="114"/>
        <v>0</v>
      </c>
      <c r="M743" s="9">
        <f t="shared" si="115"/>
        <v>0</v>
      </c>
      <c r="N743" s="29"/>
      <c r="O743" s="9">
        <f t="shared" si="118"/>
        <v>0</v>
      </c>
      <c r="P743" s="9">
        <f t="shared" si="119"/>
        <v>0</v>
      </c>
      <c r="Q743" s="9">
        <f t="shared" si="116"/>
        <v>0</v>
      </c>
      <c r="R743" s="8">
        <f t="shared" si="117"/>
        <v>0</v>
      </c>
      <c r="S743" s="89" t="s">
        <v>2100</v>
      </c>
      <c r="T743" s="89"/>
      <c r="U743" s="89"/>
      <c r="V743" s="89"/>
      <c r="W743" s="89"/>
      <c r="X743" s="89"/>
      <c r="Y743" s="89"/>
      <c r="Z743" s="89"/>
      <c r="AA743" s="89"/>
      <c r="AB743" s="89"/>
      <c r="AC743" s="89"/>
    </row>
    <row r="744" spans="1:29" ht="15" customHeight="1" x14ac:dyDescent="0.25">
      <c r="A744" s="4" t="s">
        <v>2560</v>
      </c>
      <c r="B744" s="5" t="s">
        <v>1342</v>
      </c>
      <c r="C744" s="5" t="s">
        <v>427</v>
      </c>
      <c r="D744" s="278" t="s">
        <v>96</v>
      </c>
      <c r="E744" s="46" t="s">
        <v>604</v>
      </c>
      <c r="F744" s="280" t="s">
        <v>11</v>
      </c>
      <c r="G744" s="84">
        <f t="shared" si="113"/>
        <v>368</v>
      </c>
      <c r="H744" s="15">
        <v>320</v>
      </c>
      <c r="I744" s="15">
        <v>640</v>
      </c>
      <c r="J744" s="33"/>
      <c r="K744" s="9">
        <f t="shared" si="112"/>
        <v>0</v>
      </c>
      <c r="L744" s="9">
        <f t="shared" si="114"/>
        <v>0</v>
      </c>
      <c r="M744" s="9">
        <f t="shared" si="115"/>
        <v>0</v>
      </c>
      <c r="N744" s="29"/>
      <c r="O744" s="9">
        <f t="shared" si="118"/>
        <v>0</v>
      </c>
      <c r="P744" s="9">
        <f t="shared" si="119"/>
        <v>0</v>
      </c>
      <c r="Q744" s="9">
        <f t="shared" si="116"/>
        <v>0</v>
      </c>
      <c r="R744" s="8">
        <f t="shared" si="117"/>
        <v>0</v>
      </c>
      <c r="S744" s="89" t="s">
        <v>2101</v>
      </c>
      <c r="T744" s="89"/>
      <c r="U744" s="89"/>
      <c r="V744" s="89"/>
      <c r="W744" s="89"/>
      <c r="X744" s="89"/>
      <c r="Y744" s="89"/>
      <c r="Z744" s="89"/>
      <c r="AA744" s="89"/>
      <c r="AB744" s="89"/>
      <c r="AC744" s="89"/>
    </row>
    <row r="745" spans="1:29" ht="15" customHeight="1" x14ac:dyDescent="0.25">
      <c r="A745" s="4" t="s">
        <v>2560</v>
      </c>
      <c r="B745" s="5" t="s">
        <v>1342</v>
      </c>
      <c r="C745" s="46" t="s">
        <v>427</v>
      </c>
      <c r="D745" s="295" t="s">
        <v>56</v>
      </c>
      <c r="E745" s="52" t="s">
        <v>533</v>
      </c>
      <c r="F745" s="280" t="s">
        <v>11</v>
      </c>
      <c r="G745" s="58">
        <f t="shared" si="113"/>
        <v>368</v>
      </c>
      <c r="H745" s="10">
        <v>320</v>
      </c>
      <c r="I745" s="10">
        <v>640</v>
      </c>
      <c r="J745" s="33"/>
      <c r="K745" s="9">
        <f t="shared" si="112"/>
        <v>0</v>
      </c>
      <c r="L745" s="9">
        <f t="shared" si="114"/>
        <v>0</v>
      </c>
      <c r="M745" s="9">
        <f t="shared" si="115"/>
        <v>0</v>
      </c>
      <c r="N745" s="29"/>
      <c r="O745" s="9">
        <f t="shared" si="118"/>
        <v>0</v>
      </c>
      <c r="P745" s="9">
        <f t="shared" si="119"/>
        <v>0</v>
      </c>
      <c r="Q745" s="9">
        <f t="shared" si="116"/>
        <v>0</v>
      </c>
      <c r="R745" s="8">
        <f t="shared" si="117"/>
        <v>0</v>
      </c>
      <c r="S745" s="89" t="s">
        <v>2101</v>
      </c>
      <c r="T745" s="89"/>
      <c r="U745" s="89"/>
      <c r="V745" s="89"/>
      <c r="W745" s="89"/>
      <c r="X745" s="89"/>
      <c r="Y745" s="89"/>
      <c r="Z745" s="89"/>
      <c r="AA745" s="89"/>
      <c r="AB745" s="89"/>
      <c r="AC745" s="89"/>
    </row>
    <row r="746" spans="1:29" ht="15" customHeight="1" x14ac:dyDescent="0.25">
      <c r="A746" s="4" t="s">
        <v>2560</v>
      </c>
      <c r="B746" s="5" t="s">
        <v>1342</v>
      </c>
      <c r="C746" s="46" t="s">
        <v>428</v>
      </c>
      <c r="D746" s="310" t="s">
        <v>57</v>
      </c>
      <c r="E746" s="46" t="s">
        <v>534</v>
      </c>
      <c r="F746" s="280" t="s">
        <v>11</v>
      </c>
      <c r="G746" s="58">
        <f t="shared" si="113"/>
        <v>368</v>
      </c>
      <c r="H746" s="10">
        <v>320</v>
      </c>
      <c r="I746" s="10">
        <v>640</v>
      </c>
      <c r="J746" s="33"/>
      <c r="K746" s="9">
        <f t="shared" si="112"/>
        <v>0</v>
      </c>
      <c r="L746" s="9">
        <f t="shared" si="114"/>
        <v>0</v>
      </c>
      <c r="M746" s="9">
        <f t="shared" si="115"/>
        <v>0</v>
      </c>
      <c r="N746" s="29"/>
      <c r="O746" s="9">
        <f t="shared" si="118"/>
        <v>0</v>
      </c>
      <c r="P746" s="9">
        <f t="shared" si="119"/>
        <v>0</v>
      </c>
      <c r="Q746" s="9">
        <f t="shared" si="116"/>
        <v>0</v>
      </c>
      <c r="R746" s="8">
        <f t="shared" si="117"/>
        <v>0</v>
      </c>
      <c r="S746" s="89" t="s">
        <v>2101</v>
      </c>
      <c r="T746" s="89"/>
      <c r="U746" s="89"/>
      <c r="V746" s="89"/>
      <c r="W746" s="89"/>
      <c r="X746" s="89"/>
      <c r="Y746" s="89"/>
      <c r="Z746" s="89"/>
      <c r="AA746" s="89"/>
      <c r="AB746" s="89"/>
      <c r="AC746" s="89"/>
    </row>
    <row r="747" spans="1:29" ht="15" customHeight="1" x14ac:dyDescent="0.25">
      <c r="A747" s="4" t="s">
        <v>2560</v>
      </c>
      <c r="B747" s="5" t="s">
        <v>1342</v>
      </c>
      <c r="C747" s="5" t="s">
        <v>427</v>
      </c>
      <c r="D747" s="278" t="s">
        <v>106</v>
      </c>
      <c r="E747" s="52" t="s">
        <v>610</v>
      </c>
      <c r="F747" s="280" t="s">
        <v>8</v>
      </c>
      <c r="G747" s="84">
        <f t="shared" si="113"/>
        <v>575</v>
      </c>
      <c r="H747" s="15">
        <v>500</v>
      </c>
      <c r="I747" s="15">
        <v>1000</v>
      </c>
      <c r="J747" s="33"/>
      <c r="K747" s="9">
        <f t="shared" si="112"/>
        <v>0</v>
      </c>
      <c r="L747" s="9">
        <f t="shared" si="114"/>
        <v>0</v>
      </c>
      <c r="M747" s="9">
        <f t="shared" si="115"/>
        <v>0</v>
      </c>
      <c r="N747" s="29"/>
      <c r="O747" s="9">
        <f t="shared" si="118"/>
        <v>0</v>
      </c>
      <c r="P747" s="9">
        <f t="shared" si="119"/>
        <v>0</v>
      </c>
      <c r="Q747" s="9">
        <f t="shared" si="116"/>
        <v>0</v>
      </c>
      <c r="R747" s="8">
        <f t="shared" si="117"/>
        <v>0</v>
      </c>
      <c r="S747" s="89" t="e">
        <v>#N/A</v>
      </c>
      <c r="T747" s="89"/>
      <c r="U747" s="89"/>
      <c r="V747" s="89"/>
      <c r="W747" s="89"/>
      <c r="X747" s="89"/>
      <c r="Y747" s="89"/>
      <c r="Z747" s="89"/>
      <c r="AA747" s="89"/>
      <c r="AB747" s="89" t="e">
        <v>#N/A</v>
      </c>
      <c r="AC747" s="89" t="e">
        <v>#N/A</v>
      </c>
    </row>
    <row r="748" spans="1:29" ht="15" customHeight="1" x14ac:dyDescent="0.25">
      <c r="A748" s="4" t="s">
        <v>2560</v>
      </c>
      <c r="B748" s="5" t="s">
        <v>1342</v>
      </c>
      <c r="C748" s="46" t="s">
        <v>427</v>
      </c>
      <c r="D748" s="295" t="s">
        <v>76</v>
      </c>
      <c r="E748" s="46" t="s">
        <v>545</v>
      </c>
      <c r="F748" s="280" t="s">
        <v>8</v>
      </c>
      <c r="G748" s="58">
        <f t="shared" si="113"/>
        <v>575</v>
      </c>
      <c r="H748" s="10">
        <v>500</v>
      </c>
      <c r="I748" s="10">
        <v>1000</v>
      </c>
      <c r="J748" s="33"/>
      <c r="K748" s="9">
        <f t="shared" si="112"/>
        <v>0</v>
      </c>
      <c r="L748" s="9">
        <f t="shared" si="114"/>
        <v>0</v>
      </c>
      <c r="M748" s="9">
        <f t="shared" si="115"/>
        <v>0</v>
      </c>
      <c r="N748" s="29"/>
      <c r="O748" s="9">
        <f t="shared" si="118"/>
        <v>0</v>
      </c>
      <c r="P748" s="9">
        <f t="shared" si="119"/>
        <v>0</v>
      </c>
      <c r="Q748" s="9">
        <f t="shared" si="116"/>
        <v>0</v>
      </c>
      <c r="R748" s="8">
        <f t="shared" si="117"/>
        <v>0</v>
      </c>
      <c r="S748" s="89" t="e">
        <v>#N/A</v>
      </c>
      <c r="T748" s="89"/>
      <c r="U748" s="89"/>
      <c r="V748" s="89"/>
      <c r="W748" s="89"/>
      <c r="X748" s="89"/>
      <c r="Y748" s="89"/>
      <c r="Z748" s="89"/>
      <c r="AA748" s="89"/>
      <c r="AB748" s="89" t="e">
        <v>#N/A</v>
      </c>
      <c r="AC748" s="89" t="e">
        <v>#N/A</v>
      </c>
    </row>
    <row r="749" spans="1:29" ht="15" customHeight="1" x14ac:dyDescent="0.25">
      <c r="A749" s="4" t="s">
        <v>2560</v>
      </c>
      <c r="B749" s="5" t="s">
        <v>1342</v>
      </c>
      <c r="C749" s="46" t="s">
        <v>428</v>
      </c>
      <c r="D749" s="310" t="s">
        <v>77</v>
      </c>
      <c r="E749" s="52" t="s">
        <v>546</v>
      </c>
      <c r="F749" s="280" t="s">
        <v>8</v>
      </c>
      <c r="G749" s="58">
        <f t="shared" si="113"/>
        <v>575</v>
      </c>
      <c r="H749" s="10">
        <v>500</v>
      </c>
      <c r="I749" s="10">
        <v>1000</v>
      </c>
      <c r="J749" s="33"/>
      <c r="K749" s="9">
        <f t="shared" si="112"/>
        <v>0</v>
      </c>
      <c r="L749" s="9">
        <f t="shared" si="114"/>
        <v>0</v>
      </c>
      <c r="M749" s="9">
        <f t="shared" si="115"/>
        <v>0</v>
      </c>
      <c r="N749" s="29"/>
      <c r="O749" s="9">
        <f t="shared" si="118"/>
        <v>0</v>
      </c>
      <c r="P749" s="9">
        <f t="shared" si="119"/>
        <v>0</v>
      </c>
      <c r="Q749" s="9">
        <f t="shared" si="116"/>
        <v>0</v>
      </c>
      <c r="R749" s="8">
        <f t="shared" si="117"/>
        <v>0</v>
      </c>
      <c r="S749" s="89" t="e">
        <v>#N/A</v>
      </c>
      <c r="T749" s="89"/>
      <c r="U749" s="89"/>
      <c r="V749" s="89"/>
      <c r="W749" s="89"/>
      <c r="X749" s="89"/>
      <c r="Y749" s="89"/>
      <c r="Z749" s="89"/>
      <c r="AA749" s="89"/>
      <c r="AB749" s="89" t="e">
        <v>#N/A</v>
      </c>
      <c r="AC749" s="89" t="e">
        <v>#N/A</v>
      </c>
    </row>
    <row r="750" spans="1:29" ht="15" customHeight="1" x14ac:dyDescent="0.25">
      <c r="A750" s="4" t="s">
        <v>2560</v>
      </c>
      <c r="B750" s="5" t="s">
        <v>1342</v>
      </c>
      <c r="C750" s="5" t="s">
        <v>427</v>
      </c>
      <c r="D750" s="278" t="s">
        <v>1334</v>
      </c>
      <c r="E750" s="52" t="s">
        <v>1171</v>
      </c>
      <c r="F750" s="280" t="s">
        <v>10</v>
      </c>
      <c r="G750" s="84">
        <f t="shared" si="113"/>
        <v>690</v>
      </c>
      <c r="H750" s="213">
        <v>600</v>
      </c>
      <c r="I750" s="17">
        <v>1250</v>
      </c>
      <c r="J750" s="32"/>
      <c r="K750" s="9">
        <f t="shared" si="112"/>
        <v>0</v>
      </c>
      <c r="L750" s="9">
        <f t="shared" si="114"/>
        <v>0</v>
      </c>
      <c r="M750" s="9">
        <f t="shared" si="115"/>
        <v>0</v>
      </c>
      <c r="N750" s="29"/>
      <c r="O750" s="9">
        <f t="shared" si="118"/>
        <v>0</v>
      </c>
      <c r="P750" s="9">
        <f t="shared" si="119"/>
        <v>0</v>
      </c>
      <c r="Q750" s="9">
        <f t="shared" si="116"/>
        <v>0</v>
      </c>
      <c r="R750" s="8">
        <f t="shared" si="117"/>
        <v>0</v>
      </c>
      <c r="S750" s="89" t="s">
        <v>2035</v>
      </c>
      <c r="T750" s="89"/>
      <c r="U750" s="89"/>
      <c r="V750" s="89"/>
      <c r="W750" s="89"/>
      <c r="X750" s="89"/>
      <c r="Y750" s="89"/>
      <c r="Z750" s="89"/>
      <c r="AA750" s="89"/>
      <c r="AB750" s="89"/>
      <c r="AC750" s="89"/>
    </row>
    <row r="751" spans="1:29" ht="15" customHeight="1" x14ac:dyDescent="0.25">
      <c r="A751" s="4" t="s">
        <v>2560</v>
      </c>
      <c r="B751" s="5" t="s">
        <v>1342</v>
      </c>
      <c r="C751" s="46" t="s">
        <v>427</v>
      </c>
      <c r="D751" s="295" t="s">
        <v>1335</v>
      </c>
      <c r="E751" s="52" t="s">
        <v>1172</v>
      </c>
      <c r="F751" s="280" t="s">
        <v>10</v>
      </c>
      <c r="G751" s="58">
        <f t="shared" si="113"/>
        <v>690</v>
      </c>
      <c r="H751" s="9">
        <v>600</v>
      </c>
      <c r="I751" s="6">
        <v>1250</v>
      </c>
      <c r="J751" s="29"/>
      <c r="K751" s="9">
        <f t="shared" si="112"/>
        <v>0</v>
      </c>
      <c r="L751" s="9">
        <f t="shared" si="114"/>
        <v>0</v>
      </c>
      <c r="M751" s="9">
        <f t="shared" si="115"/>
        <v>0</v>
      </c>
      <c r="N751" s="29"/>
      <c r="O751" s="9">
        <f t="shared" si="118"/>
        <v>0</v>
      </c>
      <c r="P751" s="9">
        <f t="shared" si="119"/>
        <v>0</v>
      </c>
      <c r="Q751" s="9">
        <f t="shared" si="116"/>
        <v>0</v>
      </c>
      <c r="R751" s="8">
        <f t="shared" si="117"/>
        <v>0</v>
      </c>
      <c r="S751" s="89" t="s">
        <v>2035</v>
      </c>
      <c r="T751" s="89"/>
      <c r="U751" s="89"/>
      <c r="V751" s="89"/>
      <c r="W751" s="89"/>
      <c r="X751" s="89"/>
      <c r="Y751" s="89"/>
      <c r="Z751" s="89"/>
      <c r="AA751" s="89"/>
      <c r="AB751" s="89"/>
      <c r="AC751" s="89"/>
    </row>
    <row r="752" spans="1:29" ht="15" customHeight="1" x14ac:dyDescent="0.25">
      <c r="A752" s="4" t="s">
        <v>2560</v>
      </c>
      <c r="B752" s="5" t="s">
        <v>1342</v>
      </c>
      <c r="C752" s="46" t="s">
        <v>428</v>
      </c>
      <c r="D752" s="310" t="s">
        <v>1336</v>
      </c>
      <c r="E752" s="5" t="s">
        <v>1173</v>
      </c>
      <c r="F752" s="280" t="s">
        <v>10</v>
      </c>
      <c r="G752" s="58">
        <f t="shared" si="113"/>
        <v>690</v>
      </c>
      <c r="H752" s="9">
        <v>600</v>
      </c>
      <c r="I752" s="6">
        <v>1250</v>
      </c>
      <c r="J752" s="32"/>
      <c r="K752" s="9">
        <f t="shared" si="112"/>
        <v>0</v>
      </c>
      <c r="L752" s="9">
        <f t="shared" si="114"/>
        <v>0</v>
      </c>
      <c r="M752" s="9">
        <f t="shared" si="115"/>
        <v>0</v>
      </c>
      <c r="N752" s="29"/>
      <c r="O752" s="9">
        <f t="shared" si="118"/>
        <v>0</v>
      </c>
      <c r="P752" s="9">
        <f t="shared" si="119"/>
        <v>0</v>
      </c>
      <c r="Q752" s="9">
        <f t="shared" si="116"/>
        <v>0</v>
      </c>
      <c r="R752" s="8">
        <f t="shared" si="117"/>
        <v>0</v>
      </c>
      <c r="S752" s="89" t="s">
        <v>2035</v>
      </c>
      <c r="T752" s="89"/>
      <c r="U752" s="89"/>
      <c r="V752" s="89"/>
      <c r="W752" s="89"/>
      <c r="X752" s="89"/>
      <c r="Y752" s="89"/>
      <c r="Z752" s="89"/>
      <c r="AA752" s="89"/>
      <c r="AB752" s="89"/>
      <c r="AC752" s="89"/>
    </row>
    <row r="753" spans="1:29" ht="15" customHeight="1" x14ac:dyDescent="0.25">
      <c r="A753" s="4" t="s">
        <v>2560</v>
      </c>
      <c r="B753" s="5" t="s">
        <v>1342</v>
      </c>
      <c r="C753" s="5" t="s">
        <v>427</v>
      </c>
      <c r="D753" s="278" t="s">
        <v>1356</v>
      </c>
      <c r="E753" s="52" t="s">
        <v>1186</v>
      </c>
      <c r="F753" s="280" t="s">
        <v>9</v>
      </c>
      <c r="G753" s="84">
        <f t="shared" si="113"/>
        <v>621</v>
      </c>
      <c r="H753" s="213">
        <v>540</v>
      </c>
      <c r="I753" s="17">
        <v>1140</v>
      </c>
      <c r="J753" s="32"/>
      <c r="K753" s="9">
        <f t="shared" si="112"/>
        <v>0</v>
      </c>
      <c r="L753" s="9">
        <f t="shared" si="114"/>
        <v>0</v>
      </c>
      <c r="M753" s="9">
        <f t="shared" si="115"/>
        <v>0</v>
      </c>
      <c r="N753" s="29"/>
      <c r="O753" s="9">
        <f t="shared" si="118"/>
        <v>0</v>
      </c>
      <c r="P753" s="9">
        <f t="shared" si="119"/>
        <v>0</v>
      </c>
      <c r="Q753" s="9">
        <f t="shared" si="116"/>
        <v>0</v>
      </c>
      <c r="R753" s="8">
        <f t="shared" si="117"/>
        <v>0</v>
      </c>
      <c r="S753" s="89" t="s">
        <v>1997</v>
      </c>
      <c r="T753" s="89"/>
      <c r="U753" s="89"/>
      <c r="V753" s="89"/>
      <c r="W753" s="89"/>
      <c r="X753" s="89"/>
      <c r="Y753" s="89"/>
      <c r="Z753" s="89"/>
      <c r="AA753" s="89"/>
      <c r="AB753" s="89"/>
      <c r="AC753" s="89"/>
    </row>
    <row r="754" spans="1:29" ht="15" customHeight="1" x14ac:dyDescent="0.25">
      <c r="A754" s="4" t="s">
        <v>2560</v>
      </c>
      <c r="B754" s="5" t="s">
        <v>1342</v>
      </c>
      <c r="C754" s="46" t="s">
        <v>427</v>
      </c>
      <c r="D754" s="295" t="s">
        <v>1357</v>
      </c>
      <c r="E754" s="52" t="s">
        <v>1187</v>
      </c>
      <c r="F754" s="280" t="s">
        <v>9</v>
      </c>
      <c r="G754" s="58">
        <f t="shared" si="113"/>
        <v>621</v>
      </c>
      <c r="H754" s="9">
        <v>540</v>
      </c>
      <c r="I754" s="6">
        <v>1140</v>
      </c>
      <c r="J754" s="29"/>
      <c r="K754" s="9">
        <f t="shared" si="112"/>
        <v>0</v>
      </c>
      <c r="L754" s="9">
        <f t="shared" si="114"/>
        <v>0</v>
      </c>
      <c r="M754" s="9">
        <f t="shared" si="115"/>
        <v>0</v>
      </c>
      <c r="N754" s="29"/>
      <c r="O754" s="9">
        <f t="shared" si="118"/>
        <v>0</v>
      </c>
      <c r="P754" s="9">
        <f t="shared" si="119"/>
        <v>0</v>
      </c>
      <c r="Q754" s="9">
        <f t="shared" si="116"/>
        <v>0</v>
      </c>
      <c r="R754" s="8">
        <f t="shared" si="117"/>
        <v>0</v>
      </c>
      <c r="S754" s="89" t="s">
        <v>1997</v>
      </c>
      <c r="T754" s="89"/>
      <c r="U754" s="89"/>
      <c r="V754" s="89"/>
      <c r="W754" s="89"/>
      <c r="X754" s="89"/>
      <c r="Y754" s="89"/>
      <c r="Z754" s="89"/>
      <c r="AA754" s="89"/>
      <c r="AB754" s="89"/>
      <c r="AC754" s="89"/>
    </row>
    <row r="755" spans="1:29" ht="15" customHeight="1" x14ac:dyDescent="0.25">
      <c r="A755" s="4" t="s">
        <v>2560</v>
      </c>
      <c r="B755" s="5" t="s">
        <v>1342</v>
      </c>
      <c r="C755" s="46" t="s">
        <v>428</v>
      </c>
      <c r="D755" s="310" t="s">
        <v>1358</v>
      </c>
      <c r="E755" s="5" t="s">
        <v>1188</v>
      </c>
      <c r="F755" s="280" t="s">
        <v>9</v>
      </c>
      <c r="G755" s="58">
        <f t="shared" si="113"/>
        <v>621</v>
      </c>
      <c r="H755" s="9">
        <v>540</v>
      </c>
      <c r="I755" s="6">
        <v>1140</v>
      </c>
      <c r="J755" s="32"/>
      <c r="K755" s="9">
        <f t="shared" si="112"/>
        <v>0</v>
      </c>
      <c r="L755" s="9">
        <f t="shared" si="114"/>
        <v>0</v>
      </c>
      <c r="M755" s="9">
        <f t="shared" si="115"/>
        <v>0</v>
      </c>
      <c r="N755" s="29"/>
      <c r="O755" s="9">
        <f t="shared" si="118"/>
        <v>0</v>
      </c>
      <c r="P755" s="9">
        <f t="shared" si="119"/>
        <v>0</v>
      </c>
      <c r="Q755" s="9">
        <f t="shared" si="116"/>
        <v>0</v>
      </c>
      <c r="R755" s="8">
        <f t="shared" si="117"/>
        <v>0</v>
      </c>
      <c r="S755" s="89" t="s">
        <v>1997</v>
      </c>
      <c r="T755" s="89"/>
      <c r="U755" s="89"/>
      <c r="V755" s="89"/>
      <c r="W755" s="89"/>
      <c r="X755" s="89"/>
      <c r="Y755" s="89"/>
      <c r="Z755" s="89"/>
      <c r="AA755" s="89"/>
      <c r="AB755" s="89"/>
      <c r="AC755" s="89"/>
    </row>
    <row r="756" spans="1:29" ht="15" customHeight="1" x14ac:dyDescent="0.25">
      <c r="A756" s="4" t="s">
        <v>2560</v>
      </c>
      <c r="B756" s="46" t="s">
        <v>1499</v>
      </c>
      <c r="C756" s="5" t="s">
        <v>427</v>
      </c>
      <c r="D756" s="278" t="s">
        <v>2482</v>
      </c>
      <c r="E756" s="188" t="s">
        <v>2484</v>
      </c>
      <c r="F756" s="280" t="s">
        <v>7</v>
      </c>
      <c r="G756" s="84">
        <f t="shared" si="113"/>
        <v>115</v>
      </c>
      <c r="H756" s="15">
        <v>100</v>
      </c>
      <c r="I756" s="15">
        <v>200</v>
      </c>
      <c r="J756" s="29"/>
      <c r="K756" s="9">
        <f t="shared" si="112"/>
        <v>0</v>
      </c>
      <c r="L756" s="9">
        <f t="shared" si="114"/>
        <v>0</v>
      </c>
      <c r="M756" s="9">
        <f t="shared" si="115"/>
        <v>0</v>
      </c>
      <c r="N756" s="29"/>
      <c r="O756" s="9">
        <f t="shared" si="118"/>
        <v>0</v>
      </c>
      <c r="P756" s="9">
        <f t="shared" si="119"/>
        <v>0</v>
      </c>
      <c r="Q756" s="9">
        <f t="shared" si="116"/>
        <v>0</v>
      </c>
      <c r="R756" s="8">
        <f t="shared" si="117"/>
        <v>0</v>
      </c>
      <c r="S756" s="89" t="s">
        <v>2486</v>
      </c>
      <c r="T756" s="89" t="s">
        <v>2202</v>
      </c>
      <c r="U756" s="89"/>
      <c r="V756" s="89"/>
      <c r="W756" s="89"/>
      <c r="X756" s="89"/>
      <c r="Y756" s="89"/>
      <c r="Z756" s="89"/>
      <c r="AA756" s="89"/>
      <c r="AB756" s="89"/>
      <c r="AC756" s="89"/>
    </row>
    <row r="757" spans="1:29" ht="15" customHeight="1" x14ac:dyDescent="0.25">
      <c r="A757" s="4" t="s">
        <v>2560</v>
      </c>
      <c r="B757" s="46" t="s">
        <v>1499</v>
      </c>
      <c r="C757" s="46" t="s">
        <v>427</v>
      </c>
      <c r="D757" s="295" t="s">
        <v>2483</v>
      </c>
      <c r="E757" s="188" t="s">
        <v>2485</v>
      </c>
      <c r="F757" s="280" t="s">
        <v>7</v>
      </c>
      <c r="G757" s="58">
        <f t="shared" si="113"/>
        <v>115</v>
      </c>
      <c r="H757" s="10">
        <v>100</v>
      </c>
      <c r="I757" s="10">
        <v>200</v>
      </c>
      <c r="J757" s="29"/>
      <c r="K757" s="9">
        <f t="shared" si="112"/>
        <v>0</v>
      </c>
      <c r="L757" s="9">
        <f t="shared" si="114"/>
        <v>0</v>
      </c>
      <c r="M757" s="9">
        <f t="shared" si="115"/>
        <v>0</v>
      </c>
      <c r="N757" s="29"/>
      <c r="O757" s="9">
        <f t="shared" si="118"/>
        <v>0</v>
      </c>
      <c r="P757" s="9">
        <f t="shared" si="119"/>
        <v>0</v>
      </c>
      <c r="Q757" s="9">
        <f t="shared" si="116"/>
        <v>0</v>
      </c>
      <c r="R757" s="8">
        <f t="shared" si="117"/>
        <v>0</v>
      </c>
      <c r="S757" s="89" t="s">
        <v>2486</v>
      </c>
      <c r="T757" s="89" t="s">
        <v>2202</v>
      </c>
      <c r="U757" s="89"/>
      <c r="V757" s="89"/>
      <c r="W757" s="89"/>
      <c r="X757" s="89"/>
      <c r="Y757" s="89"/>
      <c r="Z757" s="89"/>
      <c r="AA757" s="89"/>
      <c r="AB757" s="89"/>
      <c r="AC757" s="89"/>
    </row>
    <row r="758" spans="1:29" ht="15" customHeight="1" x14ac:dyDescent="0.25">
      <c r="A758" s="4" t="s">
        <v>2560</v>
      </c>
      <c r="B758" s="5" t="s">
        <v>1499</v>
      </c>
      <c r="C758" s="5" t="s">
        <v>427</v>
      </c>
      <c r="D758" s="278" t="s">
        <v>1425</v>
      </c>
      <c r="E758" s="304" t="s">
        <v>1264</v>
      </c>
      <c r="F758" s="280" t="s">
        <v>8</v>
      </c>
      <c r="G758" s="84">
        <f t="shared" si="113"/>
        <v>460</v>
      </c>
      <c r="H758" s="213">
        <v>400</v>
      </c>
      <c r="I758" s="17">
        <v>800</v>
      </c>
      <c r="J758" s="32"/>
      <c r="K758" s="9">
        <f t="shared" si="112"/>
        <v>0</v>
      </c>
      <c r="L758" s="9">
        <f t="shared" si="114"/>
        <v>0</v>
      </c>
      <c r="M758" s="9">
        <f t="shared" si="115"/>
        <v>0</v>
      </c>
      <c r="N758" s="29"/>
      <c r="O758" s="9">
        <f t="shared" si="118"/>
        <v>0</v>
      </c>
      <c r="P758" s="9">
        <f t="shared" si="119"/>
        <v>0</v>
      </c>
      <c r="Q758" s="9">
        <f t="shared" si="116"/>
        <v>0</v>
      </c>
      <c r="R758" s="8">
        <f t="shared" si="117"/>
        <v>0</v>
      </c>
      <c r="S758" s="89" t="s">
        <v>2036</v>
      </c>
      <c r="T758" s="89"/>
      <c r="U758" s="89"/>
      <c r="V758" s="89"/>
      <c r="W758" s="89"/>
      <c r="X758" s="89"/>
      <c r="Y758" s="89"/>
      <c r="Z758" s="89"/>
      <c r="AA758" s="89"/>
      <c r="AB758" s="89"/>
      <c r="AC758" s="89"/>
    </row>
    <row r="759" spans="1:29" ht="15" customHeight="1" x14ac:dyDescent="0.25">
      <c r="A759" s="4" t="s">
        <v>2560</v>
      </c>
      <c r="B759" s="5" t="s">
        <v>1499</v>
      </c>
      <c r="C759" s="46" t="s">
        <v>427</v>
      </c>
      <c r="D759" s="295" t="s">
        <v>1426</v>
      </c>
      <c r="E759" s="304" t="s">
        <v>1265</v>
      </c>
      <c r="F759" s="280" t="s">
        <v>8</v>
      </c>
      <c r="G759" s="58">
        <f t="shared" si="113"/>
        <v>460</v>
      </c>
      <c r="H759" s="9">
        <v>400</v>
      </c>
      <c r="I759" s="6">
        <v>800</v>
      </c>
      <c r="J759" s="29"/>
      <c r="K759" s="9">
        <f t="shared" si="112"/>
        <v>0</v>
      </c>
      <c r="L759" s="9">
        <f t="shared" si="114"/>
        <v>0</v>
      </c>
      <c r="M759" s="9">
        <f t="shared" si="115"/>
        <v>0</v>
      </c>
      <c r="N759" s="29"/>
      <c r="O759" s="9">
        <f t="shared" si="118"/>
        <v>0</v>
      </c>
      <c r="P759" s="9">
        <f t="shared" si="119"/>
        <v>0</v>
      </c>
      <c r="Q759" s="9">
        <f t="shared" si="116"/>
        <v>0</v>
      </c>
      <c r="R759" s="8">
        <f t="shared" si="117"/>
        <v>0</v>
      </c>
      <c r="S759" s="89" t="s">
        <v>2036</v>
      </c>
      <c r="T759" s="89"/>
      <c r="U759" s="89"/>
      <c r="V759" s="89"/>
      <c r="W759" s="89"/>
      <c r="X759" s="89"/>
      <c r="Y759" s="89"/>
      <c r="Z759" s="89"/>
      <c r="AA759" s="89"/>
      <c r="AB759" s="89"/>
      <c r="AC759" s="89"/>
    </row>
    <row r="760" spans="1:29" ht="15" customHeight="1" x14ac:dyDescent="0.25">
      <c r="A760" s="4" t="s">
        <v>2560</v>
      </c>
      <c r="B760" s="5" t="s">
        <v>1499</v>
      </c>
      <c r="C760" s="46" t="s">
        <v>428</v>
      </c>
      <c r="D760" s="310" t="s">
        <v>1427</v>
      </c>
      <c r="E760" s="5" t="s">
        <v>1266</v>
      </c>
      <c r="F760" s="280" t="s">
        <v>8</v>
      </c>
      <c r="G760" s="58">
        <f t="shared" si="113"/>
        <v>460</v>
      </c>
      <c r="H760" s="9">
        <v>400</v>
      </c>
      <c r="I760" s="6">
        <v>800</v>
      </c>
      <c r="J760" s="32"/>
      <c r="K760" s="9">
        <f t="shared" si="112"/>
        <v>0</v>
      </c>
      <c r="L760" s="9">
        <f t="shared" si="114"/>
        <v>0</v>
      </c>
      <c r="M760" s="9">
        <f t="shared" si="115"/>
        <v>0</v>
      </c>
      <c r="N760" s="29"/>
      <c r="O760" s="9">
        <f t="shared" si="118"/>
        <v>0</v>
      </c>
      <c r="P760" s="9">
        <f t="shared" si="119"/>
        <v>0</v>
      </c>
      <c r="Q760" s="9">
        <f t="shared" si="116"/>
        <v>0</v>
      </c>
      <c r="R760" s="8">
        <f t="shared" si="117"/>
        <v>0</v>
      </c>
      <c r="S760" s="89" t="s">
        <v>2036</v>
      </c>
      <c r="T760" s="89"/>
      <c r="U760" s="89"/>
      <c r="V760" s="89"/>
      <c r="W760" s="89"/>
      <c r="X760" s="89"/>
      <c r="Y760" s="89"/>
      <c r="Z760" s="89"/>
      <c r="AA760" s="89"/>
      <c r="AB760" s="89"/>
      <c r="AC760" s="89"/>
    </row>
    <row r="761" spans="1:29" ht="15" customHeight="1" x14ac:dyDescent="0.25">
      <c r="A761" s="4" t="s">
        <v>2560</v>
      </c>
      <c r="B761" s="5" t="s">
        <v>1499</v>
      </c>
      <c r="C761" s="5" t="s">
        <v>427</v>
      </c>
      <c r="D761" s="278" t="s">
        <v>1586</v>
      </c>
      <c r="E761" s="304" t="s">
        <v>1590</v>
      </c>
      <c r="F761" s="280" t="s">
        <v>10</v>
      </c>
      <c r="G761" s="84">
        <f t="shared" si="113"/>
        <v>518</v>
      </c>
      <c r="H761" s="213">
        <v>450</v>
      </c>
      <c r="I761" s="17">
        <v>1000</v>
      </c>
      <c r="J761" s="32"/>
      <c r="K761" s="9">
        <f t="shared" si="112"/>
        <v>0</v>
      </c>
      <c r="L761" s="9">
        <f t="shared" si="114"/>
        <v>0</v>
      </c>
      <c r="M761" s="9">
        <f t="shared" si="115"/>
        <v>0</v>
      </c>
      <c r="N761" s="29"/>
      <c r="O761" s="9">
        <f t="shared" si="118"/>
        <v>0</v>
      </c>
      <c r="P761" s="9">
        <f t="shared" si="119"/>
        <v>0</v>
      </c>
      <c r="Q761" s="9">
        <f t="shared" si="116"/>
        <v>0</v>
      </c>
      <c r="R761" s="8">
        <f t="shared" si="117"/>
        <v>0</v>
      </c>
      <c r="S761" s="89" t="s">
        <v>1589</v>
      </c>
      <c r="T761" s="89"/>
      <c r="U761" s="89"/>
      <c r="V761" s="89"/>
      <c r="W761" s="89"/>
      <c r="X761" s="89"/>
      <c r="Y761" s="89"/>
      <c r="Z761" s="89"/>
      <c r="AA761" s="89"/>
      <c r="AB761" s="89"/>
      <c r="AC761" s="89"/>
    </row>
    <row r="762" spans="1:29" ht="15" customHeight="1" x14ac:dyDescent="0.25">
      <c r="A762" s="4" t="s">
        <v>2560</v>
      </c>
      <c r="B762" s="5" t="s">
        <v>1499</v>
      </c>
      <c r="C762" s="46" t="s">
        <v>427</v>
      </c>
      <c r="D762" s="295" t="s">
        <v>1587</v>
      </c>
      <c r="E762" s="304" t="s">
        <v>1591</v>
      </c>
      <c r="F762" s="280" t="s">
        <v>10</v>
      </c>
      <c r="G762" s="58">
        <f t="shared" si="113"/>
        <v>518</v>
      </c>
      <c r="H762" s="9">
        <v>450</v>
      </c>
      <c r="I762" s="6">
        <v>1000</v>
      </c>
      <c r="J762" s="29"/>
      <c r="K762" s="9">
        <f t="shared" si="112"/>
        <v>0</v>
      </c>
      <c r="L762" s="9">
        <f t="shared" si="114"/>
        <v>0</v>
      </c>
      <c r="M762" s="9">
        <f t="shared" si="115"/>
        <v>0</v>
      </c>
      <c r="N762" s="29"/>
      <c r="O762" s="9">
        <f t="shared" si="118"/>
        <v>0</v>
      </c>
      <c r="P762" s="9">
        <f t="shared" si="119"/>
        <v>0</v>
      </c>
      <c r="Q762" s="9">
        <f t="shared" si="116"/>
        <v>0</v>
      </c>
      <c r="R762" s="8">
        <f t="shared" si="117"/>
        <v>0</v>
      </c>
      <c r="S762" s="89" t="s">
        <v>1589</v>
      </c>
      <c r="T762" s="89"/>
      <c r="U762" s="89"/>
      <c r="V762" s="89"/>
      <c r="W762" s="89"/>
      <c r="X762" s="89"/>
      <c r="Y762" s="89"/>
      <c r="Z762" s="89"/>
      <c r="AA762" s="89"/>
      <c r="AB762" s="89"/>
      <c r="AC762" s="89"/>
    </row>
    <row r="763" spans="1:29" ht="15" customHeight="1" x14ac:dyDescent="0.25">
      <c r="A763" s="4" t="s">
        <v>2560</v>
      </c>
      <c r="B763" s="5" t="s">
        <v>1499</v>
      </c>
      <c r="C763" s="46" t="s">
        <v>428</v>
      </c>
      <c r="D763" s="310" t="s">
        <v>1588</v>
      </c>
      <c r="E763" s="46" t="s">
        <v>1592</v>
      </c>
      <c r="F763" s="280" t="s">
        <v>10</v>
      </c>
      <c r="G763" s="58">
        <f t="shared" si="113"/>
        <v>518</v>
      </c>
      <c r="H763" s="9">
        <v>450</v>
      </c>
      <c r="I763" s="6">
        <v>1000</v>
      </c>
      <c r="J763" s="32"/>
      <c r="K763" s="9">
        <f t="shared" ref="K763:K826" si="120">J763*G763</f>
        <v>0</v>
      </c>
      <c r="L763" s="9">
        <f t="shared" si="114"/>
        <v>0</v>
      </c>
      <c r="M763" s="9">
        <f t="shared" si="115"/>
        <v>0</v>
      </c>
      <c r="N763" s="29"/>
      <c r="O763" s="9">
        <f t="shared" si="118"/>
        <v>0</v>
      </c>
      <c r="P763" s="9">
        <f t="shared" si="119"/>
        <v>0</v>
      </c>
      <c r="Q763" s="9">
        <f t="shared" si="116"/>
        <v>0</v>
      </c>
      <c r="R763" s="8">
        <f t="shared" si="117"/>
        <v>0</v>
      </c>
      <c r="S763" s="89" t="s">
        <v>1589</v>
      </c>
      <c r="T763" s="89"/>
      <c r="U763" s="89"/>
      <c r="V763" s="89"/>
      <c r="W763" s="89"/>
      <c r="X763" s="89"/>
      <c r="Y763" s="89"/>
      <c r="Z763" s="89"/>
      <c r="AA763" s="89"/>
      <c r="AB763" s="89"/>
      <c r="AC763" s="89"/>
    </row>
    <row r="764" spans="1:29" ht="15" customHeight="1" x14ac:dyDescent="0.25">
      <c r="A764" s="4" t="s">
        <v>2560</v>
      </c>
      <c r="B764" s="46" t="s">
        <v>1499</v>
      </c>
      <c r="C764" s="5" t="s">
        <v>427</v>
      </c>
      <c r="D764" s="278" t="s">
        <v>2189</v>
      </c>
      <c r="E764" s="245" t="s">
        <v>1141</v>
      </c>
      <c r="F764" s="280" t="s">
        <v>7</v>
      </c>
      <c r="G764" s="84">
        <f t="shared" si="113"/>
        <v>978</v>
      </c>
      <c r="H764" s="15">
        <v>850</v>
      </c>
      <c r="I764" s="15">
        <v>1700</v>
      </c>
      <c r="J764" s="29"/>
      <c r="K764" s="9">
        <f t="shared" si="120"/>
        <v>0</v>
      </c>
      <c r="L764" s="9">
        <f t="shared" si="114"/>
        <v>0</v>
      </c>
      <c r="M764" s="9">
        <f t="shared" si="115"/>
        <v>0</v>
      </c>
      <c r="N764" s="29"/>
      <c r="O764" s="9">
        <f t="shared" si="118"/>
        <v>0</v>
      </c>
      <c r="P764" s="9">
        <f t="shared" si="119"/>
        <v>0</v>
      </c>
      <c r="Q764" s="9">
        <f t="shared" si="116"/>
        <v>0</v>
      </c>
      <c r="R764" s="8">
        <f t="shared" si="117"/>
        <v>0</v>
      </c>
      <c r="S764" s="89" t="e">
        <v>#N/A</v>
      </c>
      <c r="T764" s="89" t="s">
        <v>2203</v>
      </c>
      <c r="U764" s="89"/>
      <c r="V764" s="89"/>
      <c r="W764" s="89"/>
      <c r="X764" s="89"/>
      <c r="Y764" s="89"/>
      <c r="Z764" s="89"/>
      <c r="AA764" s="89"/>
      <c r="AB764" s="89" t="e">
        <v>#N/A</v>
      </c>
      <c r="AC764" s="89" t="e">
        <v>#N/A</v>
      </c>
    </row>
    <row r="765" spans="1:29" ht="15" customHeight="1" x14ac:dyDescent="0.25">
      <c r="A765" s="4" t="s">
        <v>2560</v>
      </c>
      <c r="B765" s="46" t="s">
        <v>1499</v>
      </c>
      <c r="C765" s="46" t="s">
        <v>427</v>
      </c>
      <c r="D765" s="295" t="s">
        <v>2190</v>
      </c>
      <c r="E765" s="245" t="s">
        <v>1142</v>
      </c>
      <c r="F765" s="280" t="s">
        <v>7</v>
      </c>
      <c r="G765" s="58">
        <f t="shared" si="113"/>
        <v>978</v>
      </c>
      <c r="H765" s="10">
        <v>850</v>
      </c>
      <c r="I765" s="10">
        <v>1700</v>
      </c>
      <c r="J765" s="29"/>
      <c r="K765" s="9">
        <f t="shared" si="120"/>
        <v>0</v>
      </c>
      <c r="L765" s="9">
        <f t="shared" si="114"/>
        <v>0</v>
      </c>
      <c r="M765" s="9">
        <f t="shared" si="115"/>
        <v>0</v>
      </c>
      <c r="N765" s="29"/>
      <c r="O765" s="9">
        <f t="shared" si="118"/>
        <v>0</v>
      </c>
      <c r="P765" s="9">
        <f t="shared" si="119"/>
        <v>0</v>
      </c>
      <c r="Q765" s="9">
        <f t="shared" si="116"/>
        <v>0</v>
      </c>
      <c r="R765" s="8">
        <f t="shared" si="117"/>
        <v>0</v>
      </c>
      <c r="S765" s="89" t="e">
        <v>#N/A</v>
      </c>
      <c r="T765" s="89" t="s">
        <v>2203</v>
      </c>
      <c r="U765" s="89"/>
      <c r="V765" s="89"/>
      <c r="W765" s="89"/>
      <c r="X765" s="89"/>
      <c r="Y765" s="89"/>
      <c r="Z765" s="89"/>
      <c r="AA765" s="89"/>
      <c r="AB765" s="89" t="e">
        <v>#N/A</v>
      </c>
      <c r="AC765" s="89" t="e">
        <v>#N/A</v>
      </c>
    </row>
    <row r="766" spans="1:29" ht="15" customHeight="1" x14ac:dyDescent="0.25">
      <c r="A766" s="4" t="s">
        <v>2560</v>
      </c>
      <c r="B766" s="46" t="s">
        <v>1499</v>
      </c>
      <c r="C766" s="5" t="s">
        <v>427</v>
      </c>
      <c r="D766" s="278" t="s">
        <v>2191</v>
      </c>
      <c r="E766" s="245" t="s">
        <v>1135</v>
      </c>
      <c r="F766" s="280" t="s">
        <v>7</v>
      </c>
      <c r="G766" s="84">
        <f t="shared" si="113"/>
        <v>1495</v>
      </c>
      <c r="H766" s="15">
        <v>1300</v>
      </c>
      <c r="I766" s="15">
        <v>2600</v>
      </c>
      <c r="J766" s="29"/>
      <c r="K766" s="9">
        <f t="shared" si="120"/>
        <v>0</v>
      </c>
      <c r="L766" s="9">
        <f t="shared" si="114"/>
        <v>0</v>
      </c>
      <c r="M766" s="9">
        <f t="shared" si="115"/>
        <v>0</v>
      </c>
      <c r="N766" s="29"/>
      <c r="O766" s="9">
        <f t="shared" si="118"/>
        <v>0</v>
      </c>
      <c r="P766" s="9">
        <f t="shared" si="119"/>
        <v>0</v>
      </c>
      <c r="Q766" s="9">
        <f t="shared" si="116"/>
        <v>0</v>
      </c>
      <c r="R766" s="8">
        <f t="shared" si="117"/>
        <v>0</v>
      </c>
      <c r="S766" s="89" t="e">
        <v>#N/A</v>
      </c>
      <c r="T766" s="89" t="s">
        <v>2203</v>
      </c>
      <c r="U766" s="89"/>
      <c r="V766" s="89"/>
      <c r="W766" s="89"/>
      <c r="X766" s="89"/>
      <c r="Y766" s="89"/>
      <c r="Z766" s="89"/>
      <c r="AA766" s="89"/>
      <c r="AB766" s="89" t="e">
        <v>#N/A</v>
      </c>
      <c r="AC766" s="89" t="e">
        <v>#N/A</v>
      </c>
    </row>
    <row r="767" spans="1:29" ht="15" customHeight="1" x14ac:dyDescent="0.25">
      <c r="A767" s="4" t="s">
        <v>2560</v>
      </c>
      <c r="B767" s="46" t="s">
        <v>1499</v>
      </c>
      <c r="C767" s="46" t="s">
        <v>427</v>
      </c>
      <c r="D767" s="295" t="s">
        <v>2192</v>
      </c>
      <c r="E767" s="245" t="s">
        <v>1136</v>
      </c>
      <c r="F767" s="280" t="s">
        <v>7</v>
      </c>
      <c r="G767" s="58">
        <f t="shared" si="113"/>
        <v>1495</v>
      </c>
      <c r="H767" s="10">
        <v>1300</v>
      </c>
      <c r="I767" s="10">
        <v>2600</v>
      </c>
      <c r="J767" s="29"/>
      <c r="K767" s="9">
        <f t="shared" si="120"/>
        <v>0</v>
      </c>
      <c r="L767" s="9">
        <f t="shared" si="114"/>
        <v>0</v>
      </c>
      <c r="M767" s="9">
        <f t="shared" si="115"/>
        <v>0</v>
      </c>
      <c r="N767" s="29"/>
      <c r="O767" s="9">
        <f t="shared" si="118"/>
        <v>0</v>
      </c>
      <c r="P767" s="9">
        <f t="shared" si="119"/>
        <v>0</v>
      </c>
      <c r="Q767" s="9">
        <f t="shared" si="116"/>
        <v>0</v>
      </c>
      <c r="R767" s="8">
        <f t="shared" si="117"/>
        <v>0</v>
      </c>
      <c r="S767" s="89" t="e">
        <v>#N/A</v>
      </c>
      <c r="T767" s="89" t="s">
        <v>2203</v>
      </c>
      <c r="U767" s="89"/>
      <c r="V767" s="89"/>
      <c r="W767" s="89"/>
      <c r="X767" s="89"/>
      <c r="Y767" s="89"/>
      <c r="Z767" s="89"/>
      <c r="AA767" s="89"/>
      <c r="AB767" s="89" t="e">
        <v>#N/A</v>
      </c>
      <c r="AC767" s="89" t="e">
        <v>#N/A</v>
      </c>
    </row>
    <row r="768" spans="1:29" ht="15" customHeight="1" x14ac:dyDescent="0.25">
      <c r="A768" s="4" t="s">
        <v>2560</v>
      </c>
      <c r="B768" s="60" t="s">
        <v>1499</v>
      </c>
      <c r="C768" s="5" t="s">
        <v>427</v>
      </c>
      <c r="D768" s="278" t="s">
        <v>2869</v>
      </c>
      <c r="E768" s="60" t="s">
        <v>2690</v>
      </c>
      <c r="F768" s="254" t="s">
        <v>8</v>
      </c>
      <c r="G768" s="17">
        <f t="shared" si="113"/>
        <v>552</v>
      </c>
      <c r="H768" s="17">
        <v>480</v>
      </c>
      <c r="I768" s="17">
        <v>1000</v>
      </c>
      <c r="J768" s="32"/>
      <c r="K768" s="9">
        <f t="shared" si="120"/>
        <v>0</v>
      </c>
      <c r="L768" s="9">
        <f t="shared" si="114"/>
        <v>0</v>
      </c>
      <c r="M768" s="9">
        <f t="shared" si="115"/>
        <v>0</v>
      </c>
      <c r="N768" s="29"/>
      <c r="O768" s="9">
        <f t="shared" si="118"/>
        <v>0</v>
      </c>
      <c r="P768" s="9">
        <f t="shared" si="119"/>
        <v>0</v>
      </c>
      <c r="Q768" s="9">
        <f t="shared" si="116"/>
        <v>0</v>
      </c>
      <c r="R768" s="8">
        <f t="shared" si="117"/>
        <v>0</v>
      </c>
      <c r="S768" s="89" t="s">
        <v>2923</v>
      </c>
      <c r="T768" s="89" t="s">
        <v>2727</v>
      </c>
      <c r="U768" s="89">
        <v>90</v>
      </c>
      <c r="V768" s="89"/>
      <c r="W768" s="89"/>
      <c r="X768" s="89"/>
      <c r="Y768" s="89"/>
      <c r="Z768" s="89"/>
      <c r="AA768" s="89"/>
      <c r="AB768" s="89"/>
      <c r="AC768" s="89"/>
    </row>
    <row r="769" spans="1:29" ht="15" customHeight="1" x14ac:dyDescent="0.25">
      <c r="A769" s="4" t="s">
        <v>2560</v>
      </c>
      <c r="B769" s="60" t="s">
        <v>1499</v>
      </c>
      <c r="C769" s="46" t="s">
        <v>427</v>
      </c>
      <c r="D769" s="278" t="s">
        <v>2870</v>
      </c>
      <c r="E769" s="304" t="s">
        <v>2691</v>
      </c>
      <c r="F769" s="254" t="s">
        <v>8</v>
      </c>
      <c r="G769" s="6">
        <f t="shared" si="113"/>
        <v>552</v>
      </c>
      <c r="H769" s="6">
        <v>480</v>
      </c>
      <c r="I769" s="6">
        <v>1000</v>
      </c>
      <c r="J769" s="32"/>
      <c r="K769" s="9">
        <f t="shared" si="120"/>
        <v>0</v>
      </c>
      <c r="L769" s="9">
        <f t="shared" si="114"/>
        <v>0</v>
      </c>
      <c r="M769" s="9">
        <f t="shared" si="115"/>
        <v>0</v>
      </c>
      <c r="N769" s="29"/>
      <c r="O769" s="9">
        <f t="shared" si="118"/>
        <v>0</v>
      </c>
      <c r="P769" s="9">
        <f t="shared" si="119"/>
        <v>0</v>
      </c>
      <c r="Q769" s="9">
        <f t="shared" si="116"/>
        <v>0</v>
      </c>
      <c r="R769" s="8">
        <f t="shared" si="117"/>
        <v>0</v>
      </c>
      <c r="S769" s="89" t="s">
        <v>2923</v>
      </c>
      <c r="T769" s="89" t="s">
        <v>2727</v>
      </c>
      <c r="U769" s="89">
        <v>90</v>
      </c>
      <c r="V769" s="89"/>
      <c r="W769" s="89"/>
      <c r="X769" s="89"/>
      <c r="Y769" s="89"/>
      <c r="Z769" s="89"/>
      <c r="AA769" s="89"/>
      <c r="AB769" s="89"/>
      <c r="AC769" s="89"/>
    </row>
    <row r="770" spans="1:29" ht="15" customHeight="1" x14ac:dyDescent="0.25">
      <c r="A770" s="4" t="s">
        <v>2560</v>
      </c>
      <c r="B770" s="60" t="s">
        <v>1499</v>
      </c>
      <c r="C770" s="46" t="s">
        <v>428</v>
      </c>
      <c r="D770" s="310" t="s">
        <v>2871</v>
      </c>
      <c r="E770" s="182" t="s">
        <v>2692</v>
      </c>
      <c r="F770" s="254" t="s">
        <v>8</v>
      </c>
      <c r="G770" s="6">
        <f t="shared" si="113"/>
        <v>552</v>
      </c>
      <c r="H770" s="6">
        <v>480</v>
      </c>
      <c r="I770" s="6">
        <v>1000</v>
      </c>
      <c r="J770" s="32"/>
      <c r="K770" s="9">
        <f t="shared" si="120"/>
        <v>0</v>
      </c>
      <c r="L770" s="9">
        <f t="shared" si="114"/>
        <v>0</v>
      </c>
      <c r="M770" s="9">
        <f t="shared" si="115"/>
        <v>0</v>
      </c>
      <c r="N770" s="29"/>
      <c r="O770" s="9">
        <f t="shared" si="118"/>
        <v>0</v>
      </c>
      <c r="P770" s="9">
        <f t="shared" si="119"/>
        <v>0</v>
      </c>
      <c r="Q770" s="9">
        <f t="shared" si="116"/>
        <v>0</v>
      </c>
      <c r="R770" s="8">
        <f t="shared" si="117"/>
        <v>0</v>
      </c>
      <c r="S770" s="89" t="s">
        <v>2923</v>
      </c>
      <c r="T770" s="89" t="s">
        <v>2727</v>
      </c>
      <c r="U770" s="89">
        <v>90</v>
      </c>
      <c r="V770" s="89"/>
      <c r="W770" s="89"/>
      <c r="X770" s="89"/>
      <c r="Y770" s="89"/>
      <c r="Z770" s="89"/>
      <c r="AA770" s="89"/>
      <c r="AB770" s="89"/>
      <c r="AC770" s="89"/>
    </row>
    <row r="771" spans="1:29" ht="15" customHeight="1" x14ac:dyDescent="0.25">
      <c r="A771" s="4" t="s">
        <v>2560</v>
      </c>
      <c r="B771" s="60" t="s">
        <v>1499</v>
      </c>
      <c r="C771" s="5" t="s">
        <v>427</v>
      </c>
      <c r="D771" s="278" t="s">
        <v>2872</v>
      </c>
      <c r="E771" s="60" t="s">
        <v>2693</v>
      </c>
      <c r="F771" s="254" t="s">
        <v>10</v>
      </c>
      <c r="G771" s="17">
        <f t="shared" si="113"/>
        <v>518</v>
      </c>
      <c r="H771" s="17">
        <v>450</v>
      </c>
      <c r="I771" s="17">
        <v>1000</v>
      </c>
      <c r="J771" s="32"/>
      <c r="K771" s="9">
        <f t="shared" si="120"/>
        <v>0</v>
      </c>
      <c r="L771" s="9">
        <f t="shared" si="114"/>
        <v>0</v>
      </c>
      <c r="M771" s="9">
        <f t="shared" si="115"/>
        <v>0</v>
      </c>
      <c r="N771" s="29"/>
      <c r="O771" s="9">
        <f t="shared" si="118"/>
        <v>0</v>
      </c>
      <c r="P771" s="9">
        <f t="shared" si="119"/>
        <v>0</v>
      </c>
      <c r="Q771" s="9">
        <f t="shared" si="116"/>
        <v>0</v>
      </c>
      <c r="R771" s="8">
        <f t="shared" si="117"/>
        <v>0</v>
      </c>
      <c r="S771" s="89" t="s">
        <v>2924</v>
      </c>
      <c r="T771" s="89" t="s">
        <v>2727</v>
      </c>
      <c r="U771" s="89">
        <v>65</v>
      </c>
      <c r="V771" s="89"/>
      <c r="W771" s="89"/>
      <c r="X771" s="89"/>
      <c r="Y771" s="89"/>
      <c r="Z771" s="89"/>
      <c r="AA771" s="89"/>
      <c r="AB771" s="89"/>
      <c r="AC771" s="89"/>
    </row>
    <row r="772" spans="1:29" ht="15" customHeight="1" x14ac:dyDescent="0.25">
      <c r="A772" s="4" t="s">
        <v>2560</v>
      </c>
      <c r="B772" s="60" t="s">
        <v>1499</v>
      </c>
      <c r="C772" s="46" t="s">
        <v>427</v>
      </c>
      <c r="D772" s="278" t="s">
        <v>2873</v>
      </c>
      <c r="E772" s="304" t="s">
        <v>2694</v>
      </c>
      <c r="F772" s="254" t="s">
        <v>10</v>
      </c>
      <c r="G772" s="6">
        <f t="shared" si="113"/>
        <v>518</v>
      </c>
      <c r="H772" s="6">
        <v>450</v>
      </c>
      <c r="I772" s="6">
        <v>1000</v>
      </c>
      <c r="J772" s="32"/>
      <c r="K772" s="9">
        <f t="shared" si="120"/>
        <v>0</v>
      </c>
      <c r="L772" s="9">
        <f t="shared" si="114"/>
        <v>0</v>
      </c>
      <c r="M772" s="9">
        <f t="shared" si="115"/>
        <v>0</v>
      </c>
      <c r="N772" s="29"/>
      <c r="O772" s="9">
        <f t="shared" si="118"/>
        <v>0</v>
      </c>
      <c r="P772" s="9">
        <f t="shared" si="119"/>
        <v>0</v>
      </c>
      <c r="Q772" s="9">
        <f t="shared" si="116"/>
        <v>0</v>
      </c>
      <c r="R772" s="8">
        <f t="shared" si="117"/>
        <v>0</v>
      </c>
      <c r="S772" s="89" t="s">
        <v>2924</v>
      </c>
      <c r="T772" s="89" t="s">
        <v>2727</v>
      </c>
      <c r="U772" s="89">
        <v>65</v>
      </c>
      <c r="V772" s="89"/>
      <c r="W772" s="89"/>
      <c r="X772" s="89"/>
      <c r="Y772" s="89"/>
      <c r="Z772" s="89"/>
      <c r="AA772" s="89"/>
      <c r="AB772" s="89"/>
      <c r="AC772" s="89"/>
    </row>
    <row r="773" spans="1:29" ht="15" customHeight="1" x14ac:dyDescent="0.25">
      <c r="A773" s="4" t="s">
        <v>2560</v>
      </c>
      <c r="B773" s="60" t="s">
        <v>1499</v>
      </c>
      <c r="C773" s="46" t="s">
        <v>428</v>
      </c>
      <c r="D773" s="310" t="s">
        <v>2874</v>
      </c>
      <c r="E773" s="182" t="s">
        <v>2695</v>
      </c>
      <c r="F773" s="254" t="s">
        <v>10</v>
      </c>
      <c r="G773" s="6">
        <f t="shared" si="113"/>
        <v>518</v>
      </c>
      <c r="H773" s="6">
        <v>450</v>
      </c>
      <c r="I773" s="6">
        <v>1000</v>
      </c>
      <c r="J773" s="32"/>
      <c r="K773" s="9">
        <f t="shared" si="120"/>
        <v>0</v>
      </c>
      <c r="L773" s="9">
        <f t="shared" si="114"/>
        <v>0</v>
      </c>
      <c r="M773" s="9">
        <f t="shared" si="115"/>
        <v>0</v>
      </c>
      <c r="N773" s="29"/>
      <c r="O773" s="9">
        <f t="shared" si="118"/>
        <v>0</v>
      </c>
      <c r="P773" s="9">
        <f t="shared" si="119"/>
        <v>0</v>
      </c>
      <c r="Q773" s="9">
        <f t="shared" si="116"/>
        <v>0</v>
      </c>
      <c r="R773" s="8">
        <f t="shared" si="117"/>
        <v>0</v>
      </c>
      <c r="S773" s="89" t="s">
        <v>2924</v>
      </c>
      <c r="T773" s="89" t="s">
        <v>2727</v>
      </c>
      <c r="U773" s="89">
        <v>65</v>
      </c>
      <c r="V773" s="89"/>
      <c r="W773" s="89"/>
      <c r="X773" s="89"/>
      <c r="Y773" s="89"/>
      <c r="Z773" s="89"/>
      <c r="AA773" s="89"/>
      <c r="AB773" s="89"/>
      <c r="AC773" s="89"/>
    </row>
    <row r="774" spans="1:29" ht="15" customHeight="1" x14ac:dyDescent="0.25">
      <c r="A774" s="4" t="s">
        <v>2560</v>
      </c>
      <c r="B774" s="5" t="s">
        <v>1658</v>
      </c>
      <c r="C774" s="5" t="s">
        <v>427</v>
      </c>
      <c r="D774" s="278" t="s">
        <v>1628</v>
      </c>
      <c r="E774" s="66" t="s">
        <v>1597</v>
      </c>
      <c r="F774" s="280" t="s">
        <v>8</v>
      </c>
      <c r="G774" s="84">
        <f t="shared" si="113"/>
        <v>690</v>
      </c>
      <c r="H774" s="15">
        <v>600</v>
      </c>
      <c r="I774" s="15">
        <v>1240</v>
      </c>
      <c r="J774" s="33"/>
      <c r="K774" s="9">
        <f t="shared" si="120"/>
        <v>0</v>
      </c>
      <c r="L774" s="9">
        <f t="shared" si="114"/>
        <v>0</v>
      </c>
      <c r="M774" s="9">
        <f t="shared" si="115"/>
        <v>0</v>
      </c>
      <c r="N774" s="29"/>
      <c r="O774" s="9">
        <f t="shared" si="118"/>
        <v>0</v>
      </c>
      <c r="P774" s="9">
        <f t="shared" si="119"/>
        <v>0</v>
      </c>
      <c r="Q774" s="9">
        <f t="shared" si="116"/>
        <v>0</v>
      </c>
      <c r="R774" s="8">
        <f t="shared" si="117"/>
        <v>0</v>
      </c>
      <c r="S774" s="89" t="s">
        <v>2037</v>
      </c>
      <c r="T774" s="89"/>
      <c r="U774" s="89"/>
      <c r="V774" s="89"/>
      <c r="W774" s="89"/>
      <c r="X774" s="89"/>
      <c r="Y774" s="89"/>
      <c r="Z774" s="89"/>
      <c r="AA774" s="89"/>
      <c r="AB774" s="89"/>
      <c r="AC774" s="89"/>
    </row>
    <row r="775" spans="1:29" ht="15" customHeight="1" x14ac:dyDescent="0.25">
      <c r="A775" s="4" t="s">
        <v>2560</v>
      </c>
      <c r="B775" s="5" t="s">
        <v>1658</v>
      </c>
      <c r="C775" s="46" t="s">
        <v>427</v>
      </c>
      <c r="D775" s="295" t="s">
        <v>1629</v>
      </c>
      <c r="E775" s="304" t="s">
        <v>1598</v>
      </c>
      <c r="F775" s="280" t="s">
        <v>8</v>
      </c>
      <c r="G775" s="58">
        <f t="shared" ref="G775:G838" si="121">ROUNDUP(H775*1.15,0)</f>
        <v>690</v>
      </c>
      <c r="H775" s="10">
        <v>600</v>
      </c>
      <c r="I775" s="10">
        <v>1240</v>
      </c>
      <c r="J775" s="33"/>
      <c r="K775" s="9">
        <f t="shared" si="120"/>
        <v>0</v>
      </c>
      <c r="L775" s="9">
        <f t="shared" ref="L775:L838" si="122">J775*H775</f>
        <v>0</v>
      </c>
      <c r="M775" s="9">
        <f t="shared" ref="M775:M838" si="123">J775*I775</f>
        <v>0</v>
      </c>
      <c r="N775" s="29"/>
      <c r="O775" s="9">
        <f t="shared" si="118"/>
        <v>0</v>
      </c>
      <c r="P775" s="9">
        <f t="shared" si="119"/>
        <v>0</v>
      </c>
      <c r="Q775" s="9">
        <f t="shared" ref="Q775:Q838" si="124">N775*I775</f>
        <v>0</v>
      </c>
      <c r="R775" s="8">
        <f t="shared" ref="R775:R838" si="125">J775-N775</f>
        <v>0</v>
      </c>
      <c r="S775" s="89" t="s">
        <v>2037</v>
      </c>
      <c r="T775" s="89"/>
      <c r="U775" s="89"/>
      <c r="V775" s="89"/>
      <c r="W775" s="89"/>
      <c r="X775" s="89"/>
      <c r="Y775" s="89"/>
      <c r="Z775" s="89"/>
      <c r="AA775" s="89"/>
      <c r="AB775" s="89"/>
      <c r="AC775" s="89"/>
    </row>
    <row r="776" spans="1:29" ht="15" customHeight="1" x14ac:dyDescent="0.25">
      <c r="A776" s="4" t="s">
        <v>2560</v>
      </c>
      <c r="B776" s="5" t="s">
        <v>1658</v>
      </c>
      <c r="C776" s="46" t="s">
        <v>428</v>
      </c>
      <c r="D776" s="310" t="s">
        <v>1630</v>
      </c>
      <c r="E776" s="66" t="s">
        <v>1599</v>
      </c>
      <c r="F776" s="280" t="s">
        <v>8</v>
      </c>
      <c r="G776" s="58">
        <f t="shared" si="121"/>
        <v>690</v>
      </c>
      <c r="H776" s="10">
        <v>600</v>
      </c>
      <c r="I776" s="10">
        <v>1240</v>
      </c>
      <c r="J776" s="33"/>
      <c r="K776" s="9">
        <f t="shared" si="120"/>
        <v>0</v>
      </c>
      <c r="L776" s="9">
        <f t="shared" si="122"/>
        <v>0</v>
      </c>
      <c r="M776" s="9">
        <f t="shared" si="123"/>
        <v>0</v>
      </c>
      <c r="N776" s="29"/>
      <c r="O776" s="9">
        <f t="shared" ref="O776:O839" si="126">$N776*G776</f>
        <v>0</v>
      </c>
      <c r="P776" s="9">
        <f t="shared" ref="P776:P839" si="127">N776*H776</f>
        <v>0</v>
      </c>
      <c r="Q776" s="9">
        <f t="shared" si="124"/>
        <v>0</v>
      </c>
      <c r="R776" s="8">
        <f t="shared" si="125"/>
        <v>0</v>
      </c>
      <c r="S776" s="89" t="s">
        <v>2037</v>
      </c>
      <c r="T776" s="89"/>
      <c r="U776" s="89"/>
      <c r="V776" s="89"/>
      <c r="W776" s="89"/>
      <c r="X776" s="89"/>
      <c r="Y776" s="89"/>
      <c r="Z776" s="89"/>
      <c r="AA776" s="89"/>
      <c r="AB776" s="89"/>
      <c r="AC776" s="89"/>
    </row>
    <row r="777" spans="1:29" ht="15" customHeight="1" x14ac:dyDescent="0.25">
      <c r="A777" s="4" t="s">
        <v>2560</v>
      </c>
      <c r="B777" s="5" t="s">
        <v>1658</v>
      </c>
      <c r="C777" s="5" t="s">
        <v>427</v>
      </c>
      <c r="D777" s="278" t="s">
        <v>1634</v>
      </c>
      <c r="E777" s="66" t="s">
        <v>1600</v>
      </c>
      <c r="F777" s="280" t="s">
        <v>10</v>
      </c>
      <c r="G777" s="84">
        <f t="shared" si="121"/>
        <v>805</v>
      </c>
      <c r="H777" s="15">
        <v>700</v>
      </c>
      <c r="I777" s="15">
        <v>1400</v>
      </c>
      <c r="J777" s="33"/>
      <c r="K777" s="9">
        <f t="shared" si="120"/>
        <v>0</v>
      </c>
      <c r="L777" s="9">
        <f t="shared" si="122"/>
        <v>0</v>
      </c>
      <c r="M777" s="9">
        <f t="shared" si="123"/>
        <v>0</v>
      </c>
      <c r="N777" s="29"/>
      <c r="O777" s="9">
        <f t="shared" si="126"/>
        <v>0</v>
      </c>
      <c r="P777" s="9">
        <f t="shared" si="127"/>
        <v>0</v>
      </c>
      <c r="Q777" s="9">
        <f t="shared" si="124"/>
        <v>0</v>
      </c>
      <c r="R777" s="8">
        <f t="shared" si="125"/>
        <v>0</v>
      </c>
      <c r="S777" s="89" t="s">
        <v>2038</v>
      </c>
      <c r="T777" s="89"/>
      <c r="U777" s="89"/>
      <c r="V777" s="89"/>
      <c r="W777" s="89"/>
      <c r="X777" s="89"/>
      <c r="Y777" s="89"/>
      <c r="Z777" s="89"/>
      <c r="AA777" s="89"/>
      <c r="AB777" s="89"/>
      <c r="AC777" s="89"/>
    </row>
    <row r="778" spans="1:29" ht="15" customHeight="1" x14ac:dyDescent="0.25">
      <c r="A778" s="4" t="s">
        <v>2560</v>
      </c>
      <c r="B778" s="5" t="s">
        <v>1658</v>
      </c>
      <c r="C778" s="46" t="s">
        <v>427</v>
      </c>
      <c r="D778" s="295" t="s">
        <v>1635</v>
      </c>
      <c r="E778" s="304" t="s">
        <v>1601</v>
      </c>
      <c r="F778" s="280" t="s">
        <v>10</v>
      </c>
      <c r="G778" s="58">
        <f t="shared" si="121"/>
        <v>805</v>
      </c>
      <c r="H778" s="10">
        <v>700</v>
      </c>
      <c r="I778" s="10">
        <v>1400</v>
      </c>
      <c r="J778" s="33"/>
      <c r="K778" s="9">
        <f t="shared" si="120"/>
        <v>0</v>
      </c>
      <c r="L778" s="9">
        <f t="shared" si="122"/>
        <v>0</v>
      </c>
      <c r="M778" s="9">
        <f t="shared" si="123"/>
        <v>0</v>
      </c>
      <c r="N778" s="29"/>
      <c r="O778" s="9">
        <f t="shared" si="126"/>
        <v>0</v>
      </c>
      <c r="P778" s="9">
        <f t="shared" si="127"/>
        <v>0</v>
      </c>
      <c r="Q778" s="9">
        <f t="shared" si="124"/>
        <v>0</v>
      </c>
      <c r="R778" s="8">
        <f t="shared" si="125"/>
        <v>0</v>
      </c>
      <c r="S778" s="89" t="s">
        <v>2038</v>
      </c>
      <c r="T778" s="89"/>
      <c r="U778" s="89"/>
      <c r="V778" s="89"/>
      <c r="W778" s="89"/>
      <c r="X778" s="89"/>
      <c r="Y778" s="89"/>
      <c r="Z778" s="89"/>
      <c r="AA778" s="89"/>
      <c r="AB778" s="89"/>
      <c r="AC778" s="89"/>
    </row>
    <row r="779" spans="1:29" ht="15" customHeight="1" x14ac:dyDescent="0.25">
      <c r="A779" s="4" t="s">
        <v>2560</v>
      </c>
      <c r="B779" s="5" t="s">
        <v>1658</v>
      </c>
      <c r="C779" s="46" t="s">
        <v>428</v>
      </c>
      <c r="D779" s="310" t="s">
        <v>1636</v>
      </c>
      <c r="E779" s="66" t="s">
        <v>1602</v>
      </c>
      <c r="F779" s="280" t="s">
        <v>10</v>
      </c>
      <c r="G779" s="58">
        <f t="shared" si="121"/>
        <v>805</v>
      </c>
      <c r="H779" s="10">
        <v>700</v>
      </c>
      <c r="I779" s="10">
        <v>1400</v>
      </c>
      <c r="J779" s="33"/>
      <c r="K779" s="9">
        <f t="shared" si="120"/>
        <v>0</v>
      </c>
      <c r="L779" s="9">
        <f t="shared" si="122"/>
        <v>0</v>
      </c>
      <c r="M779" s="9">
        <f t="shared" si="123"/>
        <v>0</v>
      </c>
      <c r="N779" s="29"/>
      <c r="O779" s="9">
        <f t="shared" si="126"/>
        <v>0</v>
      </c>
      <c r="P779" s="9">
        <f t="shared" si="127"/>
        <v>0</v>
      </c>
      <c r="Q779" s="9">
        <f t="shared" si="124"/>
        <v>0</v>
      </c>
      <c r="R779" s="8">
        <f t="shared" si="125"/>
        <v>0</v>
      </c>
      <c r="S779" s="89" t="s">
        <v>2038</v>
      </c>
      <c r="T779" s="89"/>
      <c r="U779" s="89"/>
      <c r="V779" s="89"/>
      <c r="W779" s="89"/>
      <c r="X779" s="89"/>
      <c r="Y779" s="89"/>
      <c r="Z779" s="89"/>
      <c r="AA779" s="89"/>
      <c r="AB779" s="89"/>
      <c r="AC779" s="89"/>
    </row>
    <row r="780" spans="1:29" ht="15" customHeight="1" x14ac:dyDescent="0.25">
      <c r="A780" s="4" t="s">
        <v>2560</v>
      </c>
      <c r="B780" s="5" t="s">
        <v>1658</v>
      </c>
      <c r="C780" s="5" t="s">
        <v>427</v>
      </c>
      <c r="D780" s="278" t="s">
        <v>1637</v>
      </c>
      <c r="E780" s="304" t="s">
        <v>1603</v>
      </c>
      <c r="F780" s="280" t="s">
        <v>11</v>
      </c>
      <c r="G780" s="84">
        <f t="shared" si="121"/>
        <v>311</v>
      </c>
      <c r="H780" s="15">
        <v>270</v>
      </c>
      <c r="I780" s="15">
        <v>570</v>
      </c>
      <c r="J780" s="33"/>
      <c r="K780" s="9">
        <f t="shared" si="120"/>
        <v>0</v>
      </c>
      <c r="L780" s="9">
        <f t="shared" si="122"/>
        <v>0</v>
      </c>
      <c r="M780" s="9">
        <f t="shared" si="123"/>
        <v>0</v>
      </c>
      <c r="N780" s="29"/>
      <c r="O780" s="9">
        <f t="shared" si="126"/>
        <v>0</v>
      </c>
      <c r="P780" s="9">
        <f t="shared" si="127"/>
        <v>0</v>
      </c>
      <c r="Q780" s="9">
        <f t="shared" si="124"/>
        <v>0</v>
      </c>
      <c r="R780" s="8">
        <f t="shared" si="125"/>
        <v>0</v>
      </c>
      <c r="S780" s="89" t="s">
        <v>2007</v>
      </c>
      <c r="T780" s="89"/>
      <c r="U780" s="89"/>
      <c r="V780" s="89"/>
      <c r="W780" s="89"/>
      <c r="X780" s="89"/>
      <c r="Y780" s="89"/>
      <c r="Z780" s="89"/>
      <c r="AA780" s="89"/>
      <c r="AB780" s="89"/>
      <c r="AC780" s="89"/>
    </row>
    <row r="781" spans="1:29" ht="15" customHeight="1" x14ac:dyDescent="0.25">
      <c r="A781" s="4" t="s">
        <v>2560</v>
      </c>
      <c r="B781" s="5" t="s">
        <v>1658</v>
      </c>
      <c r="C781" s="46" t="s">
        <v>427</v>
      </c>
      <c r="D781" s="295" t="s">
        <v>1638</v>
      </c>
      <c r="E781" s="304" t="s">
        <v>1604</v>
      </c>
      <c r="F781" s="280" t="s">
        <v>11</v>
      </c>
      <c r="G781" s="58">
        <f t="shared" si="121"/>
        <v>311</v>
      </c>
      <c r="H781" s="10">
        <v>270</v>
      </c>
      <c r="I781" s="10">
        <v>570</v>
      </c>
      <c r="J781" s="33"/>
      <c r="K781" s="9">
        <f t="shared" si="120"/>
        <v>0</v>
      </c>
      <c r="L781" s="9">
        <f t="shared" si="122"/>
        <v>0</v>
      </c>
      <c r="M781" s="9">
        <f t="shared" si="123"/>
        <v>0</v>
      </c>
      <c r="N781" s="29"/>
      <c r="O781" s="9">
        <f t="shared" si="126"/>
        <v>0</v>
      </c>
      <c r="P781" s="9">
        <f t="shared" si="127"/>
        <v>0</v>
      </c>
      <c r="Q781" s="9">
        <f t="shared" si="124"/>
        <v>0</v>
      </c>
      <c r="R781" s="8">
        <f t="shared" si="125"/>
        <v>0</v>
      </c>
      <c r="S781" s="89" t="s">
        <v>2007</v>
      </c>
      <c r="T781" s="89"/>
      <c r="U781" s="89"/>
      <c r="V781" s="89"/>
      <c r="W781" s="89"/>
      <c r="X781" s="89"/>
      <c r="Y781" s="89"/>
      <c r="Z781" s="89"/>
      <c r="AA781" s="89"/>
      <c r="AB781" s="89"/>
      <c r="AC781" s="89"/>
    </row>
    <row r="782" spans="1:29" ht="15" customHeight="1" x14ac:dyDescent="0.25">
      <c r="A782" s="4" t="s">
        <v>2560</v>
      </c>
      <c r="B782" s="5" t="s">
        <v>1658</v>
      </c>
      <c r="C782" s="46" t="s">
        <v>428</v>
      </c>
      <c r="D782" s="310" t="s">
        <v>1639</v>
      </c>
      <c r="E782" s="66" t="s">
        <v>1605</v>
      </c>
      <c r="F782" s="280" t="s">
        <v>11</v>
      </c>
      <c r="G782" s="58">
        <f t="shared" si="121"/>
        <v>311</v>
      </c>
      <c r="H782" s="10">
        <v>270</v>
      </c>
      <c r="I782" s="10">
        <v>570</v>
      </c>
      <c r="J782" s="33"/>
      <c r="K782" s="9">
        <f t="shared" si="120"/>
        <v>0</v>
      </c>
      <c r="L782" s="9">
        <f t="shared" si="122"/>
        <v>0</v>
      </c>
      <c r="M782" s="9">
        <f t="shared" si="123"/>
        <v>0</v>
      </c>
      <c r="N782" s="29"/>
      <c r="O782" s="9">
        <f t="shared" si="126"/>
        <v>0</v>
      </c>
      <c r="P782" s="9">
        <f t="shared" si="127"/>
        <v>0</v>
      </c>
      <c r="Q782" s="9">
        <f t="shared" si="124"/>
        <v>0</v>
      </c>
      <c r="R782" s="8">
        <f t="shared" si="125"/>
        <v>0</v>
      </c>
      <c r="S782" s="89" t="s">
        <v>2007</v>
      </c>
      <c r="T782" s="89"/>
      <c r="U782" s="89"/>
      <c r="V782" s="89"/>
      <c r="W782" s="89"/>
      <c r="X782" s="89"/>
      <c r="Y782" s="89"/>
      <c r="Z782" s="89"/>
      <c r="AA782" s="89"/>
      <c r="AB782" s="89"/>
      <c r="AC782" s="89"/>
    </row>
    <row r="783" spans="1:29" ht="15" customHeight="1" x14ac:dyDescent="0.25">
      <c r="A783" s="4" t="s">
        <v>2560</v>
      </c>
      <c r="B783" s="5" t="s">
        <v>1658</v>
      </c>
      <c r="C783" s="5" t="s">
        <v>427</v>
      </c>
      <c r="D783" s="278" t="s">
        <v>1652</v>
      </c>
      <c r="E783" s="66" t="s">
        <v>1618</v>
      </c>
      <c r="F783" s="280" t="s">
        <v>1619</v>
      </c>
      <c r="G783" s="84">
        <f t="shared" si="121"/>
        <v>1035</v>
      </c>
      <c r="H783" s="15">
        <v>900</v>
      </c>
      <c r="I783" s="15">
        <v>1920</v>
      </c>
      <c r="J783" s="33"/>
      <c r="K783" s="9">
        <f t="shared" si="120"/>
        <v>0</v>
      </c>
      <c r="L783" s="9">
        <f t="shared" si="122"/>
        <v>0</v>
      </c>
      <c r="M783" s="9">
        <f t="shared" si="123"/>
        <v>0</v>
      </c>
      <c r="N783" s="29"/>
      <c r="O783" s="9">
        <f t="shared" si="126"/>
        <v>0</v>
      </c>
      <c r="P783" s="9">
        <f t="shared" si="127"/>
        <v>0</v>
      </c>
      <c r="Q783" s="9">
        <f t="shared" si="124"/>
        <v>0</v>
      </c>
      <c r="R783" s="8">
        <f t="shared" si="125"/>
        <v>0</v>
      </c>
      <c r="S783" s="89" t="s">
        <v>2039</v>
      </c>
      <c r="T783" s="89"/>
      <c r="U783" s="89"/>
      <c r="V783" s="89"/>
      <c r="W783" s="89"/>
      <c r="X783" s="89"/>
      <c r="Y783" s="89"/>
      <c r="Z783" s="89"/>
      <c r="AA783" s="89"/>
      <c r="AB783" s="89"/>
      <c r="AC783" s="89"/>
    </row>
    <row r="784" spans="1:29" ht="15" customHeight="1" x14ac:dyDescent="0.25">
      <c r="A784" s="4" t="s">
        <v>2560</v>
      </c>
      <c r="B784" s="5" t="s">
        <v>1658</v>
      </c>
      <c r="C784" s="46" t="s">
        <v>427</v>
      </c>
      <c r="D784" s="295" t="s">
        <v>1653</v>
      </c>
      <c r="E784" s="304" t="s">
        <v>1620</v>
      </c>
      <c r="F784" s="280" t="s">
        <v>1619</v>
      </c>
      <c r="G784" s="58">
        <f t="shared" si="121"/>
        <v>1035</v>
      </c>
      <c r="H784" s="10">
        <v>900</v>
      </c>
      <c r="I784" s="10">
        <v>1920</v>
      </c>
      <c r="J784" s="33"/>
      <c r="K784" s="9">
        <f t="shared" si="120"/>
        <v>0</v>
      </c>
      <c r="L784" s="9">
        <f t="shared" si="122"/>
        <v>0</v>
      </c>
      <c r="M784" s="9">
        <f t="shared" si="123"/>
        <v>0</v>
      </c>
      <c r="N784" s="29"/>
      <c r="O784" s="9">
        <f t="shared" si="126"/>
        <v>0</v>
      </c>
      <c r="P784" s="9">
        <f t="shared" si="127"/>
        <v>0</v>
      </c>
      <c r="Q784" s="9">
        <f t="shared" si="124"/>
        <v>0</v>
      </c>
      <c r="R784" s="8">
        <f t="shared" si="125"/>
        <v>0</v>
      </c>
      <c r="S784" s="89" t="s">
        <v>2039</v>
      </c>
      <c r="T784" s="89"/>
      <c r="U784" s="89"/>
      <c r="V784" s="89"/>
      <c r="W784" s="89"/>
      <c r="X784" s="89"/>
      <c r="Y784" s="89"/>
      <c r="Z784" s="89"/>
      <c r="AA784" s="89"/>
      <c r="AB784" s="89"/>
      <c r="AC784" s="89"/>
    </row>
    <row r="785" spans="1:29" ht="15" customHeight="1" x14ac:dyDescent="0.25">
      <c r="A785" s="4" t="s">
        <v>2560</v>
      </c>
      <c r="B785" s="5" t="s">
        <v>1658</v>
      </c>
      <c r="C785" s="46" t="s">
        <v>428</v>
      </c>
      <c r="D785" s="310" t="s">
        <v>1654</v>
      </c>
      <c r="E785" s="66" t="s">
        <v>1621</v>
      </c>
      <c r="F785" s="280" t="s">
        <v>1619</v>
      </c>
      <c r="G785" s="58">
        <f t="shared" si="121"/>
        <v>1035</v>
      </c>
      <c r="H785" s="10">
        <v>900</v>
      </c>
      <c r="I785" s="10">
        <v>1920</v>
      </c>
      <c r="J785" s="33"/>
      <c r="K785" s="9">
        <f t="shared" si="120"/>
        <v>0</v>
      </c>
      <c r="L785" s="9">
        <f t="shared" si="122"/>
        <v>0</v>
      </c>
      <c r="M785" s="9">
        <f t="shared" si="123"/>
        <v>0</v>
      </c>
      <c r="N785" s="29"/>
      <c r="O785" s="9">
        <f t="shared" si="126"/>
        <v>0</v>
      </c>
      <c r="P785" s="9">
        <f t="shared" si="127"/>
        <v>0</v>
      </c>
      <c r="Q785" s="9">
        <f t="shared" si="124"/>
        <v>0</v>
      </c>
      <c r="R785" s="8">
        <f t="shared" si="125"/>
        <v>0</v>
      </c>
      <c r="S785" s="89" t="s">
        <v>2039</v>
      </c>
      <c r="T785" s="89"/>
      <c r="U785" s="89"/>
      <c r="V785" s="89"/>
      <c r="W785" s="89"/>
      <c r="X785" s="89"/>
      <c r="Y785" s="89"/>
      <c r="Z785" s="89"/>
      <c r="AA785" s="89"/>
      <c r="AB785" s="89"/>
      <c r="AC785" s="89"/>
    </row>
    <row r="786" spans="1:29" ht="15" customHeight="1" x14ac:dyDescent="0.25">
      <c r="A786" s="4" t="s">
        <v>2560</v>
      </c>
      <c r="B786" s="5" t="s">
        <v>1658</v>
      </c>
      <c r="C786" s="5" t="s">
        <v>427</v>
      </c>
      <c r="D786" s="278" t="s">
        <v>1631</v>
      </c>
      <c r="E786" s="66" t="s">
        <v>1625</v>
      </c>
      <c r="F786" s="280" t="s">
        <v>8</v>
      </c>
      <c r="G786" s="84">
        <f t="shared" si="121"/>
        <v>736</v>
      </c>
      <c r="H786" s="15">
        <v>640</v>
      </c>
      <c r="I786" s="15">
        <v>1320</v>
      </c>
      <c r="J786" s="33"/>
      <c r="K786" s="9">
        <f t="shared" si="120"/>
        <v>0</v>
      </c>
      <c r="L786" s="9">
        <f t="shared" si="122"/>
        <v>0</v>
      </c>
      <c r="M786" s="9">
        <f t="shared" si="123"/>
        <v>0</v>
      </c>
      <c r="N786" s="29"/>
      <c r="O786" s="9">
        <f t="shared" si="126"/>
        <v>0</v>
      </c>
      <c r="P786" s="9">
        <f t="shared" si="127"/>
        <v>0</v>
      </c>
      <c r="Q786" s="9">
        <f t="shared" si="124"/>
        <v>0</v>
      </c>
      <c r="R786" s="8">
        <f t="shared" si="125"/>
        <v>0</v>
      </c>
      <c r="S786" s="89" t="s">
        <v>2040</v>
      </c>
      <c r="T786" s="89"/>
      <c r="U786" s="89"/>
      <c r="V786" s="89"/>
      <c r="W786" s="89"/>
      <c r="X786" s="89"/>
      <c r="Y786" s="89"/>
      <c r="Z786" s="89"/>
      <c r="AA786" s="89"/>
      <c r="AB786" s="89"/>
      <c r="AC786" s="89"/>
    </row>
    <row r="787" spans="1:29" ht="15" customHeight="1" x14ac:dyDescent="0.25">
      <c r="A787" s="4" t="s">
        <v>2560</v>
      </c>
      <c r="B787" s="5" t="s">
        <v>1658</v>
      </c>
      <c r="C787" s="46" t="s">
        <v>427</v>
      </c>
      <c r="D787" s="295" t="s">
        <v>1632</v>
      </c>
      <c r="E787" s="304" t="s">
        <v>1626</v>
      </c>
      <c r="F787" s="280" t="s">
        <v>8</v>
      </c>
      <c r="G787" s="58">
        <f t="shared" si="121"/>
        <v>736</v>
      </c>
      <c r="H787" s="10">
        <v>640</v>
      </c>
      <c r="I787" s="10">
        <v>1320</v>
      </c>
      <c r="J787" s="33"/>
      <c r="K787" s="9">
        <f t="shared" si="120"/>
        <v>0</v>
      </c>
      <c r="L787" s="9">
        <f t="shared" si="122"/>
        <v>0</v>
      </c>
      <c r="M787" s="9">
        <f t="shared" si="123"/>
        <v>0</v>
      </c>
      <c r="N787" s="29"/>
      <c r="O787" s="9">
        <f t="shared" si="126"/>
        <v>0</v>
      </c>
      <c r="P787" s="9">
        <f t="shared" si="127"/>
        <v>0</v>
      </c>
      <c r="Q787" s="9">
        <f t="shared" si="124"/>
        <v>0</v>
      </c>
      <c r="R787" s="8">
        <f t="shared" si="125"/>
        <v>0</v>
      </c>
      <c r="S787" s="89" t="s">
        <v>2040</v>
      </c>
      <c r="T787" s="89"/>
      <c r="U787" s="89"/>
      <c r="V787" s="89"/>
      <c r="W787" s="89"/>
      <c r="X787" s="89"/>
      <c r="Y787" s="89"/>
      <c r="Z787" s="89"/>
      <c r="AA787" s="89"/>
      <c r="AB787" s="89"/>
      <c r="AC787" s="89"/>
    </row>
    <row r="788" spans="1:29" ht="15" customHeight="1" x14ac:dyDescent="0.25">
      <c r="A788" s="4" t="s">
        <v>2560</v>
      </c>
      <c r="B788" s="5" t="s">
        <v>1658</v>
      </c>
      <c r="C788" s="46" t="s">
        <v>428</v>
      </c>
      <c r="D788" s="310" t="s">
        <v>1633</v>
      </c>
      <c r="E788" s="66" t="s">
        <v>1627</v>
      </c>
      <c r="F788" s="280" t="s">
        <v>8</v>
      </c>
      <c r="G788" s="58">
        <f t="shared" si="121"/>
        <v>736</v>
      </c>
      <c r="H788" s="10">
        <v>640</v>
      </c>
      <c r="I788" s="10">
        <v>1320</v>
      </c>
      <c r="J788" s="33"/>
      <c r="K788" s="9">
        <f t="shared" si="120"/>
        <v>0</v>
      </c>
      <c r="L788" s="9">
        <f t="shared" si="122"/>
        <v>0</v>
      </c>
      <c r="M788" s="9">
        <f t="shared" si="123"/>
        <v>0</v>
      </c>
      <c r="N788" s="29"/>
      <c r="O788" s="9">
        <f t="shared" si="126"/>
        <v>0</v>
      </c>
      <c r="P788" s="9">
        <f t="shared" si="127"/>
        <v>0</v>
      </c>
      <c r="Q788" s="9">
        <f t="shared" si="124"/>
        <v>0</v>
      </c>
      <c r="R788" s="8">
        <f t="shared" si="125"/>
        <v>0</v>
      </c>
      <c r="S788" s="89" t="s">
        <v>2040</v>
      </c>
      <c r="T788" s="89"/>
      <c r="U788" s="89"/>
      <c r="V788" s="89"/>
      <c r="W788" s="89"/>
      <c r="X788" s="89"/>
      <c r="Y788" s="89"/>
      <c r="Z788" s="89"/>
      <c r="AA788" s="89"/>
      <c r="AB788" s="89"/>
      <c r="AC788" s="89"/>
    </row>
    <row r="789" spans="1:29" ht="15" customHeight="1" x14ac:dyDescent="0.25">
      <c r="A789" s="4" t="s">
        <v>2560</v>
      </c>
      <c r="B789" s="5" t="s">
        <v>1658</v>
      </c>
      <c r="C789" s="46" t="s">
        <v>427</v>
      </c>
      <c r="D789" s="278" t="s">
        <v>2444</v>
      </c>
      <c r="E789" s="304" t="s">
        <v>2422</v>
      </c>
      <c r="F789" s="280" t="s">
        <v>660</v>
      </c>
      <c r="G789" s="84">
        <f t="shared" si="121"/>
        <v>575</v>
      </c>
      <c r="H789" s="213">
        <v>500</v>
      </c>
      <c r="I789" s="17">
        <v>1000</v>
      </c>
      <c r="J789" s="32"/>
      <c r="K789" s="9">
        <f t="shared" si="120"/>
        <v>0</v>
      </c>
      <c r="L789" s="9">
        <f t="shared" si="122"/>
        <v>0</v>
      </c>
      <c r="M789" s="9">
        <f t="shared" si="123"/>
        <v>0</v>
      </c>
      <c r="N789" s="29"/>
      <c r="O789" s="9">
        <f t="shared" si="126"/>
        <v>0</v>
      </c>
      <c r="P789" s="9">
        <f t="shared" si="127"/>
        <v>0</v>
      </c>
      <c r="Q789" s="9">
        <f t="shared" si="124"/>
        <v>0</v>
      </c>
      <c r="R789" s="8">
        <f t="shared" si="125"/>
        <v>0</v>
      </c>
      <c r="S789" s="89" t="e">
        <v>#N/A</v>
      </c>
      <c r="T789" s="89"/>
      <c r="U789" s="89"/>
      <c r="V789" s="89"/>
      <c r="W789" s="89"/>
      <c r="X789" s="89"/>
      <c r="Y789" s="89"/>
      <c r="Z789" s="89"/>
      <c r="AA789" s="89"/>
      <c r="AB789" s="89"/>
      <c r="AC789" s="89"/>
    </row>
    <row r="790" spans="1:29" ht="15" customHeight="1" x14ac:dyDescent="0.25">
      <c r="A790" s="4" t="s">
        <v>2560</v>
      </c>
      <c r="B790" s="5" t="s">
        <v>1658</v>
      </c>
      <c r="C790" s="46" t="s">
        <v>427</v>
      </c>
      <c r="D790" s="295" t="s">
        <v>2445</v>
      </c>
      <c r="E790" s="66" t="s">
        <v>2423</v>
      </c>
      <c r="F790" s="280" t="s">
        <v>660</v>
      </c>
      <c r="G790" s="58">
        <f t="shared" si="121"/>
        <v>575</v>
      </c>
      <c r="H790" s="9">
        <v>500</v>
      </c>
      <c r="I790" s="6">
        <v>1000</v>
      </c>
      <c r="J790" s="32"/>
      <c r="K790" s="9">
        <f t="shared" si="120"/>
        <v>0</v>
      </c>
      <c r="L790" s="9">
        <f t="shared" si="122"/>
        <v>0</v>
      </c>
      <c r="M790" s="9">
        <f t="shared" si="123"/>
        <v>0</v>
      </c>
      <c r="N790" s="29"/>
      <c r="O790" s="9">
        <f t="shared" si="126"/>
        <v>0</v>
      </c>
      <c r="P790" s="9">
        <f t="shared" si="127"/>
        <v>0</v>
      </c>
      <c r="Q790" s="9">
        <f t="shared" si="124"/>
        <v>0</v>
      </c>
      <c r="R790" s="8">
        <f t="shared" si="125"/>
        <v>0</v>
      </c>
      <c r="S790" s="89" t="e">
        <v>#N/A</v>
      </c>
      <c r="T790" s="89"/>
      <c r="U790" s="89"/>
      <c r="V790" s="89"/>
      <c r="W790" s="89"/>
      <c r="X790" s="89"/>
      <c r="Y790" s="89"/>
      <c r="Z790" s="89"/>
      <c r="AA790" s="89"/>
      <c r="AB790" s="89"/>
      <c r="AC790" s="89"/>
    </row>
    <row r="791" spans="1:29" ht="15" customHeight="1" x14ac:dyDescent="0.25">
      <c r="A791" s="4" t="s">
        <v>2560</v>
      </c>
      <c r="B791" s="60" t="s">
        <v>1658</v>
      </c>
      <c r="C791" s="5" t="s">
        <v>427</v>
      </c>
      <c r="D791" s="278" t="s">
        <v>2875</v>
      </c>
      <c r="E791" s="182" t="s">
        <v>2696</v>
      </c>
      <c r="F791" s="254" t="s">
        <v>12</v>
      </c>
      <c r="G791" s="17">
        <f t="shared" si="121"/>
        <v>552</v>
      </c>
      <c r="H791" s="17">
        <v>480</v>
      </c>
      <c r="I791" s="17">
        <v>960</v>
      </c>
      <c r="J791" s="32"/>
      <c r="K791" s="9">
        <f t="shared" si="120"/>
        <v>0</v>
      </c>
      <c r="L791" s="9">
        <f t="shared" si="122"/>
        <v>0</v>
      </c>
      <c r="M791" s="9">
        <f t="shared" si="123"/>
        <v>0</v>
      </c>
      <c r="N791" s="29"/>
      <c r="O791" s="9">
        <f t="shared" si="126"/>
        <v>0</v>
      </c>
      <c r="P791" s="9">
        <f t="shared" si="127"/>
        <v>0</v>
      </c>
      <c r="Q791" s="9">
        <f t="shared" si="124"/>
        <v>0</v>
      </c>
      <c r="R791" s="8">
        <f t="shared" si="125"/>
        <v>0</v>
      </c>
      <c r="S791" s="89" t="s">
        <v>2902</v>
      </c>
      <c r="T791" s="89" t="s">
        <v>2727</v>
      </c>
      <c r="U791" s="89">
        <v>45</v>
      </c>
      <c r="V791" s="89"/>
      <c r="W791" s="89"/>
      <c r="X791" s="89"/>
      <c r="Y791" s="89"/>
      <c r="Z791" s="89"/>
      <c r="AA791" s="89"/>
      <c r="AB791" s="89"/>
      <c r="AC791" s="89"/>
    </row>
    <row r="792" spans="1:29" ht="15" customHeight="1" x14ac:dyDescent="0.25">
      <c r="A792" s="4" t="s">
        <v>2560</v>
      </c>
      <c r="B792" s="60" t="s">
        <v>1658</v>
      </c>
      <c r="C792" s="46" t="s">
        <v>427</v>
      </c>
      <c r="D792" s="278" t="s">
        <v>2876</v>
      </c>
      <c r="E792" s="304" t="s">
        <v>2697</v>
      </c>
      <c r="F792" s="254" t="s">
        <v>12</v>
      </c>
      <c r="G792" s="6">
        <f t="shared" si="121"/>
        <v>552</v>
      </c>
      <c r="H792" s="6">
        <v>480</v>
      </c>
      <c r="I792" s="6">
        <v>960</v>
      </c>
      <c r="J792" s="32"/>
      <c r="K792" s="9">
        <f t="shared" si="120"/>
        <v>0</v>
      </c>
      <c r="L792" s="9">
        <f t="shared" si="122"/>
        <v>0</v>
      </c>
      <c r="M792" s="9">
        <f t="shared" si="123"/>
        <v>0</v>
      </c>
      <c r="N792" s="29"/>
      <c r="O792" s="9">
        <f t="shared" si="126"/>
        <v>0</v>
      </c>
      <c r="P792" s="9">
        <f t="shared" si="127"/>
        <v>0</v>
      </c>
      <c r="Q792" s="9">
        <f t="shared" si="124"/>
        <v>0</v>
      </c>
      <c r="R792" s="8">
        <f t="shared" si="125"/>
        <v>0</v>
      </c>
      <c r="S792" s="89" t="s">
        <v>2902</v>
      </c>
      <c r="T792" s="89" t="s">
        <v>2727</v>
      </c>
      <c r="U792" s="89">
        <v>45</v>
      </c>
      <c r="V792" s="89"/>
      <c r="W792" s="89"/>
      <c r="X792" s="89"/>
      <c r="Y792" s="89"/>
      <c r="Z792" s="89"/>
      <c r="AA792" s="89"/>
      <c r="AB792" s="89"/>
      <c r="AC792" s="89"/>
    </row>
    <row r="793" spans="1:29" ht="15" customHeight="1" x14ac:dyDescent="0.25">
      <c r="A793" s="4" t="s">
        <v>2560</v>
      </c>
      <c r="B793" s="60" t="s">
        <v>1658</v>
      </c>
      <c r="C793" s="46" t="s">
        <v>428</v>
      </c>
      <c r="D793" s="310" t="s">
        <v>2877</v>
      </c>
      <c r="E793" s="182" t="s">
        <v>2698</v>
      </c>
      <c r="F793" s="254" t="s">
        <v>12</v>
      </c>
      <c r="G793" s="6">
        <f t="shared" si="121"/>
        <v>552</v>
      </c>
      <c r="H793" s="6">
        <v>480</v>
      </c>
      <c r="I793" s="6">
        <v>960</v>
      </c>
      <c r="J793" s="32"/>
      <c r="K793" s="9">
        <f t="shared" si="120"/>
        <v>0</v>
      </c>
      <c r="L793" s="9">
        <f t="shared" si="122"/>
        <v>0</v>
      </c>
      <c r="M793" s="9">
        <f t="shared" si="123"/>
        <v>0</v>
      </c>
      <c r="N793" s="29"/>
      <c r="O793" s="9">
        <f t="shared" si="126"/>
        <v>0</v>
      </c>
      <c r="P793" s="9">
        <f t="shared" si="127"/>
        <v>0</v>
      </c>
      <c r="Q793" s="9">
        <f t="shared" si="124"/>
        <v>0</v>
      </c>
      <c r="R793" s="8">
        <f t="shared" si="125"/>
        <v>0</v>
      </c>
      <c r="S793" s="89" t="s">
        <v>2902</v>
      </c>
      <c r="T793" s="89" t="s">
        <v>2727</v>
      </c>
      <c r="U793" s="89">
        <v>45</v>
      </c>
      <c r="V793" s="89"/>
      <c r="W793" s="89"/>
      <c r="X793" s="89"/>
      <c r="Y793" s="89"/>
      <c r="Z793" s="89"/>
      <c r="AA793" s="89"/>
      <c r="AB793" s="89"/>
      <c r="AC793" s="89"/>
    </row>
    <row r="794" spans="1:29" ht="15" customHeight="1" x14ac:dyDescent="0.25">
      <c r="A794" s="4" t="s">
        <v>2560</v>
      </c>
      <c r="B794" s="5" t="s">
        <v>1518</v>
      </c>
      <c r="C794" s="5" t="s">
        <v>427</v>
      </c>
      <c r="D794" s="278" t="s">
        <v>101</v>
      </c>
      <c r="E794" s="46" t="s">
        <v>591</v>
      </c>
      <c r="F794" s="280" t="s">
        <v>11</v>
      </c>
      <c r="G794" s="84">
        <f t="shared" si="121"/>
        <v>403</v>
      </c>
      <c r="H794" s="15">
        <v>350</v>
      </c>
      <c r="I794" s="15">
        <v>700</v>
      </c>
      <c r="J794" s="33"/>
      <c r="K794" s="9">
        <f t="shared" si="120"/>
        <v>0</v>
      </c>
      <c r="L794" s="9">
        <f t="shared" si="122"/>
        <v>0</v>
      </c>
      <c r="M794" s="9">
        <f t="shared" si="123"/>
        <v>0</v>
      </c>
      <c r="N794" s="29"/>
      <c r="O794" s="9">
        <f t="shared" si="126"/>
        <v>0</v>
      </c>
      <c r="P794" s="9">
        <f t="shared" si="127"/>
        <v>0</v>
      </c>
      <c r="Q794" s="9">
        <f t="shared" si="124"/>
        <v>0</v>
      </c>
      <c r="R794" s="8">
        <f t="shared" si="125"/>
        <v>0</v>
      </c>
      <c r="S794" s="89" t="e">
        <v>#N/A</v>
      </c>
      <c r="T794" s="89"/>
      <c r="U794" s="89"/>
      <c r="V794" s="89"/>
      <c r="W794" s="89"/>
      <c r="X794" s="89"/>
      <c r="Y794" s="89"/>
      <c r="Z794" s="89"/>
      <c r="AA794" s="89"/>
      <c r="AB794" s="89" t="e">
        <v>#N/A</v>
      </c>
      <c r="AC794" s="89" t="e">
        <v>#N/A</v>
      </c>
    </row>
    <row r="795" spans="1:29" ht="15" customHeight="1" x14ac:dyDescent="0.25">
      <c r="A795" s="4" t="s">
        <v>2560</v>
      </c>
      <c r="B795" s="5" t="s">
        <v>1518</v>
      </c>
      <c r="C795" s="46" t="s">
        <v>427</v>
      </c>
      <c r="D795" s="295" t="s">
        <v>66</v>
      </c>
      <c r="E795" s="304" t="s">
        <v>507</v>
      </c>
      <c r="F795" s="280" t="s">
        <v>11</v>
      </c>
      <c r="G795" s="58">
        <f t="shared" si="121"/>
        <v>403</v>
      </c>
      <c r="H795" s="10">
        <v>350</v>
      </c>
      <c r="I795" s="10">
        <v>700</v>
      </c>
      <c r="J795" s="33"/>
      <c r="K795" s="9">
        <f t="shared" si="120"/>
        <v>0</v>
      </c>
      <c r="L795" s="9">
        <f t="shared" si="122"/>
        <v>0</v>
      </c>
      <c r="M795" s="9">
        <f t="shared" si="123"/>
        <v>0</v>
      </c>
      <c r="N795" s="29"/>
      <c r="O795" s="9">
        <f t="shared" si="126"/>
        <v>0</v>
      </c>
      <c r="P795" s="9">
        <f t="shared" si="127"/>
        <v>0</v>
      </c>
      <c r="Q795" s="9">
        <f t="shared" si="124"/>
        <v>0</v>
      </c>
      <c r="R795" s="8">
        <f t="shared" si="125"/>
        <v>0</v>
      </c>
      <c r="S795" s="89" t="e">
        <v>#N/A</v>
      </c>
      <c r="T795" s="89"/>
      <c r="U795" s="89"/>
      <c r="V795" s="89"/>
      <c r="W795" s="89"/>
      <c r="X795" s="89"/>
      <c r="Y795" s="89"/>
      <c r="Z795" s="89"/>
      <c r="AA795" s="89"/>
      <c r="AB795" s="89" t="e">
        <v>#N/A</v>
      </c>
      <c r="AC795" s="89" t="e">
        <v>#N/A</v>
      </c>
    </row>
    <row r="796" spans="1:29" ht="15" customHeight="1" x14ac:dyDescent="0.25">
      <c r="A796" s="4" t="s">
        <v>2560</v>
      </c>
      <c r="B796" s="5" t="s">
        <v>1518</v>
      </c>
      <c r="C796" s="46" t="s">
        <v>428</v>
      </c>
      <c r="D796" s="310" t="s">
        <v>67</v>
      </c>
      <c r="E796" s="46" t="s">
        <v>508</v>
      </c>
      <c r="F796" s="280" t="s">
        <v>11</v>
      </c>
      <c r="G796" s="58">
        <f t="shared" si="121"/>
        <v>403</v>
      </c>
      <c r="H796" s="10">
        <v>350</v>
      </c>
      <c r="I796" s="10">
        <v>700</v>
      </c>
      <c r="J796" s="33"/>
      <c r="K796" s="9">
        <f t="shared" si="120"/>
        <v>0</v>
      </c>
      <c r="L796" s="9">
        <f t="shared" si="122"/>
        <v>0</v>
      </c>
      <c r="M796" s="9">
        <f t="shared" si="123"/>
        <v>0</v>
      </c>
      <c r="N796" s="29"/>
      <c r="O796" s="9">
        <f t="shared" si="126"/>
        <v>0</v>
      </c>
      <c r="P796" s="9">
        <f t="shared" si="127"/>
        <v>0</v>
      </c>
      <c r="Q796" s="9">
        <f t="shared" si="124"/>
        <v>0</v>
      </c>
      <c r="R796" s="8">
        <f t="shared" si="125"/>
        <v>0</v>
      </c>
      <c r="S796" s="89" t="e">
        <v>#N/A</v>
      </c>
      <c r="T796" s="89"/>
      <c r="U796" s="89"/>
      <c r="V796" s="89"/>
      <c r="W796" s="89"/>
      <c r="X796" s="89"/>
      <c r="Y796" s="89"/>
      <c r="Z796" s="89"/>
      <c r="AA796" s="89"/>
      <c r="AB796" s="89" t="e">
        <v>#N/A</v>
      </c>
      <c r="AC796" s="89" t="e">
        <v>#N/A</v>
      </c>
    </row>
    <row r="797" spans="1:29" ht="15" customHeight="1" x14ac:dyDescent="0.25">
      <c r="A797" s="4" t="s">
        <v>2560</v>
      </c>
      <c r="B797" s="5" t="s">
        <v>1518</v>
      </c>
      <c r="C797" s="5" t="s">
        <v>427</v>
      </c>
      <c r="D797" s="278" t="s">
        <v>102</v>
      </c>
      <c r="E797" s="46" t="s">
        <v>592</v>
      </c>
      <c r="F797" s="280" t="s">
        <v>8</v>
      </c>
      <c r="G797" s="84">
        <f t="shared" si="121"/>
        <v>483</v>
      </c>
      <c r="H797" s="15">
        <v>420</v>
      </c>
      <c r="I797" s="15">
        <v>840</v>
      </c>
      <c r="J797" s="33"/>
      <c r="K797" s="9">
        <f t="shared" si="120"/>
        <v>0</v>
      </c>
      <c r="L797" s="9">
        <f t="shared" si="122"/>
        <v>0</v>
      </c>
      <c r="M797" s="9">
        <f t="shared" si="123"/>
        <v>0</v>
      </c>
      <c r="N797" s="29"/>
      <c r="O797" s="9">
        <f t="shared" si="126"/>
        <v>0</v>
      </c>
      <c r="P797" s="9">
        <f t="shared" si="127"/>
        <v>0</v>
      </c>
      <c r="Q797" s="9">
        <f t="shared" si="124"/>
        <v>0</v>
      </c>
      <c r="R797" s="8">
        <f t="shared" si="125"/>
        <v>0</v>
      </c>
      <c r="S797" s="89" t="e">
        <v>#N/A</v>
      </c>
      <c r="T797" s="89"/>
      <c r="U797" s="89"/>
      <c r="V797" s="89"/>
      <c r="W797" s="89"/>
      <c r="X797" s="89"/>
      <c r="Y797" s="89"/>
      <c r="Z797" s="89"/>
      <c r="AA797" s="89"/>
      <c r="AB797" s="89" t="e">
        <v>#N/A</v>
      </c>
      <c r="AC797" s="89" t="e">
        <v>#N/A</v>
      </c>
    </row>
    <row r="798" spans="1:29" ht="15" customHeight="1" x14ac:dyDescent="0.25">
      <c r="A798" s="4" t="s">
        <v>2560</v>
      </c>
      <c r="B798" s="5" t="s">
        <v>1518</v>
      </c>
      <c r="C798" s="46" t="s">
        <v>427</v>
      </c>
      <c r="D798" s="295" t="s">
        <v>68</v>
      </c>
      <c r="E798" s="304" t="s">
        <v>509</v>
      </c>
      <c r="F798" s="280" t="s">
        <v>8</v>
      </c>
      <c r="G798" s="58">
        <f t="shared" si="121"/>
        <v>483</v>
      </c>
      <c r="H798" s="10">
        <v>420</v>
      </c>
      <c r="I798" s="10">
        <v>840</v>
      </c>
      <c r="J798" s="33"/>
      <c r="K798" s="9">
        <f t="shared" si="120"/>
        <v>0</v>
      </c>
      <c r="L798" s="9">
        <f t="shared" si="122"/>
        <v>0</v>
      </c>
      <c r="M798" s="9">
        <f t="shared" si="123"/>
        <v>0</v>
      </c>
      <c r="N798" s="29"/>
      <c r="O798" s="9">
        <f t="shared" si="126"/>
        <v>0</v>
      </c>
      <c r="P798" s="9">
        <f t="shared" si="127"/>
        <v>0</v>
      </c>
      <c r="Q798" s="9">
        <f t="shared" si="124"/>
        <v>0</v>
      </c>
      <c r="R798" s="8">
        <f t="shared" si="125"/>
        <v>0</v>
      </c>
      <c r="S798" s="89" t="e">
        <v>#N/A</v>
      </c>
      <c r="T798" s="89"/>
      <c r="U798" s="89"/>
      <c r="V798" s="89"/>
      <c r="W798" s="89"/>
      <c r="X798" s="89"/>
      <c r="Y798" s="89"/>
      <c r="Z798" s="89"/>
      <c r="AA798" s="89"/>
      <c r="AB798" s="89" t="e">
        <v>#N/A</v>
      </c>
      <c r="AC798" s="89" t="e">
        <v>#N/A</v>
      </c>
    </row>
    <row r="799" spans="1:29" ht="15" customHeight="1" x14ac:dyDescent="0.25">
      <c r="A799" s="4" t="s">
        <v>2560</v>
      </c>
      <c r="B799" s="5" t="s">
        <v>1518</v>
      </c>
      <c r="C799" s="46" t="s">
        <v>428</v>
      </c>
      <c r="D799" s="310" t="s">
        <v>69</v>
      </c>
      <c r="E799" s="46" t="s">
        <v>510</v>
      </c>
      <c r="F799" s="280" t="s">
        <v>8</v>
      </c>
      <c r="G799" s="58">
        <f t="shared" si="121"/>
        <v>483</v>
      </c>
      <c r="H799" s="10">
        <v>420</v>
      </c>
      <c r="I799" s="10">
        <v>840</v>
      </c>
      <c r="J799" s="33"/>
      <c r="K799" s="9">
        <f t="shared" si="120"/>
        <v>0</v>
      </c>
      <c r="L799" s="9">
        <f t="shared" si="122"/>
        <v>0</v>
      </c>
      <c r="M799" s="9">
        <f t="shared" si="123"/>
        <v>0</v>
      </c>
      <c r="N799" s="29"/>
      <c r="O799" s="9">
        <f t="shared" si="126"/>
        <v>0</v>
      </c>
      <c r="P799" s="9">
        <f t="shared" si="127"/>
        <v>0</v>
      </c>
      <c r="Q799" s="9">
        <f t="shared" si="124"/>
        <v>0</v>
      </c>
      <c r="R799" s="8">
        <f t="shared" si="125"/>
        <v>0</v>
      </c>
      <c r="S799" s="89" t="e">
        <v>#N/A</v>
      </c>
      <c r="T799" s="89"/>
      <c r="U799" s="89"/>
      <c r="V799" s="89"/>
      <c r="W799" s="89"/>
      <c r="X799" s="89"/>
      <c r="Y799" s="89"/>
      <c r="Z799" s="89"/>
      <c r="AA799" s="89"/>
      <c r="AB799" s="89" t="e">
        <v>#N/A</v>
      </c>
      <c r="AC799" s="89" t="e">
        <v>#N/A</v>
      </c>
    </row>
    <row r="800" spans="1:29" ht="15" customHeight="1" x14ac:dyDescent="0.25">
      <c r="A800" s="4" t="s">
        <v>2560</v>
      </c>
      <c r="B800" s="5" t="s">
        <v>1518</v>
      </c>
      <c r="C800" s="5" t="s">
        <v>427</v>
      </c>
      <c r="D800" s="278" t="s">
        <v>103</v>
      </c>
      <c r="E800" s="304" t="s">
        <v>593</v>
      </c>
      <c r="F800" s="280" t="s">
        <v>10</v>
      </c>
      <c r="G800" s="84">
        <f t="shared" si="121"/>
        <v>725</v>
      </c>
      <c r="H800" s="15">
        <v>630</v>
      </c>
      <c r="I800" s="15">
        <v>1260</v>
      </c>
      <c r="J800" s="33"/>
      <c r="K800" s="9">
        <f t="shared" si="120"/>
        <v>0</v>
      </c>
      <c r="L800" s="9">
        <f t="shared" si="122"/>
        <v>0</v>
      </c>
      <c r="M800" s="9">
        <f t="shared" si="123"/>
        <v>0</v>
      </c>
      <c r="N800" s="29"/>
      <c r="O800" s="9">
        <f t="shared" si="126"/>
        <v>0</v>
      </c>
      <c r="P800" s="9">
        <f t="shared" si="127"/>
        <v>0</v>
      </c>
      <c r="Q800" s="9">
        <f t="shared" si="124"/>
        <v>0</v>
      </c>
      <c r="R800" s="8">
        <f t="shared" si="125"/>
        <v>0</v>
      </c>
      <c r="S800" s="89" t="e">
        <v>#N/A</v>
      </c>
      <c r="T800" s="89"/>
      <c r="U800" s="89"/>
      <c r="V800" s="89"/>
      <c r="W800" s="89"/>
      <c r="X800" s="89"/>
      <c r="Y800" s="89"/>
      <c r="Z800" s="89"/>
      <c r="AA800" s="89"/>
      <c r="AB800" s="89" t="e">
        <v>#N/A</v>
      </c>
      <c r="AC800" s="89" t="e">
        <v>#N/A</v>
      </c>
    </row>
    <row r="801" spans="1:29" ht="15" customHeight="1" x14ac:dyDescent="0.25">
      <c r="A801" s="4" t="s">
        <v>2560</v>
      </c>
      <c r="B801" s="5" t="s">
        <v>1518</v>
      </c>
      <c r="C801" s="46" t="s">
        <v>427</v>
      </c>
      <c r="D801" s="295" t="s">
        <v>70</v>
      </c>
      <c r="E801" s="304" t="s">
        <v>511</v>
      </c>
      <c r="F801" s="280" t="s">
        <v>10</v>
      </c>
      <c r="G801" s="58">
        <f t="shared" si="121"/>
        <v>725</v>
      </c>
      <c r="H801" s="10">
        <v>630</v>
      </c>
      <c r="I801" s="10">
        <v>1260</v>
      </c>
      <c r="J801" s="33"/>
      <c r="K801" s="9">
        <f t="shared" si="120"/>
        <v>0</v>
      </c>
      <c r="L801" s="9">
        <f t="shared" si="122"/>
        <v>0</v>
      </c>
      <c r="M801" s="9">
        <f t="shared" si="123"/>
        <v>0</v>
      </c>
      <c r="N801" s="29"/>
      <c r="O801" s="9">
        <f t="shared" si="126"/>
        <v>0</v>
      </c>
      <c r="P801" s="9">
        <f t="shared" si="127"/>
        <v>0</v>
      </c>
      <c r="Q801" s="9">
        <f t="shared" si="124"/>
        <v>0</v>
      </c>
      <c r="R801" s="8">
        <f t="shared" si="125"/>
        <v>0</v>
      </c>
      <c r="S801" s="89" t="e">
        <v>#N/A</v>
      </c>
      <c r="T801" s="89"/>
      <c r="U801" s="89"/>
      <c r="V801" s="89"/>
      <c r="W801" s="89"/>
      <c r="X801" s="89"/>
      <c r="Y801" s="89"/>
      <c r="Z801" s="89"/>
      <c r="AA801" s="89"/>
      <c r="AB801" s="89" t="e">
        <v>#N/A</v>
      </c>
      <c r="AC801" s="89" t="e">
        <v>#N/A</v>
      </c>
    </row>
    <row r="802" spans="1:29" ht="15" customHeight="1" x14ac:dyDescent="0.25">
      <c r="A802" s="4" t="s">
        <v>2560</v>
      </c>
      <c r="B802" s="5" t="s">
        <v>1518</v>
      </c>
      <c r="C802" s="46" t="s">
        <v>428</v>
      </c>
      <c r="D802" s="310" t="s">
        <v>71</v>
      </c>
      <c r="E802" s="304" t="s">
        <v>512</v>
      </c>
      <c r="F802" s="280" t="s">
        <v>10</v>
      </c>
      <c r="G802" s="58">
        <f t="shared" si="121"/>
        <v>725</v>
      </c>
      <c r="H802" s="10">
        <v>630</v>
      </c>
      <c r="I802" s="10">
        <v>1260</v>
      </c>
      <c r="J802" s="33"/>
      <c r="K802" s="9">
        <f t="shared" si="120"/>
        <v>0</v>
      </c>
      <c r="L802" s="9">
        <f t="shared" si="122"/>
        <v>0</v>
      </c>
      <c r="M802" s="9">
        <f t="shared" si="123"/>
        <v>0</v>
      </c>
      <c r="N802" s="29"/>
      <c r="O802" s="9">
        <f t="shared" si="126"/>
        <v>0</v>
      </c>
      <c r="P802" s="9">
        <f t="shared" si="127"/>
        <v>0</v>
      </c>
      <c r="Q802" s="9">
        <f t="shared" si="124"/>
        <v>0</v>
      </c>
      <c r="R802" s="8">
        <f t="shared" si="125"/>
        <v>0</v>
      </c>
      <c r="S802" s="89" t="e">
        <v>#N/A</v>
      </c>
      <c r="T802" s="89"/>
      <c r="U802" s="89"/>
      <c r="V802" s="89"/>
      <c r="W802" s="89"/>
      <c r="X802" s="89"/>
      <c r="Y802" s="89"/>
      <c r="Z802" s="89"/>
      <c r="AA802" s="89"/>
      <c r="AB802" s="89" t="e">
        <v>#N/A</v>
      </c>
      <c r="AC802" s="89" t="e">
        <v>#N/A</v>
      </c>
    </row>
    <row r="803" spans="1:29" ht="15" customHeight="1" x14ac:dyDescent="0.25">
      <c r="A803" s="4" t="s">
        <v>2560</v>
      </c>
      <c r="B803" s="5" t="s">
        <v>1715</v>
      </c>
      <c r="C803" s="5" t="s">
        <v>427</v>
      </c>
      <c r="D803" s="278" t="s">
        <v>2543</v>
      </c>
      <c r="E803" s="60" t="s">
        <v>2729</v>
      </c>
      <c r="F803" s="280" t="s">
        <v>6</v>
      </c>
      <c r="G803" s="84">
        <f t="shared" si="121"/>
        <v>1438</v>
      </c>
      <c r="H803" s="15">
        <v>1250</v>
      </c>
      <c r="I803" s="15">
        <v>2500</v>
      </c>
      <c r="J803" s="29"/>
      <c r="K803" s="9">
        <f t="shared" si="120"/>
        <v>0</v>
      </c>
      <c r="L803" s="9">
        <f t="shared" si="122"/>
        <v>0</v>
      </c>
      <c r="M803" s="9">
        <f t="shared" si="123"/>
        <v>0</v>
      </c>
      <c r="N803" s="29"/>
      <c r="O803" s="9">
        <f t="shared" si="126"/>
        <v>0</v>
      </c>
      <c r="P803" s="9">
        <f t="shared" si="127"/>
        <v>0</v>
      </c>
      <c r="Q803" s="9">
        <f t="shared" si="124"/>
        <v>0</v>
      </c>
      <c r="R803" s="8">
        <f t="shared" si="125"/>
        <v>0</v>
      </c>
      <c r="S803" s="89" t="e">
        <v>#N/A</v>
      </c>
      <c r="T803" s="89"/>
      <c r="U803" s="89"/>
      <c r="V803" s="89"/>
      <c r="W803" s="89"/>
      <c r="X803" s="89"/>
      <c r="Y803" s="89"/>
      <c r="Z803" s="89"/>
      <c r="AA803" s="89"/>
      <c r="AB803" s="89" t="e">
        <v>#N/A</v>
      </c>
      <c r="AC803" s="89" t="e">
        <v>#N/A</v>
      </c>
    </row>
    <row r="804" spans="1:29" ht="15" customHeight="1" x14ac:dyDescent="0.25">
      <c r="A804" s="4" t="s">
        <v>2560</v>
      </c>
      <c r="B804" s="5" t="s">
        <v>1715</v>
      </c>
      <c r="C804" s="46" t="s">
        <v>427</v>
      </c>
      <c r="D804" s="295" t="s">
        <v>2544</v>
      </c>
      <c r="E804" s="60" t="s">
        <v>2730</v>
      </c>
      <c r="F804" s="280" t="s">
        <v>6</v>
      </c>
      <c r="G804" s="84">
        <f t="shared" si="121"/>
        <v>1438</v>
      </c>
      <c r="H804" s="63">
        <v>1250</v>
      </c>
      <c r="I804" s="63">
        <v>2500</v>
      </c>
      <c r="J804" s="29"/>
      <c r="K804" s="9">
        <f t="shared" si="120"/>
        <v>0</v>
      </c>
      <c r="L804" s="9">
        <f t="shared" si="122"/>
        <v>0</v>
      </c>
      <c r="M804" s="9">
        <f t="shared" si="123"/>
        <v>0</v>
      </c>
      <c r="N804" s="29"/>
      <c r="O804" s="9">
        <f t="shared" si="126"/>
        <v>0</v>
      </c>
      <c r="P804" s="9">
        <f t="shared" si="127"/>
        <v>0</v>
      </c>
      <c r="Q804" s="9">
        <f t="shared" si="124"/>
        <v>0</v>
      </c>
      <c r="R804" s="8">
        <f t="shared" si="125"/>
        <v>0</v>
      </c>
      <c r="S804" s="89" t="e">
        <v>#N/A</v>
      </c>
      <c r="T804" s="89"/>
      <c r="U804" s="89"/>
      <c r="V804" s="89"/>
      <c r="W804" s="89"/>
      <c r="X804" s="89"/>
      <c r="Y804" s="89"/>
      <c r="Z804" s="89"/>
      <c r="AA804" s="89"/>
      <c r="AB804" s="89" t="e">
        <v>#N/A</v>
      </c>
      <c r="AC804" s="89" t="e">
        <v>#N/A</v>
      </c>
    </row>
    <row r="805" spans="1:29" ht="15" customHeight="1" x14ac:dyDescent="0.25">
      <c r="A805" s="4" t="s">
        <v>2560</v>
      </c>
      <c r="B805" s="5" t="s">
        <v>1715</v>
      </c>
      <c r="C805" s="5" t="s">
        <v>427</v>
      </c>
      <c r="D805" s="278" t="s">
        <v>294</v>
      </c>
      <c r="E805" s="304" t="s">
        <v>681</v>
      </c>
      <c r="F805" s="280" t="s">
        <v>6</v>
      </c>
      <c r="G805" s="84">
        <f t="shared" si="121"/>
        <v>1438</v>
      </c>
      <c r="H805" s="15">
        <v>1250</v>
      </c>
      <c r="I805" s="15">
        <v>2500</v>
      </c>
      <c r="J805" s="29"/>
      <c r="K805" s="9">
        <f t="shared" si="120"/>
        <v>0</v>
      </c>
      <c r="L805" s="9">
        <f t="shared" si="122"/>
        <v>0</v>
      </c>
      <c r="M805" s="9">
        <f t="shared" si="123"/>
        <v>0</v>
      </c>
      <c r="N805" s="29"/>
      <c r="O805" s="9">
        <f t="shared" si="126"/>
        <v>0</v>
      </c>
      <c r="P805" s="9">
        <f t="shared" si="127"/>
        <v>0</v>
      </c>
      <c r="Q805" s="9">
        <f t="shared" si="124"/>
        <v>0</v>
      </c>
      <c r="R805" s="8">
        <f t="shared" si="125"/>
        <v>0</v>
      </c>
      <c r="S805" s="89" t="e">
        <v>#N/A</v>
      </c>
      <c r="T805" s="89"/>
      <c r="U805" s="89"/>
      <c r="V805" s="89"/>
      <c r="W805" s="89"/>
      <c r="X805" s="89"/>
      <c r="Y805" s="89"/>
      <c r="Z805" s="89"/>
      <c r="AA805" s="89"/>
      <c r="AB805" s="89" t="e">
        <v>#N/A</v>
      </c>
      <c r="AC805" s="89" t="e">
        <v>#N/A</v>
      </c>
    </row>
    <row r="806" spans="1:29" ht="15" customHeight="1" x14ac:dyDescent="0.25">
      <c r="A806" s="4" t="s">
        <v>2560</v>
      </c>
      <c r="B806" s="5" t="s">
        <v>1715</v>
      </c>
      <c r="C806" s="46" t="s">
        <v>427</v>
      </c>
      <c r="D806" s="295" t="s">
        <v>295</v>
      </c>
      <c r="E806" s="304" t="s">
        <v>682</v>
      </c>
      <c r="F806" s="280" t="s">
        <v>6</v>
      </c>
      <c r="G806" s="58">
        <f t="shared" si="121"/>
        <v>1438</v>
      </c>
      <c r="H806" s="63">
        <v>1250</v>
      </c>
      <c r="I806" s="63">
        <v>2500</v>
      </c>
      <c r="J806" s="29"/>
      <c r="K806" s="9">
        <f t="shared" si="120"/>
        <v>0</v>
      </c>
      <c r="L806" s="9">
        <f t="shared" si="122"/>
        <v>0</v>
      </c>
      <c r="M806" s="9">
        <f t="shared" si="123"/>
        <v>0</v>
      </c>
      <c r="N806" s="29"/>
      <c r="O806" s="9">
        <f t="shared" si="126"/>
        <v>0</v>
      </c>
      <c r="P806" s="9">
        <f t="shared" si="127"/>
        <v>0</v>
      </c>
      <c r="Q806" s="9">
        <f t="shared" si="124"/>
        <v>0</v>
      </c>
      <c r="R806" s="8">
        <f t="shared" si="125"/>
        <v>0</v>
      </c>
      <c r="S806" s="89" t="e">
        <v>#N/A</v>
      </c>
      <c r="T806" s="89"/>
      <c r="U806" s="89"/>
      <c r="V806" s="89"/>
      <c r="W806" s="89"/>
      <c r="X806" s="89"/>
      <c r="Y806" s="89"/>
      <c r="Z806" s="89"/>
      <c r="AA806" s="89"/>
      <c r="AB806" s="89" t="e">
        <v>#N/A</v>
      </c>
      <c r="AC806" s="89" t="e">
        <v>#N/A</v>
      </c>
    </row>
    <row r="807" spans="1:29" ht="15" customHeight="1" x14ac:dyDescent="0.25">
      <c r="A807" s="4" t="s">
        <v>2560</v>
      </c>
      <c r="B807" s="5" t="s">
        <v>1715</v>
      </c>
      <c r="C807" s="5" t="s">
        <v>427</v>
      </c>
      <c r="D807" s="278" t="s">
        <v>296</v>
      </c>
      <c r="E807" s="304" t="s">
        <v>683</v>
      </c>
      <c r="F807" s="280" t="s">
        <v>6</v>
      </c>
      <c r="G807" s="84">
        <f t="shared" si="121"/>
        <v>1438</v>
      </c>
      <c r="H807" s="15">
        <v>1250</v>
      </c>
      <c r="I807" s="15">
        <v>2500</v>
      </c>
      <c r="J807" s="29"/>
      <c r="K807" s="9">
        <f t="shared" si="120"/>
        <v>0</v>
      </c>
      <c r="L807" s="9">
        <f t="shared" si="122"/>
        <v>0</v>
      </c>
      <c r="M807" s="9">
        <f t="shared" si="123"/>
        <v>0</v>
      </c>
      <c r="N807" s="29"/>
      <c r="O807" s="9">
        <f t="shared" si="126"/>
        <v>0</v>
      </c>
      <c r="P807" s="9">
        <f t="shared" si="127"/>
        <v>0</v>
      </c>
      <c r="Q807" s="9">
        <f t="shared" si="124"/>
        <v>0</v>
      </c>
      <c r="R807" s="8">
        <f t="shared" si="125"/>
        <v>0</v>
      </c>
      <c r="S807" s="89" t="e">
        <v>#N/A</v>
      </c>
      <c r="T807" s="89"/>
      <c r="U807" s="89"/>
      <c r="V807" s="89"/>
      <c r="W807" s="89"/>
      <c r="X807" s="89"/>
      <c r="Y807" s="89"/>
      <c r="Z807" s="89"/>
      <c r="AA807" s="89"/>
      <c r="AB807" s="89" t="e">
        <v>#N/A</v>
      </c>
      <c r="AC807" s="89" t="e">
        <v>#N/A</v>
      </c>
    </row>
    <row r="808" spans="1:29" ht="15" customHeight="1" x14ac:dyDescent="0.25">
      <c r="A808" s="4" t="s">
        <v>2560</v>
      </c>
      <c r="B808" s="5" t="s">
        <v>1715</v>
      </c>
      <c r="C808" s="46" t="s">
        <v>427</v>
      </c>
      <c r="D808" s="295" t="s">
        <v>297</v>
      </c>
      <c r="E808" s="304" t="s">
        <v>684</v>
      </c>
      <c r="F808" s="280" t="s">
        <v>6</v>
      </c>
      <c r="G808" s="58">
        <f t="shared" si="121"/>
        <v>1438</v>
      </c>
      <c r="H808" s="63">
        <v>1250</v>
      </c>
      <c r="I808" s="63">
        <v>2500</v>
      </c>
      <c r="J808" s="29"/>
      <c r="K808" s="9">
        <f t="shared" si="120"/>
        <v>0</v>
      </c>
      <c r="L808" s="9">
        <f t="shared" si="122"/>
        <v>0</v>
      </c>
      <c r="M808" s="9">
        <f t="shared" si="123"/>
        <v>0</v>
      </c>
      <c r="N808" s="29"/>
      <c r="O808" s="9">
        <f t="shared" si="126"/>
        <v>0</v>
      </c>
      <c r="P808" s="9">
        <f t="shared" si="127"/>
        <v>0</v>
      </c>
      <c r="Q808" s="9">
        <f t="shared" si="124"/>
        <v>0</v>
      </c>
      <c r="R808" s="8">
        <f t="shared" si="125"/>
        <v>0</v>
      </c>
      <c r="S808" s="89" t="e">
        <v>#N/A</v>
      </c>
      <c r="T808" s="89"/>
      <c r="U808" s="89"/>
      <c r="V808" s="89"/>
      <c r="W808" s="89"/>
      <c r="X808" s="89"/>
      <c r="Y808" s="89"/>
      <c r="Z808" s="89"/>
      <c r="AA808" s="89"/>
      <c r="AB808" s="89" t="e">
        <v>#N/A</v>
      </c>
      <c r="AC808" s="89" t="e">
        <v>#N/A</v>
      </c>
    </row>
    <row r="809" spans="1:29" ht="15" customHeight="1" x14ac:dyDescent="0.25">
      <c r="A809" s="4" t="s">
        <v>2560</v>
      </c>
      <c r="B809" s="5" t="s">
        <v>1715</v>
      </c>
      <c r="C809" s="5" t="s">
        <v>427</v>
      </c>
      <c r="D809" s="278" t="s">
        <v>298</v>
      </c>
      <c r="E809" s="304" t="s">
        <v>685</v>
      </c>
      <c r="F809" s="280" t="s">
        <v>6</v>
      </c>
      <c r="G809" s="84">
        <f t="shared" si="121"/>
        <v>1438</v>
      </c>
      <c r="H809" s="15">
        <v>1250</v>
      </c>
      <c r="I809" s="15">
        <v>2500</v>
      </c>
      <c r="J809" s="29"/>
      <c r="K809" s="9">
        <f t="shared" si="120"/>
        <v>0</v>
      </c>
      <c r="L809" s="9">
        <f t="shared" si="122"/>
        <v>0</v>
      </c>
      <c r="M809" s="9">
        <f t="shared" si="123"/>
        <v>0</v>
      </c>
      <c r="N809" s="29"/>
      <c r="O809" s="9">
        <f t="shared" si="126"/>
        <v>0</v>
      </c>
      <c r="P809" s="9">
        <f t="shared" si="127"/>
        <v>0</v>
      </c>
      <c r="Q809" s="9">
        <f t="shared" si="124"/>
        <v>0</v>
      </c>
      <c r="R809" s="8">
        <f t="shared" si="125"/>
        <v>0</v>
      </c>
      <c r="S809" s="89" t="e">
        <v>#N/A</v>
      </c>
      <c r="T809" s="89"/>
      <c r="U809" s="89"/>
      <c r="V809" s="89"/>
      <c r="W809" s="89"/>
      <c r="X809" s="89"/>
      <c r="Y809" s="89"/>
      <c r="Z809" s="89"/>
      <c r="AA809" s="89"/>
      <c r="AB809" s="89" t="e">
        <v>#N/A</v>
      </c>
      <c r="AC809" s="89" t="e">
        <v>#N/A</v>
      </c>
    </row>
    <row r="810" spans="1:29" ht="15" customHeight="1" x14ac:dyDescent="0.25">
      <c r="A810" s="4" t="s">
        <v>2560</v>
      </c>
      <c r="B810" s="5" t="s">
        <v>1715</v>
      </c>
      <c r="C810" s="46" t="s">
        <v>427</v>
      </c>
      <c r="D810" s="295" t="s">
        <v>299</v>
      </c>
      <c r="E810" s="5" t="s">
        <v>686</v>
      </c>
      <c r="F810" s="280" t="s">
        <v>6</v>
      </c>
      <c r="G810" s="58">
        <f t="shared" si="121"/>
        <v>1438</v>
      </c>
      <c r="H810" s="63">
        <v>1250</v>
      </c>
      <c r="I810" s="63">
        <v>2500</v>
      </c>
      <c r="J810" s="29"/>
      <c r="K810" s="9">
        <f t="shared" si="120"/>
        <v>0</v>
      </c>
      <c r="L810" s="9">
        <f t="shared" si="122"/>
        <v>0</v>
      </c>
      <c r="M810" s="9">
        <f t="shared" si="123"/>
        <v>0</v>
      </c>
      <c r="N810" s="29"/>
      <c r="O810" s="9">
        <f t="shared" si="126"/>
        <v>0</v>
      </c>
      <c r="P810" s="9">
        <f t="shared" si="127"/>
        <v>0</v>
      </c>
      <c r="Q810" s="9">
        <f t="shared" si="124"/>
        <v>0</v>
      </c>
      <c r="R810" s="8">
        <f t="shared" si="125"/>
        <v>0</v>
      </c>
      <c r="S810" s="89" t="e">
        <v>#N/A</v>
      </c>
      <c r="T810" s="89"/>
      <c r="U810" s="89"/>
      <c r="V810" s="89"/>
      <c r="W810" s="89"/>
      <c r="X810" s="89"/>
      <c r="Y810" s="89"/>
      <c r="Z810" s="89"/>
      <c r="AA810" s="89"/>
      <c r="AB810" s="89" t="e">
        <v>#N/A</v>
      </c>
      <c r="AC810" s="89" t="e">
        <v>#N/A</v>
      </c>
    </row>
    <row r="811" spans="1:29" ht="15" customHeight="1" x14ac:dyDescent="0.25">
      <c r="A811" s="4" t="s">
        <v>2560</v>
      </c>
      <c r="B811" s="46" t="s">
        <v>1715</v>
      </c>
      <c r="C811" s="5" t="s">
        <v>427</v>
      </c>
      <c r="D811" s="278" t="s">
        <v>675</v>
      </c>
      <c r="E811" s="188" t="s">
        <v>687</v>
      </c>
      <c r="F811" s="280" t="s">
        <v>7</v>
      </c>
      <c r="G811" s="84">
        <f t="shared" si="121"/>
        <v>690</v>
      </c>
      <c r="H811" s="15">
        <v>600</v>
      </c>
      <c r="I811" s="15">
        <v>1200</v>
      </c>
      <c r="J811" s="29"/>
      <c r="K811" s="9">
        <f t="shared" si="120"/>
        <v>0</v>
      </c>
      <c r="L811" s="9">
        <f t="shared" si="122"/>
        <v>0</v>
      </c>
      <c r="M811" s="9">
        <f t="shared" si="123"/>
        <v>0</v>
      </c>
      <c r="N811" s="29"/>
      <c r="O811" s="9">
        <f t="shared" si="126"/>
        <v>0</v>
      </c>
      <c r="P811" s="9">
        <f t="shared" si="127"/>
        <v>0</v>
      </c>
      <c r="Q811" s="9">
        <f t="shared" si="124"/>
        <v>0</v>
      </c>
      <c r="R811" s="8">
        <f t="shared" si="125"/>
        <v>0</v>
      </c>
      <c r="S811" s="89" t="s">
        <v>2205</v>
      </c>
      <c r="T811" s="89" t="s">
        <v>2202</v>
      </c>
      <c r="U811" s="89"/>
      <c r="V811" s="89"/>
      <c r="W811" s="89"/>
      <c r="X811" s="89"/>
      <c r="Y811" s="89"/>
      <c r="Z811" s="89"/>
      <c r="AA811" s="89"/>
      <c r="AB811" s="89"/>
      <c r="AC811" s="89"/>
    </row>
    <row r="812" spans="1:29" ht="15" customHeight="1" x14ac:dyDescent="0.25">
      <c r="A812" s="4" t="s">
        <v>2560</v>
      </c>
      <c r="B812" s="46" t="s">
        <v>1715</v>
      </c>
      <c r="C812" s="46" t="s">
        <v>427</v>
      </c>
      <c r="D812" s="295" t="s">
        <v>676</v>
      </c>
      <c r="E812" s="188" t="s">
        <v>688</v>
      </c>
      <c r="F812" s="280" t="s">
        <v>7</v>
      </c>
      <c r="G812" s="58">
        <f t="shared" si="121"/>
        <v>690</v>
      </c>
      <c r="H812" s="10">
        <v>600</v>
      </c>
      <c r="I812" s="10">
        <v>1200</v>
      </c>
      <c r="J812" s="29"/>
      <c r="K812" s="9">
        <f t="shared" si="120"/>
        <v>0</v>
      </c>
      <c r="L812" s="9">
        <f t="shared" si="122"/>
        <v>0</v>
      </c>
      <c r="M812" s="9">
        <f t="shared" si="123"/>
        <v>0</v>
      </c>
      <c r="N812" s="29"/>
      <c r="O812" s="9">
        <f t="shared" si="126"/>
        <v>0</v>
      </c>
      <c r="P812" s="9">
        <f t="shared" si="127"/>
        <v>0</v>
      </c>
      <c r="Q812" s="9">
        <f t="shared" si="124"/>
        <v>0</v>
      </c>
      <c r="R812" s="8">
        <f t="shared" si="125"/>
        <v>0</v>
      </c>
      <c r="S812" s="89" t="s">
        <v>2205</v>
      </c>
      <c r="T812" s="89" t="s">
        <v>2202</v>
      </c>
      <c r="U812" s="89"/>
      <c r="V812" s="89"/>
      <c r="W812" s="89"/>
      <c r="X812" s="89"/>
      <c r="Y812" s="89"/>
      <c r="Z812" s="89"/>
      <c r="AA812" s="89"/>
      <c r="AB812" s="89"/>
      <c r="AC812" s="89"/>
    </row>
    <row r="813" spans="1:29" ht="15" customHeight="1" x14ac:dyDescent="0.25">
      <c r="A813" s="4" t="s">
        <v>2560</v>
      </c>
      <c r="B813" s="46" t="s">
        <v>1715</v>
      </c>
      <c r="C813" s="46" t="s">
        <v>428</v>
      </c>
      <c r="D813" s="310" t="s">
        <v>679</v>
      </c>
      <c r="E813" s="186" t="s">
        <v>689</v>
      </c>
      <c r="F813" s="280" t="s">
        <v>7</v>
      </c>
      <c r="G813" s="58">
        <f t="shared" si="121"/>
        <v>690</v>
      </c>
      <c r="H813" s="10">
        <v>600</v>
      </c>
      <c r="I813" s="10">
        <v>1200</v>
      </c>
      <c r="J813" s="30"/>
      <c r="K813" s="9">
        <f t="shared" si="120"/>
        <v>0</v>
      </c>
      <c r="L813" s="9">
        <f t="shared" si="122"/>
        <v>0</v>
      </c>
      <c r="M813" s="9">
        <f t="shared" si="123"/>
        <v>0</v>
      </c>
      <c r="N813" s="29"/>
      <c r="O813" s="9">
        <f t="shared" si="126"/>
        <v>0</v>
      </c>
      <c r="P813" s="9">
        <f t="shared" si="127"/>
        <v>0</v>
      </c>
      <c r="Q813" s="9">
        <f t="shared" si="124"/>
        <v>0</v>
      </c>
      <c r="R813" s="8">
        <f t="shared" si="125"/>
        <v>0</v>
      </c>
      <c r="S813" s="89" t="s">
        <v>2205</v>
      </c>
      <c r="T813" s="89" t="s">
        <v>2202</v>
      </c>
      <c r="U813" s="89"/>
      <c r="V813" s="89"/>
      <c r="W813" s="89"/>
      <c r="X813" s="89"/>
      <c r="Y813" s="89"/>
      <c r="Z813" s="89"/>
      <c r="AA813" s="89"/>
      <c r="AB813" s="89"/>
      <c r="AC813" s="89"/>
    </row>
    <row r="814" spans="1:29" ht="15" customHeight="1" x14ac:dyDescent="0.25">
      <c r="A814" s="4" t="s">
        <v>2560</v>
      </c>
      <c r="B814" s="46" t="s">
        <v>1715</v>
      </c>
      <c r="C814" s="5" t="s">
        <v>427</v>
      </c>
      <c r="D814" s="278" t="s">
        <v>678</v>
      </c>
      <c r="E814" s="188" t="s">
        <v>690</v>
      </c>
      <c r="F814" s="280" t="s">
        <v>7</v>
      </c>
      <c r="G814" s="84">
        <f t="shared" si="121"/>
        <v>690</v>
      </c>
      <c r="H814" s="15">
        <v>600</v>
      </c>
      <c r="I814" s="15">
        <v>1200</v>
      </c>
      <c r="J814" s="29"/>
      <c r="K814" s="9">
        <f t="shared" si="120"/>
        <v>0</v>
      </c>
      <c r="L814" s="9">
        <f t="shared" si="122"/>
        <v>0</v>
      </c>
      <c r="M814" s="9">
        <f t="shared" si="123"/>
        <v>0</v>
      </c>
      <c r="N814" s="29"/>
      <c r="O814" s="9">
        <f t="shared" si="126"/>
        <v>0</v>
      </c>
      <c r="P814" s="9">
        <f t="shared" si="127"/>
        <v>0</v>
      </c>
      <c r="Q814" s="9">
        <f t="shared" si="124"/>
        <v>0</v>
      </c>
      <c r="R814" s="8">
        <f t="shared" si="125"/>
        <v>0</v>
      </c>
      <c r="S814" s="89" t="s">
        <v>2206</v>
      </c>
      <c r="T814" s="89" t="s">
        <v>2202</v>
      </c>
      <c r="U814" s="89"/>
      <c r="V814" s="89"/>
      <c r="W814" s="89"/>
      <c r="X814" s="89"/>
      <c r="Y814" s="89"/>
      <c r="Z814" s="89"/>
      <c r="AA814" s="89"/>
      <c r="AB814" s="89"/>
      <c r="AC814" s="89"/>
    </row>
    <row r="815" spans="1:29" ht="15" customHeight="1" x14ac:dyDescent="0.25">
      <c r="A815" s="4" t="s">
        <v>2560</v>
      </c>
      <c r="B815" s="46" t="s">
        <v>1715</v>
      </c>
      <c r="C815" s="46" t="s">
        <v>427</v>
      </c>
      <c r="D815" s="295" t="s">
        <v>677</v>
      </c>
      <c r="E815" s="186" t="s">
        <v>691</v>
      </c>
      <c r="F815" s="280" t="s">
        <v>7</v>
      </c>
      <c r="G815" s="58">
        <f t="shared" si="121"/>
        <v>690</v>
      </c>
      <c r="H815" s="10">
        <v>600</v>
      </c>
      <c r="I815" s="10">
        <v>1200</v>
      </c>
      <c r="J815" s="29"/>
      <c r="K815" s="9">
        <f t="shared" si="120"/>
        <v>0</v>
      </c>
      <c r="L815" s="9">
        <f t="shared" si="122"/>
        <v>0</v>
      </c>
      <c r="M815" s="9">
        <f t="shared" si="123"/>
        <v>0</v>
      </c>
      <c r="N815" s="29"/>
      <c r="O815" s="9">
        <f t="shared" si="126"/>
        <v>0</v>
      </c>
      <c r="P815" s="9">
        <f t="shared" si="127"/>
        <v>0</v>
      </c>
      <c r="Q815" s="9">
        <f t="shared" si="124"/>
        <v>0</v>
      </c>
      <c r="R815" s="8">
        <f t="shared" si="125"/>
        <v>0</v>
      </c>
      <c r="S815" s="89" t="s">
        <v>2206</v>
      </c>
      <c r="T815" s="89" t="s">
        <v>2202</v>
      </c>
      <c r="U815" s="89"/>
      <c r="V815" s="89"/>
      <c r="W815" s="89"/>
      <c r="X815" s="89"/>
      <c r="Y815" s="89"/>
      <c r="Z815" s="89"/>
      <c r="AA815" s="89"/>
      <c r="AB815" s="89"/>
      <c r="AC815" s="89"/>
    </row>
    <row r="816" spans="1:29" ht="15" customHeight="1" x14ac:dyDescent="0.25">
      <c r="A816" s="4" t="s">
        <v>2560</v>
      </c>
      <c r="B816" s="46" t="s">
        <v>1715</v>
      </c>
      <c r="C816" s="46" t="s">
        <v>428</v>
      </c>
      <c r="D816" s="310" t="s">
        <v>680</v>
      </c>
      <c r="E816" s="186" t="s">
        <v>692</v>
      </c>
      <c r="F816" s="280" t="s">
        <v>7</v>
      </c>
      <c r="G816" s="58">
        <f t="shared" si="121"/>
        <v>690</v>
      </c>
      <c r="H816" s="10">
        <v>600</v>
      </c>
      <c r="I816" s="10">
        <v>1200</v>
      </c>
      <c r="J816" s="30"/>
      <c r="K816" s="9">
        <f t="shared" si="120"/>
        <v>0</v>
      </c>
      <c r="L816" s="9">
        <f t="shared" si="122"/>
        <v>0</v>
      </c>
      <c r="M816" s="9">
        <f t="shared" si="123"/>
        <v>0</v>
      </c>
      <c r="N816" s="29"/>
      <c r="O816" s="9">
        <f t="shared" si="126"/>
        <v>0</v>
      </c>
      <c r="P816" s="9">
        <f t="shared" si="127"/>
        <v>0</v>
      </c>
      <c r="Q816" s="9">
        <f t="shared" si="124"/>
        <v>0</v>
      </c>
      <c r="R816" s="8">
        <f t="shared" si="125"/>
        <v>0</v>
      </c>
      <c r="S816" s="89" t="s">
        <v>2206</v>
      </c>
      <c r="T816" s="89" t="s">
        <v>2202</v>
      </c>
      <c r="U816" s="89"/>
      <c r="V816" s="89"/>
      <c r="W816" s="89"/>
      <c r="X816" s="89"/>
      <c r="Y816" s="89"/>
      <c r="Z816" s="89"/>
      <c r="AA816" s="89"/>
      <c r="AB816" s="89"/>
      <c r="AC816" s="89"/>
    </row>
    <row r="817" spans="1:29" ht="15" customHeight="1" x14ac:dyDescent="0.25">
      <c r="A817" s="4" t="s">
        <v>2560</v>
      </c>
      <c r="B817" s="46" t="s">
        <v>1715</v>
      </c>
      <c r="C817" s="5" t="s">
        <v>427</v>
      </c>
      <c r="D817" s="278" t="s">
        <v>1037</v>
      </c>
      <c r="E817" s="187" t="s">
        <v>1530</v>
      </c>
      <c r="F817" s="280" t="s">
        <v>6</v>
      </c>
      <c r="G817" s="84">
        <f t="shared" si="121"/>
        <v>1265</v>
      </c>
      <c r="H817" s="213">
        <v>1100</v>
      </c>
      <c r="I817" s="17">
        <v>2300</v>
      </c>
      <c r="J817" s="29"/>
      <c r="K817" s="9">
        <f t="shared" si="120"/>
        <v>0</v>
      </c>
      <c r="L817" s="9">
        <f t="shared" si="122"/>
        <v>0</v>
      </c>
      <c r="M817" s="9">
        <f t="shared" si="123"/>
        <v>0</v>
      </c>
      <c r="N817" s="29"/>
      <c r="O817" s="9">
        <f t="shared" si="126"/>
        <v>0</v>
      </c>
      <c r="P817" s="9">
        <f t="shared" si="127"/>
        <v>0</v>
      </c>
      <c r="Q817" s="9">
        <f t="shared" si="124"/>
        <v>0</v>
      </c>
      <c r="R817" s="8">
        <f t="shared" si="125"/>
        <v>0</v>
      </c>
      <c r="S817" s="89" t="e">
        <v>#N/A</v>
      </c>
      <c r="T817" s="89" t="s">
        <v>2203</v>
      </c>
      <c r="U817" s="89"/>
      <c r="V817" s="89"/>
      <c r="W817" s="89"/>
      <c r="X817" s="89"/>
      <c r="Y817" s="89"/>
      <c r="Z817" s="89"/>
      <c r="AA817" s="89"/>
      <c r="AB817" s="89" t="e">
        <v>#N/A</v>
      </c>
      <c r="AC817" s="89" t="e">
        <v>#N/A</v>
      </c>
    </row>
    <row r="818" spans="1:29" ht="15" customHeight="1" x14ac:dyDescent="0.25">
      <c r="A818" s="4" t="s">
        <v>2560</v>
      </c>
      <c r="B818" s="46" t="s">
        <v>1715</v>
      </c>
      <c r="C818" s="46" t="s">
        <v>427</v>
      </c>
      <c r="D818" s="295" t="s">
        <v>1038</v>
      </c>
      <c r="E818" s="245" t="s">
        <v>1531</v>
      </c>
      <c r="F818" s="280" t="s">
        <v>6</v>
      </c>
      <c r="G818" s="58">
        <f t="shared" si="121"/>
        <v>1265</v>
      </c>
      <c r="H818" s="9">
        <v>1100</v>
      </c>
      <c r="I818" s="6">
        <v>2300</v>
      </c>
      <c r="J818" s="29"/>
      <c r="K818" s="9">
        <f t="shared" si="120"/>
        <v>0</v>
      </c>
      <c r="L818" s="9">
        <f t="shared" si="122"/>
        <v>0</v>
      </c>
      <c r="M818" s="9">
        <f t="shared" si="123"/>
        <v>0</v>
      </c>
      <c r="N818" s="29"/>
      <c r="O818" s="9">
        <f t="shared" si="126"/>
        <v>0</v>
      </c>
      <c r="P818" s="9">
        <f t="shared" si="127"/>
        <v>0</v>
      </c>
      <c r="Q818" s="9">
        <f t="shared" si="124"/>
        <v>0</v>
      </c>
      <c r="R818" s="8">
        <f t="shared" si="125"/>
        <v>0</v>
      </c>
      <c r="S818" s="89" t="e">
        <v>#N/A</v>
      </c>
      <c r="T818" s="89" t="s">
        <v>2203</v>
      </c>
      <c r="U818" s="89"/>
      <c r="V818" s="89"/>
      <c r="W818" s="89"/>
      <c r="X818" s="89"/>
      <c r="Y818" s="89"/>
      <c r="Z818" s="89"/>
      <c r="AA818" s="89"/>
      <c r="AB818" s="89" t="e">
        <v>#N/A</v>
      </c>
      <c r="AC818" s="89" t="e">
        <v>#N/A</v>
      </c>
    </row>
    <row r="819" spans="1:29" ht="15" customHeight="1" x14ac:dyDescent="0.25">
      <c r="A819" s="4" t="s">
        <v>2560</v>
      </c>
      <c r="B819" s="46" t="s">
        <v>1715</v>
      </c>
      <c r="C819" s="5" t="s">
        <v>427</v>
      </c>
      <c r="D819" s="278" t="s">
        <v>1137</v>
      </c>
      <c r="E819" s="187" t="s">
        <v>1544</v>
      </c>
      <c r="F819" s="280" t="s">
        <v>6</v>
      </c>
      <c r="G819" s="84">
        <f t="shared" si="121"/>
        <v>1438</v>
      </c>
      <c r="H819" s="213">
        <v>1250</v>
      </c>
      <c r="I819" s="17">
        <v>2500</v>
      </c>
      <c r="J819" s="29"/>
      <c r="K819" s="9">
        <f t="shared" si="120"/>
        <v>0</v>
      </c>
      <c r="L819" s="9">
        <f t="shared" si="122"/>
        <v>0</v>
      </c>
      <c r="M819" s="9">
        <f t="shared" si="123"/>
        <v>0</v>
      </c>
      <c r="N819" s="29"/>
      <c r="O819" s="9">
        <f t="shared" si="126"/>
        <v>0</v>
      </c>
      <c r="P819" s="9">
        <f t="shared" si="127"/>
        <v>0</v>
      </c>
      <c r="Q819" s="9">
        <f t="shared" si="124"/>
        <v>0</v>
      </c>
      <c r="R819" s="8">
        <f t="shared" si="125"/>
        <v>0</v>
      </c>
      <c r="S819" s="89" t="e">
        <v>#N/A</v>
      </c>
      <c r="T819" s="89" t="s">
        <v>2203</v>
      </c>
      <c r="U819" s="89"/>
      <c r="V819" s="89"/>
      <c r="W819" s="89"/>
      <c r="X819" s="89"/>
      <c r="Y819" s="89"/>
      <c r="Z819" s="89"/>
      <c r="AA819" s="89"/>
      <c r="AB819" s="89" t="e">
        <v>#N/A</v>
      </c>
      <c r="AC819" s="89" t="e">
        <v>#N/A</v>
      </c>
    </row>
    <row r="820" spans="1:29" ht="15" customHeight="1" x14ac:dyDescent="0.25">
      <c r="A820" s="4" t="s">
        <v>2560</v>
      </c>
      <c r="B820" s="46" t="s">
        <v>1715</v>
      </c>
      <c r="C820" s="46" t="s">
        <v>427</v>
      </c>
      <c r="D820" s="295" t="s">
        <v>1138</v>
      </c>
      <c r="E820" s="245" t="s">
        <v>1545</v>
      </c>
      <c r="F820" s="280" t="s">
        <v>6</v>
      </c>
      <c r="G820" s="58">
        <f t="shared" si="121"/>
        <v>1438</v>
      </c>
      <c r="H820" s="9">
        <v>1250</v>
      </c>
      <c r="I820" s="6">
        <v>2500</v>
      </c>
      <c r="J820" s="29"/>
      <c r="K820" s="9">
        <f t="shared" si="120"/>
        <v>0</v>
      </c>
      <c r="L820" s="9">
        <f t="shared" si="122"/>
        <v>0</v>
      </c>
      <c r="M820" s="9">
        <f t="shared" si="123"/>
        <v>0</v>
      </c>
      <c r="N820" s="29"/>
      <c r="O820" s="9">
        <f t="shared" si="126"/>
        <v>0</v>
      </c>
      <c r="P820" s="9">
        <f t="shared" si="127"/>
        <v>0</v>
      </c>
      <c r="Q820" s="9">
        <f t="shared" si="124"/>
        <v>0</v>
      </c>
      <c r="R820" s="8">
        <f t="shared" si="125"/>
        <v>0</v>
      </c>
      <c r="S820" s="89" t="e">
        <v>#N/A</v>
      </c>
      <c r="T820" s="89" t="s">
        <v>2203</v>
      </c>
      <c r="U820" s="89"/>
      <c r="V820" s="89"/>
      <c r="W820" s="89"/>
      <c r="X820" s="89"/>
      <c r="Y820" s="89"/>
      <c r="Z820" s="89"/>
      <c r="AA820" s="89"/>
      <c r="AB820" s="89" t="e">
        <v>#N/A</v>
      </c>
      <c r="AC820" s="89" t="e">
        <v>#N/A</v>
      </c>
    </row>
    <row r="821" spans="1:29" ht="15" customHeight="1" x14ac:dyDescent="0.25">
      <c r="A821" s="4" t="s">
        <v>2560</v>
      </c>
      <c r="B821" s="46" t="s">
        <v>1715</v>
      </c>
      <c r="C821" s="5" t="s">
        <v>427</v>
      </c>
      <c r="D821" s="278" t="s">
        <v>1139</v>
      </c>
      <c r="E821" s="187" t="s">
        <v>1546</v>
      </c>
      <c r="F821" s="280" t="s">
        <v>6</v>
      </c>
      <c r="G821" s="84">
        <f t="shared" si="121"/>
        <v>1438</v>
      </c>
      <c r="H821" s="213">
        <v>1250</v>
      </c>
      <c r="I821" s="17">
        <v>2500</v>
      </c>
      <c r="J821" s="29"/>
      <c r="K821" s="9">
        <f t="shared" si="120"/>
        <v>0</v>
      </c>
      <c r="L821" s="9">
        <f t="shared" si="122"/>
        <v>0</v>
      </c>
      <c r="M821" s="9">
        <f t="shared" si="123"/>
        <v>0</v>
      </c>
      <c r="N821" s="29"/>
      <c r="O821" s="9">
        <f t="shared" si="126"/>
        <v>0</v>
      </c>
      <c r="P821" s="9">
        <f t="shared" si="127"/>
        <v>0</v>
      </c>
      <c r="Q821" s="9">
        <f t="shared" si="124"/>
        <v>0</v>
      </c>
      <c r="R821" s="8">
        <f t="shared" si="125"/>
        <v>0</v>
      </c>
      <c r="S821" s="89" t="e">
        <v>#N/A</v>
      </c>
      <c r="T821" s="89" t="s">
        <v>2203</v>
      </c>
      <c r="U821" s="89"/>
      <c r="V821" s="89"/>
      <c r="W821" s="89"/>
      <c r="X821" s="89"/>
      <c r="Y821" s="89"/>
      <c r="Z821" s="89"/>
      <c r="AA821" s="89"/>
      <c r="AB821" s="89" t="e">
        <v>#N/A</v>
      </c>
      <c r="AC821" s="89" t="e">
        <v>#N/A</v>
      </c>
    </row>
    <row r="822" spans="1:29" ht="15" customHeight="1" x14ac:dyDescent="0.25">
      <c r="A822" s="4" t="s">
        <v>2560</v>
      </c>
      <c r="B822" s="46" t="s">
        <v>1715</v>
      </c>
      <c r="C822" s="46" t="s">
        <v>427</v>
      </c>
      <c r="D822" s="295" t="s">
        <v>1140</v>
      </c>
      <c r="E822" s="245" t="s">
        <v>1548</v>
      </c>
      <c r="F822" s="280" t="s">
        <v>6</v>
      </c>
      <c r="G822" s="58">
        <f t="shared" si="121"/>
        <v>1438</v>
      </c>
      <c r="H822" s="9">
        <v>1250</v>
      </c>
      <c r="I822" s="6">
        <v>2500</v>
      </c>
      <c r="J822" s="29"/>
      <c r="K822" s="9">
        <f t="shared" si="120"/>
        <v>0</v>
      </c>
      <c r="L822" s="9">
        <f t="shared" si="122"/>
        <v>0</v>
      </c>
      <c r="M822" s="9">
        <f t="shared" si="123"/>
        <v>0</v>
      </c>
      <c r="N822" s="29"/>
      <c r="O822" s="9">
        <f t="shared" si="126"/>
        <v>0</v>
      </c>
      <c r="P822" s="9">
        <f t="shared" si="127"/>
        <v>0</v>
      </c>
      <c r="Q822" s="9">
        <f t="shared" si="124"/>
        <v>0</v>
      </c>
      <c r="R822" s="8">
        <f t="shared" si="125"/>
        <v>0</v>
      </c>
      <c r="S822" s="89" t="e">
        <v>#N/A</v>
      </c>
      <c r="T822" s="89" t="s">
        <v>2203</v>
      </c>
      <c r="U822" s="89"/>
      <c r="V822" s="89"/>
      <c r="W822" s="89"/>
      <c r="X822" s="89"/>
      <c r="Y822" s="89"/>
      <c r="Z822" s="89"/>
      <c r="AA822" s="89"/>
      <c r="AB822" s="89" t="e">
        <v>#N/A</v>
      </c>
      <c r="AC822" s="89" t="e">
        <v>#N/A</v>
      </c>
    </row>
    <row r="823" spans="1:29" ht="15" customHeight="1" x14ac:dyDescent="0.25">
      <c r="A823" s="4" t="s">
        <v>2560</v>
      </c>
      <c r="B823" s="46" t="s">
        <v>1715</v>
      </c>
      <c r="C823" s="5" t="s">
        <v>427</v>
      </c>
      <c r="D823" s="278" t="s">
        <v>1540</v>
      </c>
      <c r="E823" s="187" t="s">
        <v>1547</v>
      </c>
      <c r="F823" s="280" t="s">
        <v>6</v>
      </c>
      <c r="G823" s="84">
        <f t="shared" si="121"/>
        <v>1438</v>
      </c>
      <c r="H823" s="213">
        <v>1250</v>
      </c>
      <c r="I823" s="17">
        <v>2500</v>
      </c>
      <c r="J823" s="29"/>
      <c r="K823" s="9">
        <f t="shared" si="120"/>
        <v>0</v>
      </c>
      <c r="L823" s="9">
        <f t="shared" si="122"/>
        <v>0</v>
      </c>
      <c r="M823" s="9">
        <f t="shared" si="123"/>
        <v>0</v>
      </c>
      <c r="N823" s="29"/>
      <c r="O823" s="9">
        <f t="shared" si="126"/>
        <v>0</v>
      </c>
      <c r="P823" s="9">
        <f t="shared" si="127"/>
        <v>0</v>
      </c>
      <c r="Q823" s="9">
        <f t="shared" si="124"/>
        <v>0</v>
      </c>
      <c r="R823" s="8">
        <f t="shared" si="125"/>
        <v>0</v>
      </c>
      <c r="S823" s="89" t="e">
        <v>#N/A</v>
      </c>
      <c r="T823" s="89" t="s">
        <v>2203</v>
      </c>
      <c r="U823" s="89"/>
      <c r="V823" s="89"/>
      <c r="W823" s="89"/>
      <c r="X823" s="89"/>
      <c r="Y823" s="89"/>
      <c r="Z823" s="89"/>
      <c r="AA823" s="89"/>
      <c r="AB823" s="89" t="e">
        <v>#N/A</v>
      </c>
      <c r="AC823" s="89" t="e">
        <v>#N/A</v>
      </c>
    </row>
    <row r="824" spans="1:29" ht="15" customHeight="1" x14ac:dyDescent="0.25">
      <c r="A824" s="4" t="s">
        <v>2560</v>
      </c>
      <c r="B824" s="46" t="s">
        <v>1715</v>
      </c>
      <c r="C824" s="46" t="s">
        <v>427</v>
      </c>
      <c r="D824" s="295" t="s">
        <v>1541</v>
      </c>
      <c r="E824" s="245" t="s">
        <v>1549</v>
      </c>
      <c r="F824" s="280" t="s">
        <v>6</v>
      </c>
      <c r="G824" s="58">
        <f t="shared" si="121"/>
        <v>1438</v>
      </c>
      <c r="H824" s="9">
        <v>1250</v>
      </c>
      <c r="I824" s="6">
        <v>2500</v>
      </c>
      <c r="J824" s="29"/>
      <c r="K824" s="9">
        <f t="shared" si="120"/>
        <v>0</v>
      </c>
      <c r="L824" s="9">
        <f t="shared" si="122"/>
        <v>0</v>
      </c>
      <c r="M824" s="9">
        <f t="shared" si="123"/>
        <v>0</v>
      </c>
      <c r="N824" s="29"/>
      <c r="O824" s="9">
        <f t="shared" si="126"/>
        <v>0</v>
      </c>
      <c r="P824" s="9">
        <f t="shared" si="127"/>
        <v>0</v>
      </c>
      <c r="Q824" s="9">
        <f t="shared" si="124"/>
        <v>0</v>
      </c>
      <c r="R824" s="8">
        <f t="shared" si="125"/>
        <v>0</v>
      </c>
      <c r="S824" s="89" t="e">
        <v>#N/A</v>
      </c>
      <c r="T824" s="89" t="s">
        <v>2203</v>
      </c>
      <c r="U824" s="89"/>
      <c r="V824" s="89"/>
      <c r="W824" s="89"/>
      <c r="X824" s="89"/>
      <c r="Y824" s="89"/>
      <c r="Z824" s="89"/>
      <c r="AA824" s="89"/>
      <c r="AB824" s="89" t="e">
        <v>#N/A</v>
      </c>
      <c r="AC824" s="89" t="e">
        <v>#N/A</v>
      </c>
    </row>
    <row r="825" spans="1:29" ht="15" customHeight="1" x14ac:dyDescent="0.25">
      <c r="A825" s="4" t="s">
        <v>2560</v>
      </c>
      <c r="B825" s="46" t="s">
        <v>1715</v>
      </c>
      <c r="C825" s="5" t="s">
        <v>427</v>
      </c>
      <c r="D825" s="278" t="s">
        <v>1542</v>
      </c>
      <c r="E825" s="187" t="s">
        <v>1773</v>
      </c>
      <c r="F825" s="280" t="s">
        <v>6</v>
      </c>
      <c r="G825" s="84">
        <f t="shared" si="121"/>
        <v>1438</v>
      </c>
      <c r="H825" s="213">
        <v>1250</v>
      </c>
      <c r="I825" s="17">
        <v>2500</v>
      </c>
      <c r="J825" s="29"/>
      <c r="K825" s="9">
        <f t="shared" si="120"/>
        <v>0</v>
      </c>
      <c r="L825" s="9">
        <f t="shared" si="122"/>
        <v>0</v>
      </c>
      <c r="M825" s="9">
        <f t="shared" si="123"/>
        <v>0</v>
      </c>
      <c r="N825" s="29"/>
      <c r="O825" s="9">
        <f t="shared" si="126"/>
        <v>0</v>
      </c>
      <c r="P825" s="9">
        <f t="shared" si="127"/>
        <v>0</v>
      </c>
      <c r="Q825" s="9">
        <f t="shared" si="124"/>
        <v>0</v>
      </c>
      <c r="R825" s="8">
        <f t="shared" si="125"/>
        <v>0</v>
      </c>
      <c r="S825" s="89" t="e">
        <v>#N/A</v>
      </c>
      <c r="T825" s="89" t="s">
        <v>2203</v>
      </c>
      <c r="U825" s="89"/>
      <c r="V825" s="89"/>
      <c r="W825" s="89"/>
      <c r="X825" s="89"/>
      <c r="Y825" s="89"/>
      <c r="Z825" s="89"/>
      <c r="AA825" s="89"/>
      <c r="AB825" s="89" t="e">
        <v>#N/A</v>
      </c>
      <c r="AC825" s="89" t="e">
        <v>#N/A</v>
      </c>
    </row>
    <row r="826" spans="1:29" ht="15" customHeight="1" x14ac:dyDescent="0.25">
      <c r="A826" s="4" t="s">
        <v>2560</v>
      </c>
      <c r="B826" s="46" t="s">
        <v>1715</v>
      </c>
      <c r="C826" s="46" t="s">
        <v>427</v>
      </c>
      <c r="D826" s="295" t="s">
        <v>1543</v>
      </c>
      <c r="E826" s="245" t="s">
        <v>1774</v>
      </c>
      <c r="F826" s="280" t="s">
        <v>6</v>
      </c>
      <c r="G826" s="58">
        <f t="shared" si="121"/>
        <v>1438</v>
      </c>
      <c r="H826" s="9">
        <v>1250</v>
      </c>
      <c r="I826" s="6">
        <v>2500</v>
      </c>
      <c r="J826" s="29"/>
      <c r="K826" s="9">
        <f t="shared" si="120"/>
        <v>0</v>
      </c>
      <c r="L826" s="9">
        <f t="shared" si="122"/>
        <v>0</v>
      </c>
      <c r="M826" s="9">
        <f t="shared" si="123"/>
        <v>0</v>
      </c>
      <c r="N826" s="29"/>
      <c r="O826" s="9">
        <f t="shared" si="126"/>
        <v>0</v>
      </c>
      <c r="P826" s="9">
        <f t="shared" si="127"/>
        <v>0</v>
      </c>
      <c r="Q826" s="9">
        <f t="shared" si="124"/>
        <v>0</v>
      </c>
      <c r="R826" s="8">
        <f t="shared" si="125"/>
        <v>0</v>
      </c>
      <c r="S826" s="89" t="e">
        <v>#N/A</v>
      </c>
      <c r="T826" s="89" t="s">
        <v>2203</v>
      </c>
      <c r="U826" s="89"/>
      <c r="V826" s="89"/>
      <c r="W826" s="89"/>
      <c r="X826" s="89"/>
      <c r="Y826" s="89"/>
      <c r="Z826" s="89"/>
      <c r="AA826" s="89"/>
      <c r="AB826" s="89" t="e">
        <v>#N/A</v>
      </c>
      <c r="AC826" s="89" t="e">
        <v>#N/A</v>
      </c>
    </row>
    <row r="827" spans="1:29" ht="15" customHeight="1" x14ac:dyDescent="0.25">
      <c r="A827" s="4" t="s">
        <v>2560</v>
      </c>
      <c r="B827" s="60" t="s">
        <v>1715</v>
      </c>
      <c r="C827" s="5" t="s">
        <v>427</v>
      </c>
      <c r="D827" s="278" t="s">
        <v>2878</v>
      </c>
      <c r="E827" s="189" t="s">
        <v>2699</v>
      </c>
      <c r="F827" s="254" t="s">
        <v>11</v>
      </c>
      <c r="G827" s="17">
        <f t="shared" si="121"/>
        <v>518</v>
      </c>
      <c r="H827" s="17">
        <v>450</v>
      </c>
      <c r="I827" s="17">
        <v>900</v>
      </c>
      <c r="J827" s="32"/>
      <c r="K827" s="9">
        <f t="shared" ref="K827:K890" si="128">J827*G827</f>
        <v>0</v>
      </c>
      <c r="L827" s="9">
        <f t="shared" si="122"/>
        <v>0</v>
      </c>
      <c r="M827" s="9">
        <f t="shared" si="123"/>
        <v>0</v>
      </c>
      <c r="N827" s="29"/>
      <c r="O827" s="9">
        <f t="shared" si="126"/>
        <v>0</v>
      </c>
      <c r="P827" s="9">
        <f t="shared" si="127"/>
        <v>0</v>
      </c>
      <c r="Q827" s="9">
        <f t="shared" si="124"/>
        <v>0</v>
      </c>
      <c r="R827" s="8">
        <f t="shared" si="125"/>
        <v>0</v>
      </c>
      <c r="S827" s="89" t="s">
        <v>2925</v>
      </c>
      <c r="T827" s="89" t="s">
        <v>2728</v>
      </c>
      <c r="U827" s="89">
        <v>110</v>
      </c>
      <c r="V827" s="89"/>
      <c r="W827" s="89"/>
      <c r="X827" s="89"/>
      <c r="Y827" s="89"/>
      <c r="Z827" s="89"/>
      <c r="AA827" s="89"/>
      <c r="AB827" s="89"/>
      <c r="AC827" s="89"/>
    </row>
    <row r="828" spans="1:29" ht="15" customHeight="1" x14ac:dyDescent="0.25">
      <c r="A828" s="4" t="s">
        <v>2560</v>
      </c>
      <c r="B828" s="60" t="s">
        <v>1715</v>
      </c>
      <c r="C828" s="46" t="s">
        <v>427</v>
      </c>
      <c r="D828" s="278" t="s">
        <v>2879</v>
      </c>
      <c r="E828" s="188" t="s">
        <v>2700</v>
      </c>
      <c r="F828" s="254" t="s">
        <v>11</v>
      </c>
      <c r="G828" s="6">
        <f t="shared" si="121"/>
        <v>518</v>
      </c>
      <c r="H828" s="6">
        <v>450</v>
      </c>
      <c r="I828" s="6">
        <v>900</v>
      </c>
      <c r="J828" s="32"/>
      <c r="K828" s="9">
        <f t="shared" si="128"/>
        <v>0</v>
      </c>
      <c r="L828" s="9">
        <f t="shared" si="122"/>
        <v>0</v>
      </c>
      <c r="M828" s="9">
        <f t="shared" si="123"/>
        <v>0</v>
      </c>
      <c r="N828" s="29"/>
      <c r="O828" s="9">
        <f t="shared" si="126"/>
        <v>0</v>
      </c>
      <c r="P828" s="9">
        <f t="shared" si="127"/>
        <v>0</v>
      </c>
      <c r="Q828" s="9">
        <f t="shared" si="124"/>
        <v>0</v>
      </c>
      <c r="R828" s="8">
        <f t="shared" si="125"/>
        <v>0</v>
      </c>
      <c r="S828" s="89" t="s">
        <v>2925</v>
      </c>
      <c r="T828" s="89" t="s">
        <v>2728</v>
      </c>
      <c r="U828" s="89">
        <v>110</v>
      </c>
      <c r="V828" s="89"/>
      <c r="W828" s="89"/>
      <c r="X828" s="89"/>
      <c r="Y828" s="89"/>
      <c r="Z828" s="89"/>
      <c r="AA828" s="89"/>
      <c r="AB828" s="89"/>
      <c r="AC828" s="89"/>
    </row>
    <row r="829" spans="1:29" ht="15" customHeight="1" x14ac:dyDescent="0.25">
      <c r="A829" s="4" t="s">
        <v>2560</v>
      </c>
      <c r="B829" s="60" t="s">
        <v>1715</v>
      </c>
      <c r="C829" s="46" t="s">
        <v>428</v>
      </c>
      <c r="D829" s="310" t="s">
        <v>2880</v>
      </c>
      <c r="E829" s="189" t="s">
        <v>2701</v>
      </c>
      <c r="F829" s="254" t="s">
        <v>11</v>
      </c>
      <c r="G829" s="6">
        <f t="shared" si="121"/>
        <v>518</v>
      </c>
      <c r="H829" s="6">
        <v>450</v>
      </c>
      <c r="I829" s="6">
        <v>900</v>
      </c>
      <c r="J829" s="32"/>
      <c r="K829" s="9">
        <f t="shared" si="128"/>
        <v>0</v>
      </c>
      <c r="L829" s="9">
        <f t="shared" si="122"/>
        <v>0</v>
      </c>
      <c r="M829" s="9">
        <f t="shared" si="123"/>
        <v>0</v>
      </c>
      <c r="N829" s="29"/>
      <c r="O829" s="9">
        <f t="shared" si="126"/>
        <v>0</v>
      </c>
      <c r="P829" s="9">
        <f t="shared" si="127"/>
        <v>0</v>
      </c>
      <c r="Q829" s="9">
        <f t="shared" si="124"/>
        <v>0</v>
      </c>
      <c r="R829" s="8">
        <f t="shared" si="125"/>
        <v>0</v>
      </c>
      <c r="S829" s="89" t="s">
        <v>2925</v>
      </c>
      <c r="T829" s="89" t="s">
        <v>2728</v>
      </c>
      <c r="U829" s="89">
        <v>110</v>
      </c>
      <c r="V829" s="89"/>
      <c r="W829" s="89"/>
      <c r="X829" s="89"/>
      <c r="Y829" s="89"/>
      <c r="Z829" s="89"/>
      <c r="AA829" s="89"/>
      <c r="AB829" s="89"/>
      <c r="AC829" s="89"/>
    </row>
    <row r="830" spans="1:29" ht="15" customHeight="1" x14ac:dyDescent="0.25">
      <c r="A830" s="4" t="s">
        <v>2560</v>
      </c>
      <c r="B830" s="60" t="s">
        <v>1715</v>
      </c>
      <c r="C830" s="5" t="s">
        <v>427</v>
      </c>
      <c r="D830" s="278" t="s">
        <v>2881</v>
      </c>
      <c r="E830" s="189" t="s">
        <v>2702</v>
      </c>
      <c r="F830" s="254" t="s">
        <v>660</v>
      </c>
      <c r="G830" s="17">
        <f t="shared" si="121"/>
        <v>391</v>
      </c>
      <c r="H830" s="17">
        <v>340</v>
      </c>
      <c r="I830" s="17">
        <v>700</v>
      </c>
      <c r="J830" s="32"/>
      <c r="K830" s="9">
        <f t="shared" si="128"/>
        <v>0</v>
      </c>
      <c r="L830" s="9">
        <f t="shared" si="122"/>
        <v>0</v>
      </c>
      <c r="M830" s="9">
        <f t="shared" si="123"/>
        <v>0</v>
      </c>
      <c r="N830" s="29"/>
      <c r="O830" s="9">
        <f t="shared" si="126"/>
        <v>0</v>
      </c>
      <c r="P830" s="9">
        <f t="shared" si="127"/>
        <v>0</v>
      </c>
      <c r="Q830" s="9">
        <f t="shared" si="124"/>
        <v>0</v>
      </c>
      <c r="R830" s="8">
        <f t="shared" si="125"/>
        <v>0</v>
      </c>
      <c r="S830" s="89" t="s">
        <v>2926</v>
      </c>
      <c r="T830" s="89" t="s">
        <v>2728</v>
      </c>
      <c r="U830" s="89">
        <v>135</v>
      </c>
      <c r="V830" s="89"/>
      <c r="W830" s="89"/>
      <c r="X830" s="89"/>
      <c r="Y830" s="89"/>
      <c r="Z830" s="89"/>
      <c r="AA830" s="89"/>
      <c r="AB830" s="89"/>
      <c r="AC830" s="89"/>
    </row>
    <row r="831" spans="1:29" ht="15" customHeight="1" x14ac:dyDescent="0.25">
      <c r="A831" s="4" t="s">
        <v>2560</v>
      </c>
      <c r="B831" s="60" t="s">
        <v>1715</v>
      </c>
      <c r="C831" s="46" t="s">
        <v>427</v>
      </c>
      <c r="D831" s="278" t="s">
        <v>2882</v>
      </c>
      <c r="E831" s="188" t="s">
        <v>2703</v>
      </c>
      <c r="F831" s="254" t="s">
        <v>660</v>
      </c>
      <c r="G831" s="6">
        <f t="shared" si="121"/>
        <v>391</v>
      </c>
      <c r="H831" s="6">
        <v>340</v>
      </c>
      <c r="I831" s="6">
        <v>700</v>
      </c>
      <c r="J831" s="32"/>
      <c r="K831" s="9">
        <f t="shared" si="128"/>
        <v>0</v>
      </c>
      <c r="L831" s="9">
        <f t="shared" si="122"/>
        <v>0</v>
      </c>
      <c r="M831" s="9">
        <f t="shared" si="123"/>
        <v>0</v>
      </c>
      <c r="N831" s="29"/>
      <c r="O831" s="9">
        <f t="shared" si="126"/>
        <v>0</v>
      </c>
      <c r="P831" s="9">
        <f t="shared" si="127"/>
        <v>0</v>
      </c>
      <c r="Q831" s="9">
        <f t="shared" si="124"/>
        <v>0</v>
      </c>
      <c r="R831" s="8">
        <f t="shared" si="125"/>
        <v>0</v>
      </c>
      <c r="S831" s="89" t="s">
        <v>2926</v>
      </c>
      <c r="T831" s="89" t="s">
        <v>2728</v>
      </c>
      <c r="U831" s="89">
        <v>135</v>
      </c>
      <c r="V831" s="89"/>
      <c r="W831" s="89"/>
      <c r="X831" s="89"/>
      <c r="Y831" s="89"/>
      <c r="Z831" s="89"/>
      <c r="AA831" s="89"/>
      <c r="AB831" s="89"/>
      <c r="AC831" s="89"/>
    </row>
    <row r="832" spans="1:29" ht="15" customHeight="1" x14ac:dyDescent="0.25">
      <c r="A832" s="4" t="s">
        <v>2560</v>
      </c>
      <c r="B832" s="60" t="s">
        <v>1715</v>
      </c>
      <c r="C832" s="46" t="s">
        <v>428</v>
      </c>
      <c r="D832" s="310" t="s">
        <v>2883</v>
      </c>
      <c r="E832" s="189" t="s">
        <v>2704</v>
      </c>
      <c r="F832" s="254" t="s">
        <v>660</v>
      </c>
      <c r="G832" s="6">
        <f t="shared" si="121"/>
        <v>391</v>
      </c>
      <c r="H832" s="6">
        <v>340</v>
      </c>
      <c r="I832" s="6">
        <v>700</v>
      </c>
      <c r="J832" s="32"/>
      <c r="K832" s="9">
        <f t="shared" si="128"/>
        <v>0</v>
      </c>
      <c r="L832" s="9">
        <f t="shared" si="122"/>
        <v>0</v>
      </c>
      <c r="M832" s="9">
        <f t="shared" si="123"/>
        <v>0</v>
      </c>
      <c r="N832" s="29"/>
      <c r="O832" s="9">
        <f t="shared" si="126"/>
        <v>0</v>
      </c>
      <c r="P832" s="9">
        <f t="shared" si="127"/>
        <v>0</v>
      </c>
      <c r="Q832" s="9">
        <f t="shared" si="124"/>
        <v>0</v>
      </c>
      <c r="R832" s="8">
        <f t="shared" si="125"/>
        <v>0</v>
      </c>
      <c r="S832" s="89" t="s">
        <v>2926</v>
      </c>
      <c r="T832" s="89" t="s">
        <v>2728</v>
      </c>
      <c r="U832" s="89">
        <v>135</v>
      </c>
      <c r="V832" s="89"/>
      <c r="W832" s="89"/>
      <c r="X832" s="89"/>
      <c r="Y832" s="89"/>
      <c r="Z832" s="89"/>
      <c r="AA832" s="89"/>
      <c r="AB832" s="89"/>
      <c r="AC832" s="89"/>
    </row>
    <row r="833" spans="1:29" ht="15" customHeight="1" x14ac:dyDescent="0.25">
      <c r="A833" s="4" t="s">
        <v>2560</v>
      </c>
      <c r="B833" s="46" t="s">
        <v>1711</v>
      </c>
      <c r="C833" s="5" t="s">
        <v>427</v>
      </c>
      <c r="D833" s="278" t="s">
        <v>415</v>
      </c>
      <c r="E833" s="245" t="s">
        <v>435</v>
      </c>
      <c r="F833" s="280" t="s">
        <v>6</v>
      </c>
      <c r="G833" s="84">
        <f t="shared" si="121"/>
        <v>1208</v>
      </c>
      <c r="H833" s="15">
        <v>1050</v>
      </c>
      <c r="I833" s="15">
        <v>2200</v>
      </c>
      <c r="J833" s="29"/>
      <c r="K833" s="9">
        <f t="shared" si="128"/>
        <v>0</v>
      </c>
      <c r="L833" s="9">
        <f t="shared" si="122"/>
        <v>0</v>
      </c>
      <c r="M833" s="9">
        <f t="shared" si="123"/>
        <v>0</v>
      </c>
      <c r="N833" s="29"/>
      <c r="O833" s="9">
        <f t="shared" si="126"/>
        <v>0</v>
      </c>
      <c r="P833" s="9">
        <f t="shared" si="127"/>
        <v>0</v>
      </c>
      <c r="Q833" s="9">
        <f t="shared" si="124"/>
        <v>0</v>
      </c>
      <c r="R833" s="8">
        <f t="shared" si="125"/>
        <v>0</v>
      </c>
      <c r="S833" s="89" t="s">
        <v>2249</v>
      </c>
      <c r="T833" s="89" t="s">
        <v>2203</v>
      </c>
      <c r="U833" s="89">
        <v>8</v>
      </c>
      <c r="V833" s="89"/>
      <c r="W833" s="89">
        <f>CEILING(U833/1000*I833,5)+V833</f>
        <v>20</v>
      </c>
      <c r="X833" s="89"/>
      <c r="Y833" s="89"/>
      <c r="Z833" s="89"/>
      <c r="AA833" s="89"/>
      <c r="AB833" s="89"/>
      <c r="AC833" s="89"/>
    </row>
    <row r="834" spans="1:29" ht="15" customHeight="1" x14ac:dyDescent="0.25">
      <c r="A834" s="4" t="s">
        <v>2560</v>
      </c>
      <c r="B834" s="46" t="s">
        <v>1711</v>
      </c>
      <c r="C834" s="46" t="s">
        <v>427</v>
      </c>
      <c r="D834" s="295" t="s">
        <v>416</v>
      </c>
      <c r="E834" s="187" t="s">
        <v>436</v>
      </c>
      <c r="F834" s="280" t="s">
        <v>6</v>
      </c>
      <c r="G834" s="58">
        <f t="shared" si="121"/>
        <v>1208</v>
      </c>
      <c r="H834" s="10">
        <v>1050</v>
      </c>
      <c r="I834" s="10">
        <v>2200</v>
      </c>
      <c r="J834" s="29"/>
      <c r="K834" s="9">
        <f t="shared" si="128"/>
        <v>0</v>
      </c>
      <c r="L834" s="9">
        <f t="shared" si="122"/>
        <v>0</v>
      </c>
      <c r="M834" s="9">
        <f t="shared" si="123"/>
        <v>0</v>
      </c>
      <c r="N834" s="29"/>
      <c r="O834" s="9">
        <f t="shared" si="126"/>
        <v>0</v>
      </c>
      <c r="P834" s="9">
        <f t="shared" si="127"/>
        <v>0</v>
      </c>
      <c r="Q834" s="9">
        <f t="shared" si="124"/>
        <v>0</v>
      </c>
      <c r="R834" s="8">
        <f t="shared" si="125"/>
        <v>0</v>
      </c>
      <c r="S834" s="89" t="s">
        <v>2249</v>
      </c>
      <c r="T834" s="89" t="s">
        <v>2203</v>
      </c>
      <c r="U834" s="89">
        <v>8</v>
      </c>
      <c r="V834" s="89"/>
      <c r="W834" s="89">
        <f>CEILING(U834/1000*I834,5)+V834</f>
        <v>20</v>
      </c>
      <c r="X834" s="89"/>
      <c r="Y834" s="89"/>
      <c r="Z834" s="89"/>
      <c r="AA834" s="89"/>
      <c r="AB834" s="89"/>
      <c r="AC834" s="89"/>
    </row>
    <row r="835" spans="1:29" ht="15" customHeight="1" x14ac:dyDescent="0.25">
      <c r="A835" s="4" t="s">
        <v>2560</v>
      </c>
      <c r="B835" s="46" t="s">
        <v>1711</v>
      </c>
      <c r="C835" s="5" t="s">
        <v>427</v>
      </c>
      <c r="D835" s="278" t="s">
        <v>417</v>
      </c>
      <c r="E835" s="245" t="s">
        <v>437</v>
      </c>
      <c r="F835" s="280" t="s">
        <v>6</v>
      </c>
      <c r="G835" s="84">
        <f t="shared" si="121"/>
        <v>1208</v>
      </c>
      <c r="H835" s="15">
        <v>1050</v>
      </c>
      <c r="I835" s="15">
        <v>2200</v>
      </c>
      <c r="J835" s="29"/>
      <c r="K835" s="9">
        <f t="shared" si="128"/>
        <v>0</v>
      </c>
      <c r="L835" s="9">
        <f t="shared" si="122"/>
        <v>0</v>
      </c>
      <c r="M835" s="9">
        <f t="shared" si="123"/>
        <v>0</v>
      </c>
      <c r="N835" s="29"/>
      <c r="O835" s="9">
        <f t="shared" si="126"/>
        <v>0</v>
      </c>
      <c r="P835" s="9">
        <f t="shared" si="127"/>
        <v>0</v>
      </c>
      <c r="Q835" s="9">
        <f t="shared" si="124"/>
        <v>0</v>
      </c>
      <c r="R835" s="8">
        <f t="shared" si="125"/>
        <v>0</v>
      </c>
      <c r="S835" s="89" t="s">
        <v>2250</v>
      </c>
      <c r="T835" s="89" t="s">
        <v>2203</v>
      </c>
      <c r="U835" s="89">
        <v>12</v>
      </c>
      <c r="V835" s="89"/>
      <c r="W835" s="89">
        <f>CEILING(U835/1000*I835,5)+V835</f>
        <v>30</v>
      </c>
      <c r="X835" s="89"/>
      <c r="Y835" s="89"/>
      <c r="Z835" s="89"/>
      <c r="AA835" s="89"/>
      <c r="AB835" s="89"/>
      <c r="AC835" s="89"/>
    </row>
    <row r="836" spans="1:29" ht="15" customHeight="1" x14ac:dyDescent="0.25">
      <c r="A836" s="4" t="s">
        <v>2560</v>
      </c>
      <c r="B836" s="46" t="s">
        <v>1711</v>
      </c>
      <c r="C836" s="46" t="s">
        <v>427</v>
      </c>
      <c r="D836" s="295" t="s">
        <v>418</v>
      </c>
      <c r="E836" s="187" t="s">
        <v>438</v>
      </c>
      <c r="F836" s="280" t="s">
        <v>6</v>
      </c>
      <c r="G836" s="58">
        <f t="shared" si="121"/>
        <v>1208</v>
      </c>
      <c r="H836" s="10">
        <v>1050</v>
      </c>
      <c r="I836" s="10">
        <v>2200</v>
      </c>
      <c r="J836" s="29"/>
      <c r="K836" s="9">
        <f t="shared" si="128"/>
        <v>0</v>
      </c>
      <c r="L836" s="9">
        <f t="shared" si="122"/>
        <v>0</v>
      </c>
      <c r="M836" s="9">
        <f t="shared" si="123"/>
        <v>0</v>
      </c>
      <c r="N836" s="29"/>
      <c r="O836" s="9">
        <f t="shared" si="126"/>
        <v>0</v>
      </c>
      <c r="P836" s="9">
        <f t="shared" si="127"/>
        <v>0</v>
      </c>
      <c r="Q836" s="9">
        <f t="shared" si="124"/>
        <v>0</v>
      </c>
      <c r="R836" s="8">
        <f t="shared" si="125"/>
        <v>0</v>
      </c>
      <c r="S836" s="89" t="s">
        <v>2250</v>
      </c>
      <c r="T836" s="89" t="s">
        <v>2203</v>
      </c>
      <c r="U836" s="89">
        <v>12</v>
      </c>
      <c r="V836" s="89"/>
      <c r="W836" s="89">
        <f>CEILING(U836/1000*I836,5)+V836</f>
        <v>30</v>
      </c>
      <c r="X836" s="89"/>
      <c r="Y836" s="89"/>
      <c r="Z836" s="89"/>
      <c r="AA836" s="89"/>
      <c r="AB836" s="89"/>
      <c r="AC836" s="89"/>
    </row>
    <row r="837" spans="1:29" ht="15" customHeight="1" x14ac:dyDescent="0.25">
      <c r="A837" s="4" t="s">
        <v>2560</v>
      </c>
      <c r="B837" s="46" t="s">
        <v>1711</v>
      </c>
      <c r="C837" s="5" t="s">
        <v>427</v>
      </c>
      <c r="D837" s="278" t="s">
        <v>419</v>
      </c>
      <c r="E837" s="245" t="s">
        <v>1116</v>
      </c>
      <c r="F837" s="280" t="s">
        <v>6</v>
      </c>
      <c r="G837" s="84">
        <f t="shared" si="121"/>
        <v>1438</v>
      </c>
      <c r="H837" s="15">
        <v>1250</v>
      </c>
      <c r="I837" s="15">
        <v>2500</v>
      </c>
      <c r="J837" s="29"/>
      <c r="K837" s="9">
        <f t="shared" si="128"/>
        <v>0</v>
      </c>
      <c r="L837" s="9">
        <f t="shared" si="122"/>
        <v>0</v>
      </c>
      <c r="M837" s="9">
        <f t="shared" si="123"/>
        <v>0</v>
      </c>
      <c r="N837" s="29"/>
      <c r="O837" s="9">
        <f t="shared" si="126"/>
        <v>0</v>
      </c>
      <c r="P837" s="9">
        <f t="shared" si="127"/>
        <v>0</v>
      </c>
      <c r="Q837" s="9">
        <f t="shared" si="124"/>
        <v>0</v>
      </c>
      <c r="R837" s="8">
        <f t="shared" si="125"/>
        <v>0</v>
      </c>
      <c r="S837" s="89" t="e">
        <v>#N/A</v>
      </c>
      <c r="T837" s="89" t="s">
        <v>2203</v>
      </c>
      <c r="U837" s="89"/>
      <c r="V837" s="89"/>
      <c r="W837" s="89"/>
      <c r="X837" s="89"/>
      <c r="Y837" s="89"/>
      <c r="Z837" s="89"/>
      <c r="AA837" s="89"/>
      <c r="AB837" s="89" t="e">
        <v>#N/A</v>
      </c>
      <c r="AC837" s="89" t="e">
        <v>#N/A</v>
      </c>
    </row>
    <row r="838" spans="1:29" ht="15" customHeight="1" x14ac:dyDescent="0.25">
      <c r="A838" s="4" t="s">
        <v>2560</v>
      </c>
      <c r="B838" s="46" t="s">
        <v>1711</v>
      </c>
      <c r="C838" s="46" t="s">
        <v>427</v>
      </c>
      <c r="D838" s="295" t="s">
        <v>420</v>
      </c>
      <c r="E838" s="245" t="s">
        <v>1117</v>
      </c>
      <c r="F838" s="280" t="s">
        <v>6</v>
      </c>
      <c r="G838" s="58">
        <f t="shared" si="121"/>
        <v>1438</v>
      </c>
      <c r="H838" s="63">
        <v>1250</v>
      </c>
      <c r="I838" s="63">
        <v>2500</v>
      </c>
      <c r="J838" s="29"/>
      <c r="K838" s="9">
        <f t="shared" si="128"/>
        <v>0</v>
      </c>
      <c r="L838" s="9">
        <f t="shared" si="122"/>
        <v>0</v>
      </c>
      <c r="M838" s="9">
        <f t="shared" si="123"/>
        <v>0</v>
      </c>
      <c r="N838" s="29"/>
      <c r="O838" s="9">
        <f t="shared" si="126"/>
        <v>0</v>
      </c>
      <c r="P838" s="9">
        <f t="shared" si="127"/>
        <v>0</v>
      </c>
      <c r="Q838" s="9">
        <f t="shared" si="124"/>
        <v>0</v>
      </c>
      <c r="R838" s="8">
        <f t="shared" si="125"/>
        <v>0</v>
      </c>
      <c r="S838" s="89" t="e">
        <v>#N/A</v>
      </c>
      <c r="T838" s="89" t="s">
        <v>2203</v>
      </c>
      <c r="U838" s="89"/>
      <c r="V838" s="89"/>
      <c r="W838" s="89"/>
      <c r="X838" s="89"/>
      <c r="Y838" s="89"/>
      <c r="Z838" s="89"/>
      <c r="AA838" s="89"/>
      <c r="AB838" s="89" t="e">
        <v>#N/A</v>
      </c>
      <c r="AC838" s="89" t="e">
        <v>#N/A</v>
      </c>
    </row>
    <row r="839" spans="1:29" ht="15" customHeight="1" x14ac:dyDescent="0.25">
      <c r="A839" s="4" t="s">
        <v>2560</v>
      </c>
      <c r="B839" s="46" t="s">
        <v>1711</v>
      </c>
      <c r="C839" s="5" t="s">
        <v>427</v>
      </c>
      <c r="D839" s="278" t="s">
        <v>262</v>
      </c>
      <c r="E839" s="245" t="s">
        <v>1079</v>
      </c>
      <c r="F839" s="280" t="s">
        <v>8</v>
      </c>
      <c r="G839" s="84">
        <f t="shared" ref="G839:G902" si="129">ROUNDUP(H839*1.15,0)</f>
        <v>345</v>
      </c>
      <c r="H839" s="15">
        <v>300</v>
      </c>
      <c r="I839" s="15">
        <v>800</v>
      </c>
      <c r="J839" s="33"/>
      <c r="K839" s="9">
        <f t="shared" si="128"/>
        <v>0</v>
      </c>
      <c r="L839" s="9">
        <f t="shared" ref="L839:L902" si="130">J839*H839</f>
        <v>0</v>
      </c>
      <c r="M839" s="9">
        <f t="shared" ref="M839:M902" si="131">J839*I839</f>
        <v>0</v>
      </c>
      <c r="N839" s="29"/>
      <c r="O839" s="9">
        <f t="shared" si="126"/>
        <v>0</v>
      </c>
      <c r="P839" s="9">
        <f t="shared" si="127"/>
        <v>0</v>
      </c>
      <c r="Q839" s="9">
        <f t="shared" ref="Q839:Q902" si="132">N839*I839</f>
        <v>0</v>
      </c>
      <c r="R839" s="8">
        <f t="shared" ref="R839:R902" si="133">J839-N839</f>
        <v>0</v>
      </c>
      <c r="S839" s="89" t="s">
        <v>2207</v>
      </c>
      <c r="T839" s="89" t="s">
        <v>2203</v>
      </c>
      <c r="U839" s="89"/>
      <c r="V839" s="89"/>
      <c r="W839" s="89"/>
      <c r="X839" s="89"/>
      <c r="Y839" s="89"/>
      <c r="Z839" s="89"/>
      <c r="AA839" s="89"/>
      <c r="AB839" s="89"/>
      <c r="AC839" s="89"/>
    </row>
    <row r="840" spans="1:29" ht="15" customHeight="1" x14ac:dyDescent="0.25">
      <c r="A840" s="4" t="s">
        <v>2560</v>
      </c>
      <c r="B840" s="46" t="s">
        <v>1711</v>
      </c>
      <c r="C840" s="46" t="s">
        <v>427</v>
      </c>
      <c r="D840" s="295" t="s">
        <v>263</v>
      </c>
      <c r="E840" s="185" t="s">
        <v>1080</v>
      </c>
      <c r="F840" s="280" t="s">
        <v>8</v>
      </c>
      <c r="G840" s="58">
        <f t="shared" si="129"/>
        <v>345</v>
      </c>
      <c r="H840" s="63">
        <v>300</v>
      </c>
      <c r="I840" s="63">
        <v>800</v>
      </c>
      <c r="J840" s="33"/>
      <c r="K840" s="9">
        <f t="shared" si="128"/>
        <v>0</v>
      </c>
      <c r="L840" s="9">
        <f t="shared" si="130"/>
        <v>0</v>
      </c>
      <c r="M840" s="9">
        <f t="shared" si="131"/>
        <v>0</v>
      </c>
      <c r="N840" s="29"/>
      <c r="O840" s="9">
        <f t="shared" ref="O840:O903" si="134">$N840*G840</f>
        <v>0</v>
      </c>
      <c r="P840" s="9">
        <f t="shared" ref="P840:P903" si="135">N840*H840</f>
        <v>0</v>
      </c>
      <c r="Q840" s="9">
        <f t="shared" si="132"/>
        <v>0</v>
      </c>
      <c r="R840" s="8">
        <f t="shared" si="133"/>
        <v>0</v>
      </c>
      <c r="S840" s="89" t="s">
        <v>2207</v>
      </c>
      <c r="T840" s="89" t="s">
        <v>2203</v>
      </c>
      <c r="U840" s="89"/>
      <c r="V840" s="89"/>
      <c r="W840" s="89"/>
      <c r="X840" s="89"/>
      <c r="Y840" s="89"/>
      <c r="Z840" s="89"/>
      <c r="AA840" s="89"/>
      <c r="AB840" s="89"/>
      <c r="AC840" s="89"/>
    </row>
    <row r="841" spans="1:29" ht="15" customHeight="1" x14ac:dyDescent="0.25">
      <c r="A841" s="4" t="s">
        <v>2560</v>
      </c>
      <c r="B841" s="46" t="s">
        <v>1711</v>
      </c>
      <c r="C841" s="5" t="s">
        <v>427</v>
      </c>
      <c r="D841" s="278" t="s">
        <v>264</v>
      </c>
      <c r="E841" s="245" t="s">
        <v>1081</v>
      </c>
      <c r="F841" s="280" t="s">
        <v>9</v>
      </c>
      <c r="G841" s="84">
        <f t="shared" si="129"/>
        <v>311</v>
      </c>
      <c r="H841" s="15">
        <v>270</v>
      </c>
      <c r="I841" s="15">
        <v>540</v>
      </c>
      <c r="J841" s="29"/>
      <c r="K841" s="9">
        <f t="shared" si="128"/>
        <v>0</v>
      </c>
      <c r="L841" s="9">
        <f t="shared" si="130"/>
        <v>0</v>
      </c>
      <c r="M841" s="9">
        <f t="shared" si="131"/>
        <v>0</v>
      </c>
      <c r="N841" s="29"/>
      <c r="O841" s="9">
        <f t="shared" si="134"/>
        <v>0</v>
      </c>
      <c r="P841" s="9">
        <f t="shared" si="135"/>
        <v>0</v>
      </c>
      <c r="Q841" s="9">
        <f t="shared" si="132"/>
        <v>0</v>
      </c>
      <c r="R841" s="8">
        <f t="shared" si="133"/>
        <v>0</v>
      </c>
      <c r="S841" s="89" t="s">
        <v>2065</v>
      </c>
      <c r="T841" s="89" t="s">
        <v>2203</v>
      </c>
      <c r="U841" s="89"/>
      <c r="V841" s="89"/>
      <c r="W841" s="89"/>
      <c r="X841" s="89"/>
      <c r="Y841" s="89"/>
      <c r="Z841" s="89"/>
      <c r="AA841" s="89"/>
      <c r="AB841" s="89"/>
      <c r="AC841" s="89"/>
    </row>
    <row r="842" spans="1:29" ht="15" customHeight="1" x14ac:dyDescent="0.25">
      <c r="A842" s="4" t="s">
        <v>2560</v>
      </c>
      <c r="B842" s="46" t="s">
        <v>1711</v>
      </c>
      <c r="C842" s="46" t="s">
        <v>427</v>
      </c>
      <c r="D842" s="295" t="s">
        <v>265</v>
      </c>
      <c r="E842" s="187" t="s">
        <v>1082</v>
      </c>
      <c r="F842" s="280" t="s">
        <v>9</v>
      </c>
      <c r="G842" s="58">
        <f t="shared" si="129"/>
        <v>311</v>
      </c>
      <c r="H842" s="10">
        <v>270</v>
      </c>
      <c r="I842" s="10">
        <v>540</v>
      </c>
      <c r="J842" s="29"/>
      <c r="K842" s="9">
        <f t="shared" si="128"/>
        <v>0</v>
      </c>
      <c r="L842" s="9">
        <f t="shared" si="130"/>
        <v>0</v>
      </c>
      <c r="M842" s="9">
        <f t="shared" si="131"/>
        <v>0</v>
      </c>
      <c r="N842" s="29"/>
      <c r="O842" s="9">
        <f t="shared" si="134"/>
        <v>0</v>
      </c>
      <c r="P842" s="9">
        <f t="shared" si="135"/>
        <v>0</v>
      </c>
      <c r="Q842" s="9">
        <f t="shared" si="132"/>
        <v>0</v>
      </c>
      <c r="R842" s="8">
        <f t="shared" si="133"/>
        <v>0</v>
      </c>
      <c r="S842" s="89" t="s">
        <v>2065</v>
      </c>
      <c r="T842" s="89" t="s">
        <v>2203</v>
      </c>
      <c r="U842" s="89"/>
      <c r="V842" s="89"/>
      <c r="W842" s="89"/>
      <c r="X842" s="89"/>
      <c r="Y842" s="89"/>
      <c r="Z842" s="89"/>
      <c r="AA842" s="89"/>
      <c r="AB842" s="89"/>
      <c r="AC842" s="89"/>
    </row>
    <row r="843" spans="1:29" ht="15" customHeight="1" x14ac:dyDescent="0.25">
      <c r="A843" s="4" t="s">
        <v>2560</v>
      </c>
      <c r="B843" s="46" t="s">
        <v>1711</v>
      </c>
      <c r="C843" s="5" t="s">
        <v>427</v>
      </c>
      <c r="D843" s="278" t="s">
        <v>268</v>
      </c>
      <c r="E843" s="245" t="s">
        <v>1083</v>
      </c>
      <c r="F843" s="280" t="s">
        <v>7</v>
      </c>
      <c r="G843" s="84">
        <f t="shared" si="129"/>
        <v>144</v>
      </c>
      <c r="H843" s="15">
        <v>125</v>
      </c>
      <c r="I843" s="15">
        <v>250</v>
      </c>
      <c r="J843" s="29"/>
      <c r="K843" s="9">
        <f t="shared" si="128"/>
        <v>0</v>
      </c>
      <c r="L843" s="9">
        <f t="shared" si="130"/>
        <v>0</v>
      </c>
      <c r="M843" s="9">
        <f t="shared" si="131"/>
        <v>0</v>
      </c>
      <c r="N843" s="29"/>
      <c r="O843" s="9">
        <f t="shared" si="134"/>
        <v>0</v>
      </c>
      <c r="P843" s="9">
        <f t="shared" si="135"/>
        <v>0</v>
      </c>
      <c r="Q843" s="9">
        <f t="shared" si="132"/>
        <v>0</v>
      </c>
      <c r="R843" s="8">
        <f t="shared" si="133"/>
        <v>0</v>
      </c>
      <c r="S843" s="89" t="s">
        <v>2066</v>
      </c>
      <c r="T843" s="89" t="s">
        <v>2203</v>
      </c>
      <c r="U843" s="89"/>
      <c r="V843" s="89"/>
      <c r="W843" s="89"/>
      <c r="X843" s="89"/>
      <c r="Y843" s="89"/>
      <c r="Z843" s="89"/>
      <c r="AA843" s="89"/>
      <c r="AB843" s="89"/>
      <c r="AC843" s="89"/>
    </row>
    <row r="844" spans="1:29" ht="15" customHeight="1" x14ac:dyDescent="0.25">
      <c r="A844" s="4" t="s">
        <v>2560</v>
      </c>
      <c r="B844" s="46" t="s">
        <v>1711</v>
      </c>
      <c r="C844" s="46" t="s">
        <v>427</v>
      </c>
      <c r="D844" s="295" t="s">
        <v>269</v>
      </c>
      <c r="E844" s="187" t="s">
        <v>1084</v>
      </c>
      <c r="F844" s="280" t="s">
        <v>7</v>
      </c>
      <c r="G844" s="58">
        <f t="shared" si="129"/>
        <v>144</v>
      </c>
      <c r="H844" s="10">
        <v>125</v>
      </c>
      <c r="I844" s="10">
        <v>250</v>
      </c>
      <c r="J844" s="29"/>
      <c r="K844" s="9">
        <f t="shared" si="128"/>
        <v>0</v>
      </c>
      <c r="L844" s="9">
        <f t="shared" si="130"/>
        <v>0</v>
      </c>
      <c r="M844" s="9">
        <f t="shared" si="131"/>
        <v>0</v>
      </c>
      <c r="N844" s="29"/>
      <c r="O844" s="9">
        <f t="shared" si="134"/>
        <v>0</v>
      </c>
      <c r="P844" s="9">
        <f t="shared" si="135"/>
        <v>0</v>
      </c>
      <c r="Q844" s="9">
        <f t="shared" si="132"/>
        <v>0</v>
      </c>
      <c r="R844" s="8">
        <f t="shared" si="133"/>
        <v>0</v>
      </c>
      <c r="S844" s="89" t="s">
        <v>2066</v>
      </c>
      <c r="T844" s="89" t="s">
        <v>2203</v>
      </c>
      <c r="U844" s="89"/>
      <c r="V844" s="89"/>
      <c r="W844" s="89"/>
      <c r="X844" s="89"/>
      <c r="Y844" s="89"/>
      <c r="Z844" s="89"/>
      <c r="AA844" s="89"/>
      <c r="AB844" s="89"/>
      <c r="AC844" s="89"/>
    </row>
    <row r="845" spans="1:29" ht="15" customHeight="1" x14ac:dyDescent="0.25">
      <c r="A845" s="4" t="s">
        <v>2560</v>
      </c>
      <c r="B845" s="46" t="s">
        <v>1711</v>
      </c>
      <c r="C845" s="5" t="s">
        <v>427</v>
      </c>
      <c r="D845" s="278" t="s">
        <v>266</v>
      </c>
      <c r="E845" s="245" t="s">
        <v>1085</v>
      </c>
      <c r="F845" s="280" t="s">
        <v>6</v>
      </c>
      <c r="G845" s="84">
        <f t="shared" si="129"/>
        <v>1265</v>
      </c>
      <c r="H845" s="15">
        <v>1100</v>
      </c>
      <c r="I845" s="15">
        <v>2200</v>
      </c>
      <c r="J845" s="29"/>
      <c r="K845" s="9">
        <f t="shared" si="128"/>
        <v>0</v>
      </c>
      <c r="L845" s="9">
        <f t="shared" si="130"/>
        <v>0</v>
      </c>
      <c r="M845" s="9">
        <f t="shared" si="131"/>
        <v>0</v>
      </c>
      <c r="N845" s="29"/>
      <c r="O845" s="9">
        <f t="shared" si="134"/>
        <v>0</v>
      </c>
      <c r="P845" s="9">
        <f t="shared" si="135"/>
        <v>0</v>
      </c>
      <c r="Q845" s="9">
        <f t="shared" si="132"/>
        <v>0</v>
      </c>
      <c r="R845" s="8">
        <f t="shared" si="133"/>
        <v>0</v>
      </c>
      <c r="S845" s="89" t="e">
        <v>#N/A</v>
      </c>
      <c r="T845" s="89" t="s">
        <v>2203</v>
      </c>
      <c r="U845" s="89"/>
      <c r="V845" s="89"/>
      <c r="W845" s="89"/>
      <c r="X845" s="89"/>
      <c r="Y845" s="89"/>
      <c r="Z845" s="89"/>
      <c r="AA845" s="89"/>
      <c r="AB845" s="89" t="e">
        <v>#N/A</v>
      </c>
      <c r="AC845" s="89" t="e">
        <v>#N/A</v>
      </c>
    </row>
    <row r="846" spans="1:29" ht="15" customHeight="1" x14ac:dyDescent="0.25">
      <c r="A846" s="4" t="s">
        <v>2560</v>
      </c>
      <c r="B846" s="46" t="s">
        <v>1711</v>
      </c>
      <c r="C846" s="46" t="s">
        <v>427</v>
      </c>
      <c r="D846" s="295" t="s">
        <v>267</v>
      </c>
      <c r="E846" s="187" t="s">
        <v>1086</v>
      </c>
      <c r="F846" s="280" t="s">
        <v>6</v>
      </c>
      <c r="G846" s="58">
        <f t="shared" si="129"/>
        <v>1265</v>
      </c>
      <c r="H846" s="10">
        <v>1100</v>
      </c>
      <c r="I846" s="10">
        <v>2200</v>
      </c>
      <c r="J846" s="29"/>
      <c r="K846" s="9">
        <f t="shared" si="128"/>
        <v>0</v>
      </c>
      <c r="L846" s="9">
        <f t="shared" si="130"/>
        <v>0</v>
      </c>
      <c r="M846" s="9">
        <f t="shared" si="131"/>
        <v>0</v>
      </c>
      <c r="N846" s="29"/>
      <c r="O846" s="9">
        <f t="shared" si="134"/>
        <v>0</v>
      </c>
      <c r="P846" s="9">
        <f t="shared" si="135"/>
        <v>0</v>
      </c>
      <c r="Q846" s="9">
        <f t="shared" si="132"/>
        <v>0</v>
      </c>
      <c r="R846" s="8">
        <f t="shared" si="133"/>
        <v>0</v>
      </c>
      <c r="S846" s="89" t="e">
        <v>#N/A</v>
      </c>
      <c r="T846" s="89" t="s">
        <v>2203</v>
      </c>
      <c r="U846" s="89"/>
      <c r="V846" s="89"/>
      <c r="W846" s="89"/>
      <c r="X846" s="89"/>
      <c r="Y846" s="89"/>
      <c r="Z846" s="89"/>
      <c r="AA846" s="89"/>
      <c r="AB846" s="89" t="e">
        <v>#N/A</v>
      </c>
      <c r="AC846" s="89" t="e">
        <v>#N/A</v>
      </c>
    </row>
    <row r="847" spans="1:29" ht="15" customHeight="1" x14ac:dyDescent="0.25">
      <c r="A847" s="4" t="s">
        <v>2560</v>
      </c>
      <c r="B847" s="46" t="s">
        <v>1711</v>
      </c>
      <c r="C847" s="5" t="s">
        <v>427</v>
      </c>
      <c r="D847" s="278" t="s">
        <v>661</v>
      </c>
      <c r="E847" s="245" t="s">
        <v>1087</v>
      </c>
      <c r="F847" s="280" t="s">
        <v>660</v>
      </c>
      <c r="G847" s="84">
        <f t="shared" si="129"/>
        <v>460</v>
      </c>
      <c r="H847" s="15">
        <v>400</v>
      </c>
      <c r="I847" s="15">
        <v>1000</v>
      </c>
      <c r="J847" s="29"/>
      <c r="K847" s="9">
        <f t="shared" si="128"/>
        <v>0</v>
      </c>
      <c r="L847" s="9">
        <f t="shared" si="130"/>
        <v>0</v>
      </c>
      <c r="M847" s="9">
        <f t="shared" si="131"/>
        <v>0</v>
      </c>
      <c r="N847" s="29"/>
      <c r="O847" s="9">
        <f t="shared" si="134"/>
        <v>0</v>
      </c>
      <c r="P847" s="9">
        <f t="shared" si="135"/>
        <v>0</v>
      </c>
      <c r="Q847" s="9">
        <f t="shared" si="132"/>
        <v>0</v>
      </c>
      <c r="R847" s="8">
        <f t="shared" si="133"/>
        <v>0</v>
      </c>
      <c r="S847" s="89" t="e">
        <v>#N/A</v>
      </c>
      <c r="T847" s="89" t="s">
        <v>2203</v>
      </c>
      <c r="U847" s="89"/>
      <c r="V847" s="89"/>
      <c r="W847" s="89"/>
      <c r="X847" s="89"/>
      <c r="Y847" s="89"/>
      <c r="Z847" s="89"/>
      <c r="AA847" s="89"/>
      <c r="AB847" s="89" t="e">
        <v>#N/A</v>
      </c>
      <c r="AC847" s="89" t="e">
        <v>#N/A</v>
      </c>
    </row>
    <row r="848" spans="1:29" ht="15" customHeight="1" x14ac:dyDescent="0.25">
      <c r="A848" s="4" t="s">
        <v>2560</v>
      </c>
      <c r="B848" s="46" t="s">
        <v>1711</v>
      </c>
      <c r="C848" s="46" t="s">
        <v>427</v>
      </c>
      <c r="D848" s="295" t="s">
        <v>662</v>
      </c>
      <c r="E848" s="187" t="s">
        <v>1088</v>
      </c>
      <c r="F848" s="280" t="s">
        <v>660</v>
      </c>
      <c r="G848" s="58">
        <f t="shared" si="129"/>
        <v>460</v>
      </c>
      <c r="H848" s="10">
        <v>400</v>
      </c>
      <c r="I848" s="63">
        <v>1000</v>
      </c>
      <c r="J848" s="29"/>
      <c r="K848" s="9">
        <f t="shared" si="128"/>
        <v>0</v>
      </c>
      <c r="L848" s="9">
        <f t="shared" si="130"/>
        <v>0</v>
      </c>
      <c r="M848" s="9">
        <f t="shared" si="131"/>
        <v>0</v>
      </c>
      <c r="N848" s="29"/>
      <c r="O848" s="9">
        <f t="shared" si="134"/>
        <v>0</v>
      </c>
      <c r="P848" s="9">
        <f t="shared" si="135"/>
        <v>0</v>
      </c>
      <c r="Q848" s="9">
        <f t="shared" si="132"/>
        <v>0</v>
      </c>
      <c r="R848" s="8">
        <f t="shared" si="133"/>
        <v>0</v>
      </c>
      <c r="S848" s="89" t="e">
        <v>#N/A</v>
      </c>
      <c r="T848" s="89" t="s">
        <v>2203</v>
      </c>
      <c r="U848" s="89"/>
      <c r="V848" s="89"/>
      <c r="W848" s="89"/>
      <c r="X848" s="89"/>
      <c r="Y848" s="89"/>
      <c r="Z848" s="89"/>
      <c r="AA848" s="89"/>
      <c r="AB848" s="89" t="e">
        <v>#N/A</v>
      </c>
      <c r="AC848" s="89" t="e">
        <v>#N/A</v>
      </c>
    </row>
    <row r="849" spans="1:29" ht="15" customHeight="1" x14ac:dyDescent="0.25">
      <c r="A849" s="4" t="s">
        <v>2560</v>
      </c>
      <c r="B849" s="46" t="s">
        <v>1711</v>
      </c>
      <c r="C849" s="5" t="s">
        <v>427</v>
      </c>
      <c r="D849" s="278" t="s">
        <v>663</v>
      </c>
      <c r="E849" s="245" t="s">
        <v>779</v>
      </c>
      <c r="F849" s="280" t="s">
        <v>7</v>
      </c>
      <c r="G849" s="84">
        <f t="shared" si="129"/>
        <v>173</v>
      </c>
      <c r="H849" s="15">
        <v>150</v>
      </c>
      <c r="I849" s="15">
        <v>300</v>
      </c>
      <c r="J849" s="29"/>
      <c r="K849" s="9">
        <f t="shared" si="128"/>
        <v>0</v>
      </c>
      <c r="L849" s="9">
        <f t="shared" si="130"/>
        <v>0</v>
      </c>
      <c r="M849" s="9">
        <f t="shared" si="131"/>
        <v>0</v>
      </c>
      <c r="N849" s="29"/>
      <c r="O849" s="9">
        <f t="shared" si="134"/>
        <v>0</v>
      </c>
      <c r="P849" s="9">
        <f t="shared" si="135"/>
        <v>0</v>
      </c>
      <c r="Q849" s="9">
        <f t="shared" si="132"/>
        <v>0</v>
      </c>
      <c r="R849" s="8">
        <f t="shared" si="133"/>
        <v>0</v>
      </c>
      <c r="S849" s="89" t="e">
        <v>#N/A</v>
      </c>
      <c r="T849" s="89" t="s">
        <v>2203</v>
      </c>
      <c r="U849" s="89"/>
      <c r="V849" s="89"/>
      <c r="W849" s="89"/>
      <c r="X849" s="89"/>
      <c r="Y849" s="89"/>
      <c r="Z849" s="89"/>
      <c r="AA849" s="89"/>
      <c r="AB849" s="89" t="e">
        <v>#N/A</v>
      </c>
      <c r="AC849" s="89" t="e">
        <v>#N/A</v>
      </c>
    </row>
    <row r="850" spans="1:29" ht="15" customHeight="1" x14ac:dyDescent="0.25">
      <c r="A850" s="4" t="s">
        <v>2560</v>
      </c>
      <c r="B850" s="46" t="s">
        <v>1711</v>
      </c>
      <c r="C850" s="46" t="s">
        <v>427</v>
      </c>
      <c r="D850" s="295" t="s">
        <v>664</v>
      </c>
      <c r="E850" s="187" t="s">
        <v>780</v>
      </c>
      <c r="F850" s="280" t="s">
        <v>7</v>
      </c>
      <c r="G850" s="58">
        <f t="shared" si="129"/>
        <v>173</v>
      </c>
      <c r="H850" s="10">
        <v>150</v>
      </c>
      <c r="I850" s="10">
        <v>300</v>
      </c>
      <c r="J850" s="29"/>
      <c r="K850" s="9">
        <f t="shared" si="128"/>
        <v>0</v>
      </c>
      <c r="L850" s="9">
        <f t="shared" si="130"/>
        <v>0</v>
      </c>
      <c r="M850" s="9">
        <f t="shared" si="131"/>
        <v>0</v>
      </c>
      <c r="N850" s="29"/>
      <c r="O850" s="9">
        <f t="shared" si="134"/>
        <v>0</v>
      </c>
      <c r="P850" s="9">
        <f t="shared" si="135"/>
        <v>0</v>
      </c>
      <c r="Q850" s="9">
        <f t="shared" si="132"/>
        <v>0</v>
      </c>
      <c r="R850" s="8">
        <f t="shared" si="133"/>
        <v>0</v>
      </c>
      <c r="S850" s="89" t="e">
        <v>#N/A</v>
      </c>
      <c r="T850" s="89" t="s">
        <v>2203</v>
      </c>
      <c r="U850" s="89"/>
      <c r="V850" s="89"/>
      <c r="W850" s="89"/>
      <c r="X850" s="89"/>
      <c r="Y850" s="89"/>
      <c r="Z850" s="89"/>
      <c r="AA850" s="89"/>
      <c r="AB850" s="89" t="e">
        <v>#N/A</v>
      </c>
      <c r="AC850" s="89" t="e">
        <v>#N/A</v>
      </c>
    </row>
    <row r="851" spans="1:29" ht="15" customHeight="1" x14ac:dyDescent="0.25">
      <c r="A851" s="4" t="s">
        <v>2560</v>
      </c>
      <c r="B851" s="46" t="s">
        <v>1711</v>
      </c>
      <c r="C851" s="5" t="s">
        <v>427</v>
      </c>
      <c r="D851" s="278" t="s">
        <v>735</v>
      </c>
      <c r="E851" s="245" t="s">
        <v>777</v>
      </c>
      <c r="F851" s="280" t="s">
        <v>776</v>
      </c>
      <c r="G851" s="84">
        <f t="shared" si="129"/>
        <v>1449</v>
      </c>
      <c r="H851" s="15">
        <v>1260</v>
      </c>
      <c r="I851" s="15">
        <v>2520</v>
      </c>
      <c r="J851" s="29"/>
      <c r="K851" s="9">
        <f t="shared" si="128"/>
        <v>0</v>
      </c>
      <c r="L851" s="9">
        <f t="shared" si="130"/>
        <v>0</v>
      </c>
      <c r="M851" s="9">
        <f t="shared" si="131"/>
        <v>0</v>
      </c>
      <c r="N851" s="29"/>
      <c r="O851" s="9">
        <f t="shared" si="134"/>
        <v>0</v>
      </c>
      <c r="P851" s="9">
        <f t="shared" si="135"/>
        <v>0</v>
      </c>
      <c r="Q851" s="9">
        <f t="shared" si="132"/>
        <v>0</v>
      </c>
      <c r="R851" s="8">
        <f t="shared" si="133"/>
        <v>0</v>
      </c>
      <c r="S851" s="89" t="e">
        <v>#N/A</v>
      </c>
      <c r="T851" s="89" t="s">
        <v>2203</v>
      </c>
      <c r="U851" s="89"/>
      <c r="V851" s="89"/>
      <c r="W851" s="89"/>
      <c r="X851" s="89"/>
      <c r="Y851" s="89"/>
      <c r="Z851" s="89"/>
      <c r="AA851" s="89"/>
      <c r="AB851" s="89" t="e">
        <v>#N/A</v>
      </c>
      <c r="AC851" s="89" t="e">
        <v>#N/A</v>
      </c>
    </row>
    <row r="852" spans="1:29" ht="15" customHeight="1" x14ac:dyDescent="0.25">
      <c r="A852" s="4" t="s">
        <v>2560</v>
      </c>
      <c r="B852" s="46" t="s">
        <v>1711</v>
      </c>
      <c r="C852" s="46" t="s">
        <v>427</v>
      </c>
      <c r="D852" s="295" t="s">
        <v>736</v>
      </c>
      <c r="E852" s="245" t="s">
        <v>778</v>
      </c>
      <c r="F852" s="280" t="s">
        <v>776</v>
      </c>
      <c r="G852" s="58">
        <f t="shared" si="129"/>
        <v>1449</v>
      </c>
      <c r="H852" s="10">
        <v>1260</v>
      </c>
      <c r="I852" s="10">
        <v>2520</v>
      </c>
      <c r="J852" s="29"/>
      <c r="K852" s="9">
        <f t="shared" si="128"/>
        <v>0</v>
      </c>
      <c r="L852" s="9">
        <f t="shared" si="130"/>
        <v>0</v>
      </c>
      <c r="M852" s="9">
        <f t="shared" si="131"/>
        <v>0</v>
      </c>
      <c r="N852" s="29"/>
      <c r="O852" s="9">
        <f t="shared" si="134"/>
        <v>0</v>
      </c>
      <c r="P852" s="9">
        <f t="shared" si="135"/>
        <v>0</v>
      </c>
      <c r="Q852" s="9">
        <f t="shared" si="132"/>
        <v>0</v>
      </c>
      <c r="R852" s="8">
        <f t="shared" si="133"/>
        <v>0</v>
      </c>
      <c r="S852" s="89" t="e">
        <v>#N/A</v>
      </c>
      <c r="T852" s="89" t="s">
        <v>2203</v>
      </c>
      <c r="U852" s="89"/>
      <c r="V852" s="89"/>
      <c r="W852" s="89"/>
      <c r="X852" s="89"/>
      <c r="Y852" s="89"/>
      <c r="Z852" s="89"/>
      <c r="AA852" s="89"/>
      <c r="AB852" s="89" t="e">
        <v>#N/A</v>
      </c>
      <c r="AC852" s="89" t="e">
        <v>#N/A</v>
      </c>
    </row>
    <row r="853" spans="1:29" ht="15" customHeight="1" x14ac:dyDescent="0.25">
      <c r="A853" s="4" t="s">
        <v>2560</v>
      </c>
      <c r="B853" s="46" t="s">
        <v>1711</v>
      </c>
      <c r="C853" s="5" t="s">
        <v>427</v>
      </c>
      <c r="D853" s="278" t="s">
        <v>828</v>
      </c>
      <c r="E853" s="245" t="s">
        <v>834</v>
      </c>
      <c r="F853" s="280" t="s">
        <v>9</v>
      </c>
      <c r="G853" s="84">
        <f t="shared" si="129"/>
        <v>345</v>
      </c>
      <c r="H853" s="15">
        <v>300</v>
      </c>
      <c r="I853" s="15">
        <v>600</v>
      </c>
      <c r="J853" s="33"/>
      <c r="K853" s="9">
        <f t="shared" si="128"/>
        <v>0</v>
      </c>
      <c r="L853" s="9">
        <f t="shared" si="130"/>
        <v>0</v>
      </c>
      <c r="M853" s="9">
        <f t="shared" si="131"/>
        <v>0</v>
      </c>
      <c r="N853" s="29"/>
      <c r="O853" s="9">
        <f t="shared" si="134"/>
        <v>0</v>
      </c>
      <c r="P853" s="9">
        <f t="shared" si="135"/>
        <v>0</v>
      </c>
      <c r="Q853" s="9">
        <f t="shared" si="132"/>
        <v>0</v>
      </c>
      <c r="R853" s="8">
        <f t="shared" si="133"/>
        <v>0</v>
      </c>
      <c r="S853" s="89" t="e">
        <v>#N/A</v>
      </c>
      <c r="T853" s="89" t="s">
        <v>2203</v>
      </c>
      <c r="U853" s="89"/>
      <c r="V853" s="89"/>
      <c r="W853" s="89"/>
      <c r="X853" s="89"/>
      <c r="Y853" s="89"/>
      <c r="Z853" s="89"/>
      <c r="AA853" s="89"/>
      <c r="AB853" s="89" t="e">
        <v>#N/A</v>
      </c>
      <c r="AC853" s="89" t="e">
        <v>#N/A</v>
      </c>
    </row>
    <row r="854" spans="1:29" ht="15" customHeight="1" x14ac:dyDescent="0.25">
      <c r="A854" s="4" t="s">
        <v>2560</v>
      </c>
      <c r="B854" s="46" t="s">
        <v>1711</v>
      </c>
      <c r="C854" s="46" t="s">
        <v>427</v>
      </c>
      <c r="D854" s="295" t="s">
        <v>829</v>
      </c>
      <c r="E854" s="245" t="s">
        <v>835</v>
      </c>
      <c r="F854" s="280" t="s">
        <v>9</v>
      </c>
      <c r="G854" s="58">
        <f t="shared" si="129"/>
        <v>345</v>
      </c>
      <c r="H854" s="10">
        <v>300</v>
      </c>
      <c r="I854" s="10">
        <v>600</v>
      </c>
      <c r="J854" s="33"/>
      <c r="K854" s="9">
        <f t="shared" si="128"/>
        <v>0</v>
      </c>
      <c r="L854" s="9">
        <f t="shared" si="130"/>
        <v>0</v>
      </c>
      <c r="M854" s="9">
        <f t="shared" si="131"/>
        <v>0</v>
      </c>
      <c r="N854" s="29"/>
      <c r="O854" s="9">
        <f t="shared" si="134"/>
        <v>0</v>
      </c>
      <c r="P854" s="9">
        <f t="shared" si="135"/>
        <v>0</v>
      </c>
      <c r="Q854" s="9">
        <f t="shared" si="132"/>
        <v>0</v>
      </c>
      <c r="R854" s="8">
        <f t="shared" si="133"/>
        <v>0</v>
      </c>
      <c r="S854" s="89" t="e">
        <v>#N/A</v>
      </c>
      <c r="T854" s="89" t="s">
        <v>2203</v>
      </c>
      <c r="U854" s="89"/>
      <c r="V854" s="89"/>
      <c r="W854" s="89"/>
      <c r="X854" s="89"/>
      <c r="Y854" s="89"/>
      <c r="Z854" s="89"/>
      <c r="AA854" s="89"/>
      <c r="AB854" s="89" t="e">
        <v>#N/A</v>
      </c>
      <c r="AC854" s="89" t="e">
        <v>#N/A</v>
      </c>
    </row>
    <row r="855" spans="1:29" ht="15" customHeight="1" x14ac:dyDescent="0.25">
      <c r="A855" s="4" t="s">
        <v>2560</v>
      </c>
      <c r="B855" s="46" t="s">
        <v>1711</v>
      </c>
      <c r="C855" s="5" t="s">
        <v>427</v>
      </c>
      <c r="D855" s="278" t="s">
        <v>830</v>
      </c>
      <c r="E855" s="245" t="s">
        <v>832</v>
      </c>
      <c r="F855" s="280" t="s">
        <v>660</v>
      </c>
      <c r="G855" s="84">
        <f t="shared" si="129"/>
        <v>173</v>
      </c>
      <c r="H855" s="15">
        <v>150</v>
      </c>
      <c r="I855" s="15">
        <v>300</v>
      </c>
      <c r="J855" s="33"/>
      <c r="K855" s="9">
        <f t="shared" si="128"/>
        <v>0</v>
      </c>
      <c r="L855" s="9">
        <f t="shared" si="130"/>
        <v>0</v>
      </c>
      <c r="M855" s="9">
        <f t="shared" si="131"/>
        <v>0</v>
      </c>
      <c r="N855" s="29"/>
      <c r="O855" s="9">
        <f t="shared" si="134"/>
        <v>0</v>
      </c>
      <c r="P855" s="9">
        <f t="shared" si="135"/>
        <v>0</v>
      </c>
      <c r="Q855" s="9">
        <f t="shared" si="132"/>
        <v>0</v>
      </c>
      <c r="R855" s="8">
        <f t="shared" si="133"/>
        <v>0</v>
      </c>
      <c r="S855" s="89" t="e">
        <v>#N/A</v>
      </c>
      <c r="T855" s="89" t="s">
        <v>2203</v>
      </c>
      <c r="U855" s="89"/>
      <c r="V855" s="89"/>
      <c r="W855" s="89"/>
      <c r="X855" s="89"/>
      <c r="Y855" s="89"/>
      <c r="Z855" s="89"/>
      <c r="AA855" s="89"/>
      <c r="AB855" s="89" t="e">
        <v>#N/A</v>
      </c>
      <c r="AC855" s="89" t="e">
        <v>#N/A</v>
      </c>
    </row>
    <row r="856" spans="1:29" ht="15" customHeight="1" x14ac:dyDescent="0.25">
      <c r="A856" s="4" t="s">
        <v>2560</v>
      </c>
      <c r="B856" s="46" t="s">
        <v>1711</v>
      </c>
      <c r="C856" s="46" t="s">
        <v>427</v>
      </c>
      <c r="D856" s="295" t="s">
        <v>831</v>
      </c>
      <c r="E856" s="185" t="s">
        <v>833</v>
      </c>
      <c r="F856" s="280" t="s">
        <v>660</v>
      </c>
      <c r="G856" s="58">
        <f t="shared" si="129"/>
        <v>173</v>
      </c>
      <c r="H856" s="10">
        <v>150</v>
      </c>
      <c r="I856" s="10">
        <v>300</v>
      </c>
      <c r="J856" s="33"/>
      <c r="K856" s="9">
        <f t="shared" si="128"/>
        <v>0</v>
      </c>
      <c r="L856" s="9">
        <f t="shared" si="130"/>
        <v>0</v>
      </c>
      <c r="M856" s="9">
        <f t="shared" si="131"/>
        <v>0</v>
      </c>
      <c r="N856" s="29"/>
      <c r="O856" s="9">
        <f t="shared" si="134"/>
        <v>0</v>
      </c>
      <c r="P856" s="9">
        <f t="shared" si="135"/>
        <v>0</v>
      </c>
      <c r="Q856" s="9">
        <f t="shared" si="132"/>
        <v>0</v>
      </c>
      <c r="R856" s="8">
        <f t="shared" si="133"/>
        <v>0</v>
      </c>
      <c r="S856" s="89" t="e">
        <v>#N/A</v>
      </c>
      <c r="T856" s="89" t="s">
        <v>2203</v>
      </c>
      <c r="U856" s="89"/>
      <c r="V856" s="89"/>
      <c r="W856" s="89"/>
      <c r="X856" s="89"/>
      <c r="Y856" s="89"/>
      <c r="Z856" s="89"/>
      <c r="AA856" s="89"/>
      <c r="AB856" s="89" t="e">
        <v>#N/A</v>
      </c>
      <c r="AC856" s="89" t="e">
        <v>#N/A</v>
      </c>
    </row>
    <row r="857" spans="1:29" ht="15" customHeight="1" x14ac:dyDescent="0.25">
      <c r="A857" s="4" t="s">
        <v>2560</v>
      </c>
      <c r="B857" s="5" t="s">
        <v>1711</v>
      </c>
      <c r="C857" s="5" t="s">
        <v>427</v>
      </c>
      <c r="D857" s="278" t="s">
        <v>1443</v>
      </c>
      <c r="E857" s="52" t="s">
        <v>1276</v>
      </c>
      <c r="F857" s="280" t="s">
        <v>8</v>
      </c>
      <c r="G857" s="84">
        <f t="shared" si="129"/>
        <v>552</v>
      </c>
      <c r="H857" s="213">
        <v>480</v>
      </c>
      <c r="I857" s="17">
        <v>1000</v>
      </c>
      <c r="J857" s="32"/>
      <c r="K857" s="9">
        <f t="shared" si="128"/>
        <v>0</v>
      </c>
      <c r="L857" s="9">
        <f t="shared" si="130"/>
        <v>0</v>
      </c>
      <c r="M857" s="9">
        <f t="shared" si="131"/>
        <v>0</v>
      </c>
      <c r="N857" s="29"/>
      <c r="O857" s="9">
        <f t="shared" si="134"/>
        <v>0</v>
      </c>
      <c r="P857" s="9">
        <f t="shared" si="135"/>
        <v>0</v>
      </c>
      <c r="Q857" s="9">
        <f t="shared" si="132"/>
        <v>0</v>
      </c>
      <c r="R857" s="8">
        <f t="shared" si="133"/>
        <v>0</v>
      </c>
      <c r="S857" s="89" t="s">
        <v>2041</v>
      </c>
      <c r="T857" s="89"/>
      <c r="U857" s="89"/>
      <c r="V857" s="89"/>
      <c r="W857" s="89"/>
      <c r="X857" s="89"/>
      <c r="Y857" s="89"/>
      <c r="Z857" s="89"/>
      <c r="AA857" s="89"/>
      <c r="AB857" s="89"/>
      <c r="AC857" s="89"/>
    </row>
    <row r="858" spans="1:29" ht="15" customHeight="1" x14ac:dyDescent="0.25">
      <c r="A858" s="4" t="s">
        <v>2560</v>
      </c>
      <c r="B858" s="5" t="s">
        <v>1711</v>
      </c>
      <c r="C858" s="46" t="s">
        <v>427</v>
      </c>
      <c r="D858" s="295" t="s">
        <v>1444</v>
      </c>
      <c r="E858" s="52" t="s">
        <v>1277</v>
      </c>
      <c r="F858" s="280" t="s">
        <v>8</v>
      </c>
      <c r="G858" s="58">
        <f t="shared" si="129"/>
        <v>552</v>
      </c>
      <c r="H858" s="9">
        <v>480</v>
      </c>
      <c r="I858" s="6">
        <v>1000</v>
      </c>
      <c r="J858" s="29"/>
      <c r="K858" s="9">
        <f t="shared" si="128"/>
        <v>0</v>
      </c>
      <c r="L858" s="9">
        <f t="shared" si="130"/>
        <v>0</v>
      </c>
      <c r="M858" s="9">
        <f t="shared" si="131"/>
        <v>0</v>
      </c>
      <c r="N858" s="29"/>
      <c r="O858" s="9">
        <f t="shared" si="134"/>
        <v>0</v>
      </c>
      <c r="P858" s="9">
        <f t="shared" si="135"/>
        <v>0</v>
      </c>
      <c r="Q858" s="9">
        <f t="shared" si="132"/>
        <v>0</v>
      </c>
      <c r="R858" s="8">
        <f t="shared" si="133"/>
        <v>0</v>
      </c>
      <c r="S858" s="89" t="s">
        <v>2041</v>
      </c>
      <c r="T858" s="89"/>
      <c r="U858" s="89"/>
      <c r="V858" s="89"/>
      <c r="W858" s="89"/>
      <c r="X858" s="89"/>
      <c r="Y858" s="89"/>
      <c r="Z858" s="89"/>
      <c r="AA858" s="89"/>
      <c r="AB858" s="89"/>
      <c r="AC858" s="89"/>
    </row>
    <row r="859" spans="1:29" ht="15" customHeight="1" x14ac:dyDescent="0.25">
      <c r="A859" s="4" t="s">
        <v>2560</v>
      </c>
      <c r="B859" s="5" t="s">
        <v>1711</v>
      </c>
      <c r="C859" s="46" t="s">
        <v>428</v>
      </c>
      <c r="D859" s="310" t="s">
        <v>1445</v>
      </c>
      <c r="E859" s="5" t="s">
        <v>1278</v>
      </c>
      <c r="F859" s="280" t="s">
        <v>8</v>
      </c>
      <c r="G859" s="58">
        <f t="shared" si="129"/>
        <v>552</v>
      </c>
      <c r="H859" s="9">
        <v>480</v>
      </c>
      <c r="I859" s="6">
        <v>1000</v>
      </c>
      <c r="J859" s="32"/>
      <c r="K859" s="9">
        <f t="shared" si="128"/>
        <v>0</v>
      </c>
      <c r="L859" s="9">
        <f t="shared" si="130"/>
        <v>0</v>
      </c>
      <c r="M859" s="9">
        <f t="shared" si="131"/>
        <v>0</v>
      </c>
      <c r="N859" s="29"/>
      <c r="O859" s="9">
        <f t="shared" si="134"/>
        <v>0</v>
      </c>
      <c r="P859" s="9">
        <f t="shared" si="135"/>
        <v>0</v>
      </c>
      <c r="Q859" s="9">
        <f t="shared" si="132"/>
        <v>0</v>
      </c>
      <c r="R859" s="8">
        <f t="shared" si="133"/>
        <v>0</v>
      </c>
      <c r="S859" s="89" t="s">
        <v>2041</v>
      </c>
      <c r="T859" s="89"/>
      <c r="U859" s="89"/>
      <c r="V859" s="89"/>
      <c r="W859" s="89"/>
      <c r="X859" s="89"/>
      <c r="Y859" s="89"/>
      <c r="Z859" s="89"/>
      <c r="AA859" s="89"/>
      <c r="AB859" s="89"/>
      <c r="AC859" s="89"/>
    </row>
    <row r="860" spans="1:29" ht="15" customHeight="1" x14ac:dyDescent="0.25">
      <c r="A860" s="4" t="s">
        <v>2560</v>
      </c>
      <c r="B860" s="5" t="s">
        <v>1711</v>
      </c>
      <c r="C860" s="5" t="s">
        <v>427</v>
      </c>
      <c r="D860" s="278" t="s">
        <v>1446</v>
      </c>
      <c r="E860" s="52" t="s">
        <v>1509</v>
      </c>
      <c r="F860" s="280" t="s">
        <v>10</v>
      </c>
      <c r="G860" s="84">
        <f t="shared" si="129"/>
        <v>920</v>
      </c>
      <c r="H860" s="213">
        <v>800</v>
      </c>
      <c r="I860" s="17">
        <v>1650</v>
      </c>
      <c r="J860" s="32"/>
      <c r="K860" s="9">
        <f t="shared" si="128"/>
        <v>0</v>
      </c>
      <c r="L860" s="9">
        <f t="shared" si="130"/>
        <v>0</v>
      </c>
      <c r="M860" s="9">
        <f t="shared" si="131"/>
        <v>0</v>
      </c>
      <c r="N860" s="29"/>
      <c r="O860" s="9">
        <f t="shared" si="134"/>
        <v>0</v>
      </c>
      <c r="P860" s="9">
        <f t="shared" si="135"/>
        <v>0</v>
      </c>
      <c r="Q860" s="9">
        <f t="shared" si="132"/>
        <v>0</v>
      </c>
      <c r="R860" s="8">
        <f t="shared" si="133"/>
        <v>0</v>
      </c>
      <c r="S860" s="89" t="s">
        <v>2042</v>
      </c>
      <c r="T860" s="89"/>
      <c r="U860" s="89"/>
      <c r="V860" s="89"/>
      <c r="W860" s="89"/>
      <c r="X860" s="89"/>
      <c r="Y860" s="89"/>
      <c r="Z860" s="89"/>
      <c r="AA860" s="89"/>
      <c r="AB860" s="89"/>
      <c r="AC860" s="89"/>
    </row>
    <row r="861" spans="1:29" ht="15" customHeight="1" x14ac:dyDescent="0.25">
      <c r="A861" s="4" t="s">
        <v>2560</v>
      </c>
      <c r="B861" s="5" t="s">
        <v>1711</v>
      </c>
      <c r="C861" s="46" t="s">
        <v>427</v>
      </c>
      <c r="D861" s="295" t="s">
        <v>1447</v>
      </c>
      <c r="E861" s="52" t="s">
        <v>1510</v>
      </c>
      <c r="F861" s="280" t="s">
        <v>10</v>
      </c>
      <c r="G861" s="58">
        <f t="shared" si="129"/>
        <v>920</v>
      </c>
      <c r="H861" s="9">
        <v>800</v>
      </c>
      <c r="I861" s="6">
        <v>1650</v>
      </c>
      <c r="J861" s="29"/>
      <c r="K861" s="9">
        <f t="shared" si="128"/>
        <v>0</v>
      </c>
      <c r="L861" s="9">
        <f t="shared" si="130"/>
        <v>0</v>
      </c>
      <c r="M861" s="9">
        <f t="shared" si="131"/>
        <v>0</v>
      </c>
      <c r="N861" s="29"/>
      <c r="O861" s="9">
        <f t="shared" si="134"/>
        <v>0</v>
      </c>
      <c r="P861" s="9">
        <f t="shared" si="135"/>
        <v>0</v>
      </c>
      <c r="Q861" s="9">
        <f t="shared" si="132"/>
        <v>0</v>
      </c>
      <c r="R861" s="8">
        <f t="shared" si="133"/>
        <v>0</v>
      </c>
      <c r="S861" s="89" t="s">
        <v>2042</v>
      </c>
      <c r="T861" s="89"/>
      <c r="U861" s="89"/>
      <c r="V861" s="89"/>
      <c r="W861" s="89"/>
      <c r="X861" s="89"/>
      <c r="Y861" s="89"/>
      <c r="Z861" s="89"/>
      <c r="AA861" s="89"/>
      <c r="AB861" s="89"/>
      <c r="AC861" s="89"/>
    </row>
    <row r="862" spans="1:29" ht="15" customHeight="1" x14ac:dyDescent="0.25">
      <c r="A862" s="4" t="s">
        <v>2560</v>
      </c>
      <c r="B862" s="5" t="s">
        <v>1711</v>
      </c>
      <c r="C862" s="46" t="s">
        <v>428</v>
      </c>
      <c r="D862" s="310" t="s">
        <v>1448</v>
      </c>
      <c r="E862" s="5" t="s">
        <v>1511</v>
      </c>
      <c r="F862" s="280" t="s">
        <v>10</v>
      </c>
      <c r="G862" s="58">
        <f t="shared" si="129"/>
        <v>920</v>
      </c>
      <c r="H862" s="9">
        <v>800</v>
      </c>
      <c r="I862" s="6">
        <v>1650</v>
      </c>
      <c r="J862" s="32"/>
      <c r="K862" s="9">
        <f t="shared" si="128"/>
        <v>0</v>
      </c>
      <c r="L862" s="9">
        <f t="shared" si="130"/>
        <v>0</v>
      </c>
      <c r="M862" s="9">
        <f t="shared" si="131"/>
        <v>0</v>
      </c>
      <c r="N862" s="29"/>
      <c r="O862" s="9">
        <f t="shared" si="134"/>
        <v>0</v>
      </c>
      <c r="P862" s="9">
        <f t="shared" si="135"/>
        <v>0</v>
      </c>
      <c r="Q862" s="9">
        <f t="shared" si="132"/>
        <v>0</v>
      </c>
      <c r="R862" s="8">
        <f t="shared" si="133"/>
        <v>0</v>
      </c>
      <c r="S862" s="89" t="s">
        <v>2042</v>
      </c>
      <c r="T862" s="89"/>
      <c r="U862" s="89"/>
      <c r="V862" s="89"/>
      <c r="W862" s="89"/>
      <c r="X862" s="89"/>
      <c r="Y862" s="89"/>
      <c r="Z862" s="89"/>
      <c r="AA862" s="89"/>
      <c r="AB862" s="89"/>
      <c r="AC862" s="89"/>
    </row>
    <row r="863" spans="1:29" ht="15" customHeight="1" x14ac:dyDescent="0.25">
      <c r="A863" s="4" t="s">
        <v>2560</v>
      </c>
      <c r="B863" s="5" t="s">
        <v>1711</v>
      </c>
      <c r="C863" s="5" t="s">
        <v>427</v>
      </c>
      <c r="D863" s="278" t="s">
        <v>1449</v>
      </c>
      <c r="E863" s="52" t="s">
        <v>1279</v>
      </c>
      <c r="F863" s="280" t="s">
        <v>660</v>
      </c>
      <c r="G863" s="84">
        <f t="shared" si="129"/>
        <v>345</v>
      </c>
      <c r="H863" s="213">
        <v>300</v>
      </c>
      <c r="I863" s="17">
        <v>620</v>
      </c>
      <c r="J863" s="32"/>
      <c r="K863" s="9">
        <f t="shared" si="128"/>
        <v>0</v>
      </c>
      <c r="L863" s="9">
        <f t="shared" si="130"/>
        <v>0</v>
      </c>
      <c r="M863" s="9">
        <f t="shared" si="131"/>
        <v>0</v>
      </c>
      <c r="N863" s="29"/>
      <c r="O863" s="9">
        <f t="shared" si="134"/>
        <v>0</v>
      </c>
      <c r="P863" s="9">
        <f t="shared" si="135"/>
        <v>0</v>
      </c>
      <c r="Q863" s="9">
        <f t="shared" si="132"/>
        <v>0</v>
      </c>
      <c r="R863" s="8">
        <f t="shared" si="133"/>
        <v>0</v>
      </c>
      <c r="S863" s="89" t="s">
        <v>2043</v>
      </c>
      <c r="T863" s="89"/>
      <c r="U863" s="89"/>
      <c r="V863" s="89"/>
      <c r="W863" s="89"/>
      <c r="X863" s="89"/>
      <c r="Y863" s="89"/>
      <c r="Z863" s="89"/>
      <c r="AA863" s="89"/>
      <c r="AB863" s="89"/>
      <c r="AC863" s="89"/>
    </row>
    <row r="864" spans="1:29" ht="15" customHeight="1" x14ac:dyDescent="0.25">
      <c r="A864" s="4" t="s">
        <v>2560</v>
      </c>
      <c r="B864" s="5" t="s">
        <v>1711</v>
      </c>
      <c r="C864" s="46" t="s">
        <v>427</v>
      </c>
      <c r="D864" s="295" t="s">
        <v>1450</v>
      </c>
      <c r="E864" s="52" t="s">
        <v>1280</v>
      </c>
      <c r="F864" s="280" t="s">
        <v>660</v>
      </c>
      <c r="G864" s="58">
        <f t="shared" si="129"/>
        <v>345</v>
      </c>
      <c r="H864" s="9">
        <v>300</v>
      </c>
      <c r="I864" s="6">
        <v>620</v>
      </c>
      <c r="J864" s="29"/>
      <c r="K864" s="9">
        <f t="shared" si="128"/>
        <v>0</v>
      </c>
      <c r="L864" s="9">
        <f t="shared" si="130"/>
        <v>0</v>
      </c>
      <c r="M864" s="9">
        <f t="shared" si="131"/>
        <v>0</v>
      </c>
      <c r="N864" s="29"/>
      <c r="O864" s="9">
        <f t="shared" si="134"/>
        <v>0</v>
      </c>
      <c r="P864" s="9">
        <f t="shared" si="135"/>
        <v>0</v>
      </c>
      <c r="Q864" s="9">
        <f t="shared" si="132"/>
        <v>0</v>
      </c>
      <c r="R864" s="8">
        <f t="shared" si="133"/>
        <v>0</v>
      </c>
      <c r="S864" s="89" t="s">
        <v>2043</v>
      </c>
      <c r="T864" s="89"/>
      <c r="U864" s="89"/>
      <c r="V864" s="89"/>
      <c r="W864" s="89"/>
      <c r="X864" s="89"/>
      <c r="Y864" s="89"/>
      <c r="Z864" s="89"/>
      <c r="AA864" s="89"/>
      <c r="AB864" s="89"/>
      <c r="AC864" s="89"/>
    </row>
    <row r="865" spans="1:29" ht="15" customHeight="1" x14ac:dyDescent="0.25">
      <c r="A865" s="4" t="s">
        <v>2560</v>
      </c>
      <c r="B865" s="5" t="s">
        <v>1711</v>
      </c>
      <c r="C865" s="46" t="s">
        <v>428</v>
      </c>
      <c r="D865" s="310" t="s">
        <v>1451</v>
      </c>
      <c r="E865" s="5" t="s">
        <v>1281</v>
      </c>
      <c r="F865" s="280" t="s">
        <v>660</v>
      </c>
      <c r="G865" s="58">
        <f t="shared" si="129"/>
        <v>345</v>
      </c>
      <c r="H865" s="9">
        <v>300</v>
      </c>
      <c r="I865" s="6">
        <v>620</v>
      </c>
      <c r="J865" s="32"/>
      <c r="K865" s="9">
        <f t="shared" si="128"/>
        <v>0</v>
      </c>
      <c r="L865" s="9">
        <f t="shared" si="130"/>
        <v>0</v>
      </c>
      <c r="M865" s="9">
        <f t="shared" si="131"/>
        <v>0</v>
      </c>
      <c r="N865" s="29"/>
      <c r="O865" s="9">
        <f t="shared" si="134"/>
        <v>0</v>
      </c>
      <c r="P865" s="9">
        <f t="shared" si="135"/>
        <v>0</v>
      </c>
      <c r="Q865" s="9">
        <f t="shared" si="132"/>
        <v>0</v>
      </c>
      <c r="R865" s="8">
        <f t="shared" si="133"/>
        <v>0</v>
      </c>
      <c r="S865" s="89" t="s">
        <v>2043</v>
      </c>
      <c r="T865" s="89"/>
      <c r="U865" s="89"/>
      <c r="V865" s="89"/>
      <c r="W865" s="89"/>
      <c r="X865" s="89"/>
      <c r="Y865" s="89"/>
      <c r="Z865" s="89"/>
      <c r="AA865" s="89"/>
      <c r="AB865" s="89"/>
      <c r="AC865" s="89"/>
    </row>
    <row r="866" spans="1:29" ht="15" customHeight="1" x14ac:dyDescent="0.25">
      <c r="A866" s="4" t="s">
        <v>2560</v>
      </c>
      <c r="B866" s="5" t="s">
        <v>1711</v>
      </c>
      <c r="C866" s="5" t="s">
        <v>427</v>
      </c>
      <c r="D866" s="278" t="s">
        <v>1455</v>
      </c>
      <c r="E866" s="52" t="s">
        <v>1285</v>
      </c>
      <c r="F866" s="280" t="s">
        <v>10</v>
      </c>
      <c r="G866" s="84">
        <f t="shared" si="129"/>
        <v>403</v>
      </c>
      <c r="H866" s="213">
        <v>350</v>
      </c>
      <c r="I866" s="17">
        <v>750</v>
      </c>
      <c r="J866" s="32"/>
      <c r="K866" s="9">
        <f t="shared" si="128"/>
        <v>0</v>
      </c>
      <c r="L866" s="9">
        <f t="shared" si="130"/>
        <v>0</v>
      </c>
      <c r="M866" s="9">
        <f t="shared" si="131"/>
        <v>0</v>
      </c>
      <c r="N866" s="29"/>
      <c r="O866" s="9">
        <f t="shared" si="134"/>
        <v>0</v>
      </c>
      <c r="P866" s="9">
        <f t="shared" si="135"/>
        <v>0</v>
      </c>
      <c r="Q866" s="9">
        <f t="shared" si="132"/>
        <v>0</v>
      </c>
      <c r="R866" s="8">
        <f t="shared" si="133"/>
        <v>0</v>
      </c>
      <c r="S866" s="89" t="s">
        <v>2044</v>
      </c>
      <c r="T866" s="89"/>
      <c r="U866" s="89"/>
      <c r="V866" s="89"/>
      <c r="W866" s="89"/>
      <c r="X866" s="89"/>
      <c r="Y866" s="89"/>
      <c r="Z866" s="89"/>
      <c r="AA866" s="89"/>
      <c r="AB866" s="89"/>
      <c r="AC866" s="89"/>
    </row>
    <row r="867" spans="1:29" ht="15" customHeight="1" x14ac:dyDescent="0.25">
      <c r="A867" s="4" t="s">
        <v>2560</v>
      </c>
      <c r="B867" s="5" t="s">
        <v>1711</v>
      </c>
      <c r="C867" s="46" t="s">
        <v>427</v>
      </c>
      <c r="D867" s="295" t="s">
        <v>1456</v>
      </c>
      <c r="E867" s="52" t="s">
        <v>1286</v>
      </c>
      <c r="F867" s="280" t="s">
        <v>10</v>
      </c>
      <c r="G867" s="58">
        <f t="shared" si="129"/>
        <v>403</v>
      </c>
      <c r="H867" s="9">
        <v>350</v>
      </c>
      <c r="I867" s="6">
        <v>750</v>
      </c>
      <c r="J867" s="29"/>
      <c r="K867" s="9">
        <f t="shared" si="128"/>
        <v>0</v>
      </c>
      <c r="L867" s="9">
        <f t="shared" si="130"/>
        <v>0</v>
      </c>
      <c r="M867" s="9">
        <f t="shared" si="131"/>
        <v>0</v>
      </c>
      <c r="N867" s="29"/>
      <c r="O867" s="9">
        <f t="shared" si="134"/>
        <v>0</v>
      </c>
      <c r="P867" s="9">
        <f t="shared" si="135"/>
        <v>0</v>
      </c>
      <c r="Q867" s="9">
        <f t="shared" si="132"/>
        <v>0</v>
      </c>
      <c r="R867" s="8">
        <f t="shared" si="133"/>
        <v>0</v>
      </c>
      <c r="S867" s="89" t="s">
        <v>2044</v>
      </c>
      <c r="T867" s="89"/>
      <c r="U867" s="89"/>
      <c r="V867" s="89"/>
      <c r="W867" s="89"/>
      <c r="X867" s="89"/>
      <c r="Y867" s="89"/>
      <c r="Z867" s="89"/>
      <c r="AA867" s="89"/>
      <c r="AB867" s="89"/>
      <c r="AC867" s="89"/>
    </row>
    <row r="868" spans="1:29" ht="15" customHeight="1" x14ac:dyDescent="0.25">
      <c r="A868" s="4" t="s">
        <v>2560</v>
      </c>
      <c r="B868" s="5" t="s">
        <v>1711</v>
      </c>
      <c r="C868" s="46" t="s">
        <v>428</v>
      </c>
      <c r="D868" s="310" t="s">
        <v>1457</v>
      </c>
      <c r="E868" s="5" t="s">
        <v>1287</v>
      </c>
      <c r="F868" s="280" t="s">
        <v>10</v>
      </c>
      <c r="G868" s="58">
        <f t="shared" si="129"/>
        <v>403</v>
      </c>
      <c r="H868" s="9">
        <v>350</v>
      </c>
      <c r="I868" s="6">
        <v>750</v>
      </c>
      <c r="J868" s="32"/>
      <c r="K868" s="9">
        <f t="shared" si="128"/>
        <v>0</v>
      </c>
      <c r="L868" s="9">
        <f t="shared" si="130"/>
        <v>0</v>
      </c>
      <c r="M868" s="9">
        <f t="shared" si="131"/>
        <v>0</v>
      </c>
      <c r="N868" s="29"/>
      <c r="O868" s="9">
        <f t="shared" si="134"/>
        <v>0</v>
      </c>
      <c r="P868" s="9">
        <f t="shared" si="135"/>
        <v>0</v>
      </c>
      <c r="Q868" s="9">
        <f t="shared" si="132"/>
        <v>0</v>
      </c>
      <c r="R868" s="8">
        <f t="shared" si="133"/>
        <v>0</v>
      </c>
      <c r="S868" s="89" t="s">
        <v>2044</v>
      </c>
      <c r="T868" s="89"/>
      <c r="U868" s="89"/>
      <c r="V868" s="89"/>
      <c r="W868" s="89"/>
      <c r="X868" s="89"/>
      <c r="Y868" s="89"/>
      <c r="Z868" s="89"/>
      <c r="AA868" s="89"/>
      <c r="AB868" s="89"/>
      <c r="AC868" s="89"/>
    </row>
    <row r="869" spans="1:29" ht="15" customHeight="1" x14ac:dyDescent="0.25">
      <c r="A869" s="4" t="s">
        <v>2560</v>
      </c>
      <c r="B869" s="5" t="s">
        <v>1711</v>
      </c>
      <c r="C869" s="5" t="s">
        <v>427</v>
      </c>
      <c r="D869" s="303" t="s">
        <v>2438</v>
      </c>
      <c r="E869" s="210" t="s">
        <v>2237</v>
      </c>
      <c r="F869" s="280" t="s">
        <v>7</v>
      </c>
      <c r="G869" s="84">
        <f t="shared" si="129"/>
        <v>115</v>
      </c>
      <c r="H869" s="213">
        <v>100</v>
      </c>
      <c r="I869" s="17">
        <v>200</v>
      </c>
      <c r="J869" s="32"/>
      <c r="K869" s="9">
        <f t="shared" si="128"/>
        <v>0</v>
      </c>
      <c r="L869" s="9">
        <f t="shared" si="130"/>
        <v>0</v>
      </c>
      <c r="M869" s="9">
        <f t="shared" si="131"/>
        <v>0</v>
      </c>
      <c r="N869" s="29"/>
      <c r="O869" s="9">
        <f t="shared" si="134"/>
        <v>0</v>
      </c>
      <c r="P869" s="9">
        <f t="shared" si="135"/>
        <v>0</v>
      </c>
      <c r="Q869" s="9">
        <f t="shared" si="132"/>
        <v>0</v>
      </c>
      <c r="R869" s="8">
        <f t="shared" si="133"/>
        <v>0</v>
      </c>
      <c r="S869" s="89"/>
      <c r="T869" s="89"/>
      <c r="U869" s="89"/>
      <c r="V869" s="89"/>
      <c r="W869" s="89"/>
      <c r="X869" s="89"/>
      <c r="Y869" s="89"/>
      <c r="Z869" s="89"/>
      <c r="AA869" s="89"/>
      <c r="AB869" s="89" t="e">
        <v>#N/A</v>
      </c>
      <c r="AC869" s="89" t="e">
        <v>#N/A</v>
      </c>
    </row>
    <row r="870" spans="1:29" ht="15" customHeight="1" x14ac:dyDescent="0.25">
      <c r="A870" s="4" t="s">
        <v>2560</v>
      </c>
      <c r="B870" s="5" t="s">
        <v>1711</v>
      </c>
      <c r="C870" s="46" t="s">
        <v>427</v>
      </c>
      <c r="D870" s="311" t="s">
        <v>2439</v>
      </c>
      <c r="E870" s="210" t="s">
        <v>2238</v>
      </c>
      <c r="F870" s="280" t="s">
        <v>7</v>
      </c>
      <c r="G870" s="58">
        <f t="shared" si="129"/>
        <v>115</v>
      </c>
      <c r="H870" s="9">
        <v>100</v>
      </c>
      <c r="I870" s="6">
        <v>200</v>
      </c>
      <c r="J870" s="32"/>
      <c r="K870" s="9">
        <f t="shared" si="128"/>
        <v>0</v>
      </c>
      <c r="L870" s="9">
        <f t="shared" si="130"/>
        <v>0</v>
      </c>
      <c r="M870" s="9">
        <f t="shared" si="131"/>
        <v>0</v>
      </c>
      <c r="N870" s="29"/>
      <c r="O870" s="9">
        <f t="shared" si="134"/>
        <v>0</v>
      </c>
      <c r="P870" s="9">
        <f t="shared" si="135"/>
        <v>0</v>
      </c>
      <c r="Q870" s="9">
        <f t="shared" si="132"/>
        <v>0</v>
      </c>
      <c r="R870" s="8">
        <f t="shared" si="133"/>
        <v>0</v>
      </c>
      <c r="S870" s="89"/>
      <c r="T870" s="89"/>
      <c r="U870" s="89"/>
      <c r="V870" s="89"/>
      <c r="W870" s="89"/>
      <c r="X870" s="89"/>
      <c r="Y870" s="89"/>
      <c r="Z870" s="89"/>
      <c r="AA870" s="89"/>
      <c r="AB870" s="89" t="e">
        <v>#N/A</v>
      </c>
      <c r="AC870" s="89" t="e">
        <v>#N/A</v>
      </c>
    </row>
    <row r="871" spans="1:29" ht="15" customHeight="1" x14ac:dyDescent="0.25">
      <c r="A871" s="4" t="s">
        <v>2560</v>
      </c>
      <c r="B871" s="5" t="s">
        <v>1711</v>
      </c>
      <c r="C871" s="5" t="s">
        <v>427</v>
      </c>
      <c r="D871" s="278" t="s">
        <v>2440</v>
      </c>
      <c r="E871" s="5" t="s">
        <v>2418</v>
      </c>
      <c r="F871" s="280" t="s">
        <v>7</v>
      </c>
      <c r="G871" s="84">
        <f t="shared" si="129"/>
        <v>489</v>
      </c>
      <c r="H871" s="213">
        <v>425</v>
      </c>
      <c r="I871" s="17">
        <v>850</v>
      </c>
      <c r="J871" s="32"/>
      <c r="K871" s="9">
        <f t="shared" si="128"/>
        <v>0</v>
      </c>
      <c r="L871" s="9">
        <f t="shared" si="130"/>
        <v>0</v>
      </c>
      <c r="M871" s="9">
        <f t="shared" si="131"/>
        <v>0</v>
      </c>
      <c r="N871" s="29"/>
      <c r="O871" s="9">
        <f t="shared" si="134"/>
        <v>0</v>
      </c>
      <c r="P871" s="9">
        <f t="shared" si="135"/>
        <v>0</v>
      </c>
      <c r="Q871" s="9">
        <f t="shared" si="132"/>
        <v>0</v>
      </c>
      <c r="R871" s="8">
        <f t="shared" si="133"/>
        <v>0</v>
      </c>
      <c r="S871" s="89" t="e">
        <v>#N/A</v>
      </c>
      <c r="T871" s="89"/>
      <c r="U871" s="89"/>
      <c r="V871" s="89"/>
      <c r="W871" s="89"/>
      <c r="X871" s="89"/>
      <c r="Y871" s="89"/>
      <c r="Z871" s="89"/>
      <c r="AA871" s="89"/>
      <c r="AB871" s="89" t="e">
        <v>#N/A</v>
      </c>
      <c r="AC871" s="89" t="e">
        <v>#N/A</v>
      </c>
    </row>
    <row r="872" spans="1:29" ht="15" customHeight="1" x14ac:dyDescent="0.25">
      <c r="A872" s="4" t="s">
        <v>2560</v>
      </c>
      <c r="B872" s="5" t="s">
        <v>1711</v>
      </c>
      <c r="C872" s="46" t="s">
        <v>427</v>
      </c>
      <c r="D872" s="295" t="s">
        <v>2441</v>
      </c>
      <c r="E872" s="52" t="s">
        <v>2419</v>
      </c>
      <c r="F872" s="280" t="s">
        <v>7</v>
      </c>
      <c r="G872" s="58">
        <f t="shared" si="129"/>
        <v>489</v>
      </c>
      <c r="H872" s="9">
        <v>425</v>
      </c>
      <c r="I872" s="6">
        <v>850</v>
      </c>
      <c r="J872" s="32"/>
      <c r="K872" s="9">
        <f t="shared" si="128"/>
        <v>0</v>
      </c>
      <c r="L872" s="9">
        <f t="shared" si="130"/>
        <v>0</v>
      </c>
      <c r="M872" s="9">
        <f t="shared" si="131"/>
        <v>0</v>
      </c>
      <c r="N872" s="29"/>
      <c r="O872" s="9">
        <f t="shared" si="134"/>
        <v>0</v>
      </c>
      <c r="P872" s="9">
        <f t="shared" si="135"/>
        <v>0</v>
      </c>
      <c r="Q872" s="9">
        <f t="shared" si="132"/>
        <v>0</v>
      </c>
      <c r="R872" s="8">
        <f t="shared" si="133"/>
        <v>0</v>
      </c>
      <c r="S872" s="89" t="e">
        <v>#N/A</v>
      </c>
      <c r="T872" s="89"/>
      <c r="U872" s="89"/>
      <c r="V872" s="89"/>
      <c r="W872" s="89"/>
      <c r="X872" s="89"/>
      <c r="Y872" s="89"/>
      <c r="Z872" s="89"/>
      <c r="AA872" s="89"/>
      <c r="AB872" s="89" t="e">
        <v>#N/A</v>
      </c>
      <c r="AC872" s="89" t="e">
        <v>#N/A</v>
      </c>
    </row>
    <row r="873" spans="1:29" ht="15" customHeight="1" x14ac:dyDescent="0.25">
      <c r="A873" s="4" t="s">
        <v>2560</v>
      </c>
      <c r="B873" s="5" t="s">
        <v>1711</v>
      </c>
      <c r="C873" s="5" t="s">
        <v>427</v>
      </c>
      <c r="D873" s="278" t="s">
        <v>2442</v>
      </c>
      <c r="E873" s="66" t="s">
        <v>2420</v>
      </c>
      <c r="F873" s="280" t="s">
        <v>7</v>
      </c>
      <c r="G873" s="84">
        <f t="shared" si="129"/>
        <v>202</v>
      </c>
      <c r="H873" s="213">
        <v>175</v>
      </c>
      <c r="I873" s="17">
        <v>350</v>
      </c>
      <c r="J873" s="32"/>
      <c r="K873" s="9">
        <f t="shared" si="128"/>
        <v>0</v>
      </c>
      <c r="L873" s="9">
        <f t="shared" si="130"/>
        <v>0</v>
      </c>
      <c r="M873" s="9">
        <f t="shared" si="131"/>
        <v>0</v>
      </c>
      <c r="N873" s="29"/>
      <c r="O873" s="9">
        <f t="shared" si="134"/>
        <v>0</v>
      </c>
      <c r="P873" s="9">
        <f t="shared" si="135"/>
        <v>0</v>
      </c>
      <c r="Q873" s="9">
        <f t="shared" si="132"/>
        <v>0</v>
      </c>
      <c r="R873" s="8">
        <f t="shared" si="133"/>
        <v>0</v>
      </c>
      <c r="S873" s="89" t="e">
        <v>#N/A</v>
      </c>
      <c r="T873" s="89"/>
      <c r="U873" s="89"/>
      <c r="V873" s="89"/>
      <c r="W873" s="89"/>
      <c r="X873" s="89"/>
      <c r="Y873" s="89"/>
      <c r="Z873" s="89"/>
      <c r="AA873" s="89"/>
      <c r="AB873" s="89"/>
      <c r="AC873" s="89"/>
    </row>
    <row r="874" spans="1:29" ht="15" customHeight="1" x14ac:dyDescent="0.25">
      <c r="A874" s="4" t="s">
        <v>2560</v>
      </c>
      <c r="B874" s="5" t="s">
        <v>1711</v>
      </c>
      <c r="C874" s="46" t="s">
        <v>427</v>
      </c>
      <c r="D874" s="295" t="s">
        <v>2443</v>
      </c>
      <c r="E874" s="66" t="s">
        <v>2421</v>
      </c>
      <c r="F874" s="280" t="s">
        <v>7</v>
      </c>
      <c r="G874" s="58">
        <f t="shared" si="129"/>
        <v>202</v>
      </c>
      <c r="H874" s="9">
        <v>175</v>
      </c>
      <c r="I874" s="6">
        <v>350</v>
      </c>
      <c r="J874" s="32"/>
      <c r="K874" s="9">
        <f t="shared" si="128"/>
        <v>0</v>
      </c>
      <c r="L874" s="9">
        <f t="shared" si="130"/>
        <v>0</v>
      </c>
      <c r="M874" s="9">
        <f t="shared" si="131"/>
        <v>0</v>
      </c>
      <c r="N874" s="29"/>
      <c r="O874" s="9">
        <f t="shared" si="134"/>
        <v>0</v>
      </c>
      <c r="P874" s="9">
        <f t="shared" si="135"/>
        <v>0</v>
      </c>
      <c r="Q874" s="9">
        <f t="shared" si="132"/>
        <v>0</v>
      </c>
      <c r="R874" s="8">
        <f t="shared" si="133"/>
        <v>0</v>
      </c>
      <c r="S874" s="89" t="e">
        <v>#N/A</v>
      </c>
      <c r="T874" s="89"/>
      <c r="U874" s="89"/>
      <c r="V874" s="89"/>
      <c r="W874" s="89"/>
      <c r="X874" s="89"/>
      <c r="Y874" s="89"/>
      <c r="Z874" s="89"/>
      <c r="AA874" s="89"/>
      <c r="AB874" s="89"/>
      <c r="AC874" s="89"/>
    </row>
    <row r="875" spans="1:29" ht="15" customHeight="1" x14ac:dyDescent="0.25">
      <c r="A875" s="4" t="s">
        <v>2560</v>
      </c>
      <c r="B875" s="60" t="s">
        <v>1711</v>
      </c>
      <c r="C875" s="5" t="s">
        <v>427</v>
      </c>
      <c r="D875" s="278" t="s">
        <v>2884</v>
      </c>
      <c r="E875" s="182" t="s">
        <v>2705</v>
      </c>
      <c r="F875" s="254" t="s">
        <v>9</v>
      </c>
      <c r="G875" s="17">
        <f t="shared" si="129"/>
        <v>1035</v>
      </c>
      <c r="H875" s="17">
        <v>900</v>
      </c>
      <c r="I875" s="17">
        <v>1800</v>
      </c>
      <c r="J875" s="32"/>
      <c r="K875" s="9">
        <f t="shared" si="128"/>
        <v>0</v>
      </c>
      <c r="L875" s="9">
        <f t="shared" si="130"/>
        <v>0</v>
      </c>
      <c r="M875" s="9">
        <f t="shared" si="131"/>
        <v>0</v>
      </c>
      <c r="N875" s="29"/>
      <c r="O875" s="9">
        <f t="shared" si="134"/>
        <v>0</v>
      </c>
      <c r="P875" s="9">
        <f t="shared" si="135"/>
        <v>0</v>
      </c>
      <c r="Q875" s="9">
        <f t="shared" si="132"/>
        <v>0</v>
      </c>
      <c r="R875" s="8">
        <f t="shared" si="133"/>
        <v>0</v>
      </c>
      <c r="S875" s="89" t="s">
        <v>2927</v>
      </c>
      <c r="T875" s="89" t="s">
        <v>2727</v>
      </c>
      <c r="U875" s="89">
        <v>110</v>
      </c>
      <c r="V875" s="89"/>
      <c r="W875" s="89"/>
      <c r="X875" s="89"/>
      <c r="Y875" s="89"/>
      <c r="Z875" s="89"/>
      <c r="AA875" s="89"/>
      <c r="AB875" s="89"/>
      <c r="AC875" s="89"/>
    </row>
    <row r="876" spans="1:29" ht="15" customHeight="1" x14ac:dyDescent="0.25">
      <c r="A876" s="4" t="s">
        <v>2560</v>
      </c>
      <c r="B876" s="60" t="s">
        <v>1711</v>
      </c>
      <c r="C876" s="46" t="s">
        <v>427</v>
      </c>
      <c r="D876" s="278" t="s">
        <v>2885</v>
      </c>
      <c r="E876" s="52" t="s">
        <v>2706</v>
      </c>
      <c r="F876" s="254" t="s">
        <v>9</v>
      </c>
      <c r="G876" s="6">
        <f t="shared" si="129"/>
        <v>1035</v>
      </c>
      <c r="H876" s="6">
        <v>900</v>
      </c>
      <c r="I876" s="6">
        <v>1800</v>
      </c>
      <c r="J876" s="32"/>
      <c r="K876" s="9">
        <f t="shared" si="128"/>
        <v>0</v>
      </c>
      <c r="L876" s="9">
        <f t="shared" si="130"/>
        <v>0</v>
      </c>
      <c r="M876" s="9">
        <f t="shared" si="131"/>
        <v>0</v>
      </c>
      <c r="N876" s="29"/>
      <c r="O876" s="9">
        <f t="shared" si="134"/>
        <v>0</v>
      </c>
      <c r="P876" s="9">
        <f t="shared" si="135"/>
        <v>0</v>
      </c>
      <c r="Q876" s="9">
        <f t="shared" si="132"/>
        <v>0</v>
      </c>
      <c r="R876" s="8">
        <f t="shared" si="133"/>
        <v>0</v>
      </c>
      <c r="S876" s="89" t="s">
        <v>2927</v>
      </c>
      <c r="T876" s="89" t="s">
        <v>2727</v>
      </c>
      <c r="U876" s="89">
        <v>110</v>
      </c>
      <c r="V876" s="89"/>
      <c r="W876" s="89"/>
      <c r="X876" s="89"/>
      <c r="Y876" s="89"/>
      <c r="Z876" s="89"/>
      <c r="AA876" s="89"/>
      <c r="AB876" s="89"/>
      <c r="AC876" s="89"/>
    </row>
    <row r="877" spans="1:29" ht="15" customHeight="1" x14ac:dyDescent="0.25">
      <c r="A877" s="4" t="s">
        <v>2560</v>
      </c>
      <c r="B877" s="60" t="s">
        <v>1711</v>
      </c>
      <c r="C877" s="46" t="s">
        <v>428</v>
      </c>
      <c r="D877" s="310" t="s">
        <v>2886</v>
      </c>
      <c r="E877" s="182" t="s">
        <v>2707</v>
      </c>
      <c r="F877" s="254" t="s">
        <v>9</v>
      </c>
      <c r="G877" s="6">
        <f t="shared" si="129"/>
        <v>1035</v>
      </c>
      <c r="H877" s="6">
        <v>900</v>
      </c>
      <c r="I877" s="6">
        <v>1800</v>
      </c>
      <c r="J877" s="32"/>
      <c r="K877" s="9">
        <f t="shared" si="128"/>
        <v>0</v>
      </c>
      <c r="L877" s="9">
        <f t="shared" si="130"/>
        <v>0</v>
      </c>
      <c r="M877" s="9">
        <f t="shared" si="131"/>
        <v>0</v>
      </c>
      <c r="N877" s="29"/>
      <c r="O877" s="9">
        <f t="shared" si="134"/>
        <v>0</v>
      </c>
      <c r="P877" s="9">
        <f t="shared" si="135"/>
        <v>0</v>
      </c>
      <c r="Q877" s="9">
        <f t="shared" si="132"/>
        <v>0</v>
      </c>
      <c r="R877" s="8">
        <f t="shared" si="133"/>
        <v>0</v>
      </c>
      <c r="S877" s="89" t="s">
        <v>2927</v>
      </c>
      <c r="T877" s="89" t="s">
        <v>2727</v>
      </c>
      <c r="U877" s="89">
        <v>110</v>
      </c>
      <c r="V877" s="89"/>
      <c r="W877" s="89"/>
      <c r="X877" s="89"/>
      <c r="Y877" s="89"/>
      <c r="Z877" s="89"/>
      <c r="AA877" s="89"/>
      <c r="AB877" s="89"/>
      <c r="AC877" s="89"/>
    </row>
    <row r="878" spans="1:29" ht="15" customHeight="1" x14ac:dyDescent="0.25">
      <c r="A878" s="4" t="s">
        <v>2560</v>
      </c>
      <c r="B878" s="5" t="s">
        <v>1515</v>
      </c>
      <c r="C878" s="5" t="s">
        <v>427</v>
      </c>
      <c r="D878" s="278" t="s">
        <v>665</v>
      </c>
      <c r="E878" s="245" t="s">
        <v>1089</v>
      </c>
      <c r="F878" s="280" t="s">
        <v>10</v>
      </c>
      <c r="G878" s="84">
        <f t="shared" si="129"/>
        <v>863</v>
      </c>
      <c r="H878" s="15">
        <v>750</v>
      </c>
      <c r="I878" s="15">
        <v>1500</v>
      </c>
      <c r="J878" s="33"/>
      <c r="K878" s="9">
        <f t="shared" si="128"/>
        <v>0</v>
      </c>
      <c r="L878" s="9">
        <f t="shared" si="130"/>
        <v>0</v>
      </c>
      <c r="M878" s="9">
        <f t="shared" si="131"/>
        <v>0</v>
      </c>
      <c r="N878" s="29"/>
      <c r="O878" s="9">
        <f t="shared" si="134"/>
        <v>0</v>
      </c>
      <c r="P878" s="9">
        <f t="shared" si="135"/>
        <v>0</v>
      </c>
      <c r="Q878" s="9">
        <f t="shared" si="132"/>
        <v>0</v>
      </c>
      <c r="R878" s="8">
        <f t="shared" si="133"/>
        <v>0</v>
      </c>
      <c r="S878" s="89" t="e">
        <v>#N/A</v>
      </c>
      <c r="T878" s="89" t="s">
        <v>2203</v>
      </c>
      <c r="U878" s="89"/>
      <c r="V878" s="89"/>
      <c r="W878" s="89"/>
      <c r="X878" s="89"/>
      <c r="Y878" s="89"/>
      <c r="Z878" s="89"/>
      <c r="AA878" s="89"/>
      <c r="AB878" s="89" t="e">
        <v>#N/A</v>
      </c>
      <c r="AC878" s="89" t="e">
        <v>#N/A</v>
      </c>
    </row>
    <row r="879" spans="1:29" ht="15" customHeight="1" x14ac:dyDescent="0.25">
      <c r="A879" s="4" t="s">
        <v>2560</v>
      </c>
      <c r="B879" s="5" t="s">
        <v>1515</v>
      </c>
      <c r="C879" s="46" t="s">
        <v>427</v>
      </c>
      <c r="D879" s="295" t="s">
        <v>666</v>
      </c>
      <c r="E879" s="185" t="s">
        <v>1090</v>
      </c>
      <c r="F879" s="280" t="s">
        <v>10</v>
      </c>
      <c r="G879" s="58">
        <f t="shared" si="129"/>
        <v>863</v>
      </c>
      <c r="H879" s="10">
        <v>750</v>
      </c>
      <c r="I879" s="10">
        <v>1500</v>
      </c>
      <c r="J879" s="33"/>
      <c r="K879" s="9">
        <f t="shared" si="128"/>
        <v>0</v>
      </c>
      <c r="L879" s="9">
        <f t="shared" si="130"/>
        <v>0</v>
      </c>
      <c r="M879" s="9">
        <f t="shared" si="131"/>
        <v>0</v>
      </c>
      <c r="N879" s="29"/>
      <c r="O879" s="9">
        <f t="shared" si="134"/>
        <v>0</v>
      </c>
      <c r="P879" s="9">
        <f t="shared" si="135"/>
        <v>0</v>
      </c>
      <c r="Q879" s="9">
        <f t="shared" si="132"/>
        <v>0</v>
      </c>
      <c r="R879" s="8">
        <f t="shared" si="133"/>
        <v>0</v>
      </c>
      <c r="S879" s="89" t="e">
        <v>#N/A</v>
      </c>
      <c r="T879" s="89" t="s">
        <v>2203</v>
      </c>
      <c r="U879" s="89"/>
      <c r="V879" s="89"/>
      <c r="W879" s="89"/>
      <c r="X879" s="89"/>
      <c r="Y879" s="89"/>
      <c r="Z879" s="89"/>
      <c r="AA879" s="89"/>
      <c r="AB879" s="89" t="e">
        <v>#N/A</v>
      </c>
      <c r="AC879" s="89" t="e">
        <v>#N/A</v>
      </c>
    </row>
    <row r="880" spans="1:29" ht="15" customHeight="1" x14ac:dyDescent="0.25">
      <c r="A880" s="4" t="s">
        <v>2560</v>
      </c>
      <c r="B880" s="5" t="s">
        <v>1515</v>
      </c>
      <c r="C880" s="5" t="s">
        <v>427</v>
      </c>
      <c r="D880" s="278" t="s">
        <v>667</v>
      </c>
      <c r="E880" s="185" t="s">
        <v>1091</v>
      </c>
      <c r="F880" s="280" t="s">
        <v>10</v>
      </c>
      <c r="G880" s="84">
        <f t="shared" si="129"/>
        <v>460</v>
      </c>
      <c r="H880" s="15">
        <v>400</v>
      </c>
      <c r="I880" s="15">
        <v>800</v>
      </c>
      <c r="J880" s="33"/>
      <c r="K880" s="9">
        <f t="shared" si="128"/>
        <v>0</v>
      </c>
      <c r="L880" s="9">
        <f t="shared" si="130"/>
        <v>0</v>
      </c>
      <c r="M880" s="9">
        <f t="shared" si="131"/>
        <v>0</v>
      </c>
      <c r="N880" s="29"/>
      <c r="O880" s="9">
        <f t="shared" si="134"/>
        <v>0</v>
      </c>
      <c r="P880" s="9">
        <f t="shared" si="135"/>
        <v>0</v>
      </c>
      <c r="Q880" s="9">
        <f t="shared" si="132"/>
        <v>0</v>
      </c>
      <c r="R880" s="8">
        <f t="shared" si="133"/>
        <v>0</v>
      </c>
      <c r="S880" s="89" t="e">
        <v>#N/A</v>
      </c>
      <c r="T880" s="89" t="s">
        <v>2203</v>
      </c>
      <c r="U880" s="89"/>
      <c r="V880" s="89"/>
      <c r="W880" s="89"/>
      <c r="X880" s="89"/>
      <c r="Y880" s="89"/>
      <c r="Z880" s="89"/>
      <c r="AA880" s="89"/>
      <c r="AB880" s="89" t="e">
        <v>#N/A</v>
      </c>
      <c r="AC880" s="89" t="e">
        <v>#N/A</v>
      </c>
    </row>
    <row r="881" spans="1:29" ht="15" customHeight="1" x14ac:dyDescent="0.25">
      <c r="A881" s="4" t="s">
        <v>2560</v>
      </c>
      <c r="B881" s="5" t="s">
        <v>1515</v>
      </c>
      <c r="C881" s="46" t="s">
        <v>427</v>
      </c>
      <c r="D881" s="295" t="s">
        <v>668</v>
      </c>
      <c r="E881" s="185" t="s">
        <v>1092</v>
      </c>
      <c r="F881" s="280" t="s">
        <v>10</v>
      </c>
      <c r="G881" s="58">
        <f t="shared" si="129"/>
        <v>460</v>
      </c>
      <c r="H881" s="10">
        <v>400</v>
      </c>
      <c r="I881" s="10">
        <v>800</v>
      </c>
      <c r="J881" s="33"/>
      <c r="K881" s="9">
        <f t="shared" si="128"/>
        <v>0</v>
      </c>
      <c r="L881" s="9">
        <f t="shared" si="130"/>
        <v>0</v>
      </c>
      <c r="M881" s="9">
        <f t="shared" si="131"/>
        <v>0</v>
      </c>
      <c r="N881" s="29"/>
      <c r="O881" s="9">
        <f t="shared" si="134"/>
        <v>0</v>
      </c>
      <c r="P881" s="9">
        <f t="shared" si="135"/>
        <v>0</v>
      </c>
      <c r="Q881" s="9">
        <f t="shared" si="132"/>
        <v>0</v>
      </c>
      <c r="R881" s="8">
        <f t="shared" si="133"/>
        <v>0</v>
      </c>
      <c r="S881" s="89" t="e">
        <v>#N/A</v>
      </c>
      <c r="T881" s="89" t="s">
        <v>2203</v>
      </c>
      <c r="U881" s="89"/>
      <c r="V881" s="89"/>
      <c r="W881" s="89"/>
      <c r="X881" s="89"/>
      <c r="Y881" s="89"/>
      <c r="Z881" s="89"/>
      <c r="AA881" s="89"/>
      <c r="AB881" s="89" t="e">
        <v>#N/A</v>
      </c>
      <c r="AC881" s="89" t="e">
        <v>#N/A</v>
      </c>
    </row>
    <row r="882" spans="1:29" ht="15" customHeight="1" x14ac:dyDescent="0.25">
      <c r="A882" s="4" t="s">
        <v>2560</v>
      </c>
      <c r="B882" s="5" t="s">
        <v>1515</v>
      </c>
      <c r="C882" s="5" t="s">
        <v>427</v>
      </c>
      <c r="D882" s="278" t="s">
        <v>669</v>
      </c>
      <c r="E882" s="245" t="s">
        <v>1093</v>
      </c>
      <c r="F882" s="280" t="s">
        <v>660</v>
      </c>
      <c r="G882" s="84">
        <f t="shared" si="129"/>
        <v>690</v>
      </c>
      <c r="H882" s="15">
        <v>600</v>
      </c>
      <c r="I882" s="15">
        <v>1200</v>
      </c>
      <c r="J882" s="33"/>
      <c r="K882" s="9">
        <f t="shared" si="128"/>
        <v>0</v>
      </c>
      <c r="L882" s="9">
        <f t="shared" si="130"/>
        <v>0</v>
      </c>
      <c r="M882" s="9">
        <f t="shared" si="131"/>
        <v>0</v>
      </c>
      <c r="N882" s="29"/>
      <c r="O882" s="9">
        <f t="shared" si="134"/>
        <v>0</v>
      </c>
      <c r="P882" s="9">
        <f t="shared" si="135"/>
        <v>0</v>
      </c>
      <c r="Q882" s="9">
        <f t="shared" si="132"/>
        <v>0</v>
      </c>
      <c r="R882" s="8">
        <f t="shared" si="133"/>
        <v>0</v>
      </c>
      <c r="S882" s="89" t="e">
        <v>#N/A</v>
      </c>
      <c r="T882" s="89" t="s">
        <v>2203</v>
      </c>
      <c r="U882" s="89"/>
      <c r="V882" s="89"/>
      <c r="W882" s="89"/>
      <c r="X882" s="89"/>
      <c r="Y882" s="89"/>
      <c r="Z882" s="89"/>
      <c r="AA882" s="89"/>
      <c r="AB882" s="89" t="e">
        <v>#N/A</v>
      </c>
      <c r="AC882" s="89" t="e">
        <v>#N/A</v>
      </c>
    </row>
    <row r="883" spans="1:29" ht="15" customHeight="1" x14ac:dyDescent="0.25">
      <c r="A883" s="4" t="s">
        <v>2560</v>
      </c>
      <c r="B883" s="5" t="s">
        <v>1515</v>
      </c>
      <c r="C883" s="46" t="s">
        <v>427</v>
      </c>
      <c r="D883" s="295" t="s">
        <v>670</v>
      </c>
      <c r="E883" s="185" t="s">
        <v>1094</v>
      </c>
      <c r="F883" s="280" t="s">
        <v>660</v>
      </c>
      <c r="G883" s="58">
        <f t="shared" si="129"/>
        <v>690</v>
      </c>
      <c r="H883" s="10">
        <v>600</v>
      </c>
      <c r="I883" s="10">
        <v>1200</v>
      </c>
      <c r="J883" s="33"/>
      <c r="K883" s="9">
        <f t="shared" si="128"/>
        <v>0</v>
      </c>
      <c r="L883" s="9">
        <f t="shared" si="130"/>
        <v>0</v>
      </c>
      <c r="M883" s="9">
        <f t="shared" si="131"/>
        <v>0</v>
      </c>
      <c r="N883" s="29"/>
      <c r="O883" s="9">
        <f t="shared" si="134"/>
        <v>0</v>
      </c>
      <c r="P883" s="9">
        <f t="shared" si="135"/>
        <v>0</v>
      </c>
      <c r="Q883" s="9">
        <f t="shared" si="132"/>
        <v>0</v>
      </c>
      <c r="R883" s="8">
        <f t="shared" si="133"/>
        <v>0</v>
      </c>
      <c r="S883" s="89" t="e">
        <v>#N/A</v>
      </c>
      <c r="T883" s="89" t="s">
        <v>2203</v>
      </c>
      <c r="U883" s="89"/>
      <c r="V883" s="89"/>
      <c r="W883" s="89"/>
      <c r="X883" s="89"/>
      <c r="Y883" s="89"/>
      <c r="Z883" s="89"/>
      <c r="AA883" s="89"/>
      <c r="AB883" s="89" t="e">
        <v>#N/A</v>
      </c>
      <c r="AC883" s="89" t="e">
        <v>#N/A</v>
      </c>
    </row>
    <row r="884" spans="1:29" ht="15" customHeight="1" x14ac:dyDescent="0.25">
      <c r="A884" s="4" t="s">
        <v>2560</v>
      </c>
      <c r="B884" s="5" t="s">
        <v>1515</v>
      </c>
      <c r="C884" s="5" t="s">
        <v>427</v>
      </c>
      <c r="D884" s="278" t="s">
        <v>369</v>
      </c>
      <c r="E884" s="188" t="s">
        <v>1095</v>
      </c>
      <c r="F884" s="280" t="s">
        <v>7</v>
      </c>
      <c r="G884" s="84">
        <f t="shared" si="129"/>
        <v>35</v>
      </c>
      <c r="H884" s="15">
        <v>30</v>
      </c>
      <c r="I884" s="15">
        <v>60</v>
      </c>
      <c r="J884" s="33"/>
      <c r="K884" s="9">
        <f t="shared" si="128"/>
        <v>0</v>
      </c>
      <c r="L884" s="9">
        <f t="shared" si="130"/>
        <v>0</v>
      </c>
      <c r="M884" s="9">
        <f t="shared" si="131"/>
        <v>0</v>
      </c>
      <c r="N884" s="29"/>
      <c r="O884" s="9">
        <f t="shared" si="134"/>
        <v>0</v>
      </c>
      <c r="P884" s="9">
        <f t="shared" si="135"/>
        <v>0</v>
      </c>
      <c r="Q884" s="9">
        <f t="shared" si="132"/>
        <v>0</v>
      </c>
      <c r="R884" s="8">
        <f t="shared" si="133"/>
        <v>0</v>
      </c>
      <c r="S884" s="89" t="s">
        <v>2204</v>
      </c>
      <c r="T884" s="89" t="s">
        <v>2202</v>
      </c>
      <c r="U884" s="89"/>
      <c r="V884" s="89"/>
      <c r="W884" s="89"/>
      <c r="X884" s="89"/>
      <c r="Y884" s="89"/>
      <c r="Z884" s="89"/>
      <c r="AA884" s="89"/>
      <c r="AB884" s="89"/>
      <c r="AC884" s="89"/>
    </row>
    <row r="885" spans="1:29" ht="15" customHeight="1" x14ac:dyDescent="0.25">
      <c r="A885" s="4" t="s">
        <v>2560</v>
      </c>
      <c r="B885" s="5" t="s">
        <v>1515</v>
      </c>
      <c r="C885" s="46" t="s">
        <v>427</v>
      </c>
      <c r="D885" s="295" t="s">
        <v>370</v>
      </c>
      <c r="E885" s="183" t="s">
        <v>1096</v>
      </c>
      <c r="F885" s="280" t="s">
        <v>7</v>
      </c>
      <c r="G885" s="58">
        <f t="shared" si="129"/>
        <v>35</v>
      </c>
      <c r="H885" s="10">
        <v>30</v>
      </c>
      <c r="I885" s="10">
        <v>60</v>
      </c>
      <c r="J885" s="33"/>
      <c r="K885" s="9">
        <f t="shared" si="128"/>
        <v>0</v>
      </c>
      <c r="L885" s="9">
        <f t="shared" si="130"/>
        <v>0</v>
      </c>
      <c r="M885" s="9">
        <f t="shared" si="131"/>
        <v>0</v>
      </c>
      <c r="N885" s="29"/>
      <c r="O885" s="9">
        <f t="shared" si="134"/>
        <v>0</v>
      </c>
      <c r="P885" s="9">
        <f t="shared" si="135"/>
        <v>0</v>
      </c>
      <c r="Q885" s="9">
        <f t="shared" si="132"/>
        <v>0</v>
      </c>
      <c r="R885" s="8">
        <f t="shared" si="133"/>
        <v>0</v>
      </c>
      <c r="S885" s="89" t="s">
        <v>2204</v>
      </c>
      <c r="T885" s="89" t="s">
        <v>2202</v>
      </c>
      <c r="U885" s="89"/>
      <c r="V885" s="89"/>
      <c r="W885" s="89"/>
      <c r="X885" s="89"/>
      <c r="Y885" s="89"/>
      <c r="Z885" s="89"/>
      <c r="AA885" s="89"/>
      <c r="AB885" s="89"/>
      <c r="AC885" s="89"/>
    </row>
    <row r="886" spans="1:29" ht="15" customHeight="1" x14ac:dyDescent="0.25">
      <c r="A886" s="4" t="s">
        <v>2560</v>
      </c>
      <c r="B886" s="5" t="s">
        <v>1515</v>
      </c>
      <c r="C886" s="5" t="s">
        <v>427</v>
      </c>
      <c r="D886" s="278" t="s">
        <v>671</v>
      </c>
      <c r="E886" s="245" t="s">
        <v>1097</v>
      </c>
      <c r="F886" s="280" t="s">
        <v>10</v>
      </c>
      <c r="G886" s="84">
        <f t="shared" si="129"/>
        <v>863</v>
      </c>
      <c r="H886" s="15">
        <v>750</v>
      </c>
      <c r="I886" s="15">
        <v>1500</v>
      </c>
      <c r="J886" s="33"/>
      <c r="K886" s="9">
        <f t="shared" si="128"/>
        <v>0</v>
      </c>
      <c r="L886" s="9">
        <f t="shared" si="130"/>
        <v>0</v>
      </c>
      <c r="M886" s="9">
        <f t="shared" si="131"/>
        <v>0</v>
      </c>
      <c r="N886" s="29"/>
      <c r="O886" s="9">
        <f t="shared" si="134"/>
        <v>0</v>
      </c>
      <c r="P886" s="9">
        <f t="shared" si="135"/>
        <v>0</v>
      </c>
      <c r="Q886" s="9">
        <f t="shared" si="132"/>
        <v>0</v>
      </c>
      <c r="R886" s="8">
        <f t="shared" si="133"/>
        <v>0</v>
      </c>
      <c r="S886" s="89" t="e">
        <v>#N/A</v>
      </c>
      <c r="T886" s="89" t="s">
        <v>2203</v>
      </c>
      <c r="U886" s="89"/>
      <c r="V886" s="89"/>
      <c r="W886" s="89"/>
      <c r="X886" s="89"/>
      <c r="Y886" s="89"/>
      <c r="Z886" s="89"/>
      <c r="AA886" s="89"/>
      <c r="AB886" s="89" t="e">
        <v>#N/A</v>
      </c>
      <c r="AC886" s="89" t="e">
        <v>#N/A</v>
      </c>
    </row>
    <row r="887" spans="1:29" ht="15" customHeight="1" x14ac:dyDescent="0.25">
      <c r="A887" s="4" t="s">
        <v>2560</v>
      </c>
      <c r="B887" s="5" t="s">
        <v>1515</v>
      </c>
      <c r="C887" s="46" t="s">
        <v>427</v>
      </c>
      <c r="D887" s="295" t="s">
        <v>672</v>
      </c>
      <c r="E887" s="185" t="s">
        <v>1098</v>
      </c>
      <c r="F887" s="280" t="s">
        <v>10</v>
      </c>
      <c r="G887" s="58">
        <f t="shared" si="129"/>
        <v>863</v>
      </c>
      <c r="H887" s="10">
        <v>750</v>
      </c>
      <c r="I887" s="10">
        <v>1500</v>
      </c>
      <c r="J887" s="33"/>
      <c r="K887" s="9">
        <f t="shared" si="128"/>
        <v>0</v>
      </c>
      <c r="L887" s="9">
        <f t="shared" si="130"/>
        <v>0</v>
      </c>
      <c r="M887" s="9">
        <f t="shared" si="131"/>
        <v>0</v>
      </c>
      <c r="N887" s="29"/>
      <c r="O887" s="9">
        <f t="shared" si="134"/>
        <v>0</v>
      </c>
      <c r="P887" s="9">
        <f t="shared" si="135"/>
        <v>0</v>
      </c>
      <c r="Q887" s="9">
        <f t="shared" si="132"/>
        <v>0</v>
      </c>
      <c r="R887" s="8">
        <f t="shared" si="133"/>
        <v>0</v>
      </c>
      <c r="S887" s="89" t="e">
        <v>#N/A</v>
      </c>
      <c r="T887" s="89" t="s">
        <v>2203</v>
      </c>
      <c r="U887" s="89"/>
      <c r="V887" s="89"/>
      <c r="W887" s="89"/>
      <c r="X887" s="89"/>
      <c r="Y887" s="89"/>
      <c r="Z887" s="89"/>
      <c r="AA887" s="89"/>
      <c r="AB887" s="89" t="e">
        <v>#N/A</v>
      </c>
      <c r="AC887" s="89" t="e">
        <v>#N/A</v>
      </c>
    </row>
    <row r="888" spans="1:29" ht="15" customHeight="1" x14ac:dyDescent="0.25">
      <c r="A888" s="4" t="s">
        <v>2560</v>
      </c>
      <c r="B888" s="5" t="s">
        <v>1515</v>
      </c>
      <c r="C888" s="5" t="s">
        <v>427</v>
      </c>
      <c r="D888" s="278" t="s">
        <v>673</v>
      </c>
      <c r="E888" s="245" t="s">
        <v>1099</v>
      </c>
      <c r="F888" s="280" t="s">
        <v>11</v>
      </c>
      <c r="G888" s="84">
        <f t="shared" si="129"/>
        <v>518</v>
      </c>
      <c r="H888" s="15">
        <v>450</v>
      </c>
      <c r="I888" s="15">
        <v>900</v>
      </c>
      <c r="J888" s="33"/>
      <c r="K888" s="9">
        <f t="shared" si="128"/>
        <v>0</v>
      </c>
      <c r="L888" s="9">
        <f t="shared" si="130"/>
        <v>0</v>
      </c>
      <c r="M888" s="9">
        <f t="shared" si="131"/>
        <v>0</v>
      </c>
      <c r="N888" s="29"/>
      <c r="O888" s="9">
        <f t="shared" si="134"/>
        <v>0</v>
      </c>
      <c r="P888" s="9">
        <f t="shared" si="135"/>
        <v>0</v>
      </c>
      <c r="Q888" s="9">
        <f t="shared" si="132"/>
        <v>0</v>
      </c>
      <c r="R888" s="8">
        <f t="shared" si="133"/>
        <v>0</v>
      </c>
      <c r="S888" s="89" t="e">
        <v>#N/A</v>
      </c>
      <c r="T888" s="89" t="s">
        <v>2203</v>
      </c>
      <c r="U888" s="89"/>
      <c r="V888" s="89"/>
      <c r="W888" s="89"/>
      <c r="X888" s="89"/>
      <c r="Y888" s="89"/>
      <c r="Z888" s="89"/>
      <c r="AA888" s="89"/>
      <c r="AB888" s="89" t="e">
        <v>#N/A</v>
      </c>
      <c r="AC888" s="89" t="e">
        <v>#N/A</v>
      </c>
    </row>
    <row r="889" spans="1:29" ht="15" customHeight="1" x14ac:dyDescent="0.25">
      <c r="A889" s="4" t="s">
        <v>2560</v>
      </c>
      <c r="B889" s="5" t="s">
        <v>1515</v>
      </c>
      <c r="C889" s="46" t="s">
        <v>427</v>
      </c>
      <c r="D889" s="295" t="s">
        <v>674</v>
      </c>
      <c r="E889" s="185" t="s">
        <v>1100</v>
      </c>
      <c r="F889" s="280" t="s">
        <v>11</v>
      </c>
      <c r="G889" s="58">
        <f t="shared" si="129"/>
        <v>518</v>
      </c>
      <c r="H889" s="10">
        <v>450</v>
      </c>
      <c r="I889" s="10">
        <v>900</v>
      </c>
      <c r="J889" s="33"/>
      <c r="K889" s="9">
        <f t="shared" si="128"/>
        <v>0</v>
      </c>
      <c r="L889" s="9">
        <f t="shared" si="130"/>
        <v>0</v>
      </c>
      <c r="M889" s="9">
        <f t="shared" si="131"/>
        <v>0</v>
      </c>
      <c r="N889" s="29"/>
      <c r="O889" s="9">
        <f t="shared" si="134"/>
        <v>0</v>
      </c>
      <c r="P889" s="9">
        <f t="shared" si="135"/>
        <v>0</v>
      </c>
      <c r="Q889" s="9">
        <f t="shared" si="132"/>
        <v>0</v>
      </c>
      <c r="R889" s="8">
        <f t="shared" si="133"/>
        <v>0</v>
      </c>
      <c r="S889" s="89" t="e">
        <v>#N/A</v>
      </c>
      <c r="T889" s="89" t="s">
        <v>2203</v>
      </c>
      <c r="U889" s="89"/>
      <c r="V889" s="89"/>
      <c r="W889" s="89"/>
      <c r="X889" s="89"/>
      <c r="Y889" s="89"/>
      <c r="Z889" s="89"/>
      <c r="AA889" s="89"/>
      <c r="AB889" s="89" t="e">
        <v>#N/A</v>
      </c>
      <c r="AC889" s="89" t="e">
        <v>#N/A</v>
      </c>
    </row>
    <row r="890" spans="1:29" ht="15" customHeight="1" x14ac:dyDescent="0.25">
      <c r="A890" s="4" t="s">
        <v>2560</v>
      </c>
      <c r="B890" s="5" t="s">
        <v>1333</v>
      </c>
      <c r="C890" s="5" t="s">
        <v>427</v>
      </c>
      <c r="D890" s="278" t="s">
        <v>371</v>
      </c>
      <c r="E890" s="185" t="s">
        <v>1101</v>
      </c>
      <c r="F890" s="280" t="s">
        <v>24</v>
      </c>
      <c r="G890" s="84">
        <f t="shared" si="129"/>
        <v>828</v>
      </c>
      <c r="H890" s="15">
        <v>720</v>
      </c>
      <c r="I890" s="15">
        <v>1440</v>
      </c>
      <c r="J890" s="33"/>
      <c r="K890" s="9">
        <f t="shared" si="128"/>
        <v>0</v>
      </c>
      <c r="L890" s="9">
        <f t="shared" si="130"/>
        <v>0</v>
      </c>
      <c r="M890" s="9">
        <f t="shared" si="131"/>
        <v>0</v>
      </c>
      <c r="N890" s="29"/>
      <c r="O890" s="9">
        <f t="shared" si="134"/>
        <v>0</v>
      </c>
      <c r="P890" s="9">
        <f t="shared" si="135"/>
        <v>0</v>
      </c>
      <c r="Q890" s="9">
        <f t="shared" si="132"/>
        <v>0</v>
      </c>
      <c r="R890" s="8">
        <f t="shared" si="133"/>
        <v>0</v>
      </c>
      <c r="S890" s="89" t="s">
        <v>2045</v>
      </c>
      <c r="T890" s="89" t="s">
        <v>2203</v>
      </c>
      <c r="U890" s="89"/>
      <c r="V890" s="89"/>
      <c r="W890" s="89"/>
      <c r="X890" s="89"/>
      <c r="Y890" s="89"/>
      <c r="Z890" s="89"/>
      <c r="AA890" s="89"/>
      <c r="AB890" s="89"/>
      <c r="AC890" s="89"/>
    </row>
    <row r="891" spans="1:29" ht="15" customHeight="1" x14ac:dyDescent="0.25">
      <c r="A891" s="4" t="s">
        <v>2560</v>
      </c>
      <c r="B891" s="5" t="s">
        <v>1333</v>
      </c>
      <c r="C891" s="46" t="s">
        <v>427</v>
      </c>
      <c r="D891" s="295" t="s">
        <v>372</v>
      </c>
      <c r="E891" s="245" t="s">
        <v>1102</v>
      </c>
      <c r="F891" s="280" t="s">
        <v>24</v>
      </c>
      <c r="G891" s="58">
        <f t="shared" si="129"/>
        <v>828</v>
      </c>
      <c r="H891" s="10">
        <v>720</v>
      </c>
      <c r="I891" s="10">
        <v>1440</v>
      </c>
      <c r="J891" s="33"/>
      <c r="K891" s="9">
        <f t="shared" ref="K891:K954" si="136">J891*G891</f>
        <v>0</v>
      </c>
      <c r="L891" s="9">
        <f t="shared" si="130"/>
        <v>0</v>
      </c>
      <c r="M891" s="9">
        <f t="shared" si="131"/>
        <v>0</v>
      </c>
      <c r="N891" s="29"/>
      <c r="O891" s="9">
        <f t="shared" si="134"/>
        <v>0</v>
      </c>
      <c r="P891" s="9">
        <f t="shared" si="135"/>
        <v>0</v>
      </c>
      <c r="Q891" s="9">
        <f t="shared" si="132"/>
        <v>0</v>
      </c>
      <c r="R891" s="8">
        <f t="shared" si="133"/>
        <v>0</v>
      </c>
      <c r="S891" s="89" t="s">
        <v>2045</v>
      </c>
      <c r="T891" s="89" t="s">
        <v>2203</v>
      </c>
      <c r="U891" s="89"/>
      <c r="V891" s="89"/>
      <c r="W891" s="89"/>
      <c r="X891" s="89"/>
      <c r="Y891" s="89"/>
      <c r="Z891" s="89"/>
      <c r="AA891" s="89"/>
      <c r="AB891" s="89"/>
      <c r="AC891" s="89"/>
    </row>
    <row r="892" spans="1:29" ht="15" customHeight="1" x14ac:dyDescent="0.25">
      <c r="A892" s="4" t="s">
        <v>2560</v>
      </c>
      <c r="B892" s="5" t="s">
        <v>1333</v>
      </c>
      <c r="C892" s="5" t="s">
        <v>427</v>
      </c>
      <c r="D892" s="278" t="s">
        <v>693</v>
      </c>
      <c r="E892" s="245" t="s">
        <v>695</v>
      </c>
      <c r="F892" s="280" t="s">
        <v>24</v>
      </c>
      <c r="G892" s="84">
        <f t="shared" si="129"/>
        <v>621</v>
      </c>
      <c r="H892" s="15">
        <v>540</v>
      </c>
      <c r="I892" s="15">
        <v>1080</v>
      </c>
      <c r="J892" s="33"/>
      <c r="K892" s="9">
        <f t="shared" si="136"/>
        <v>0</v>
      </c>
      <c r="L892" s="9">
        <f t="shared" si="130"/>
        <v>0</v>
      </c>
      <c r="M892" s="9">
        <f t="shared" si="131"/>
        <v>0</v>
      </c>
      <c r="N892" s="29"/>
      <c r="O892" s="9">
        <f t="shared" si="134"/>
        <v>0</v>
      </c>
      <c r="P892" s="9">
        <f t="shared" si="135"/>
        <v>0</v>
      </c>
      <c r="Q892" s="9">
        <f t="shared" si="132"/>
        <v>0</v>
      </c>
      <c r="R892" s="8">
        <f t="shared" si="133"/>
        <v>0</v>
      </c>
      <c r="S892" s="89" t="s">
        <v>2046</v>
      </c>
      <c r="T892" s="89" t="s">
        <v>2203</v>
      </c>
      <c r="U892" s="89"/>
      <c r="V892" s="89"/>
      <c r="W892" s="89"/>
      <c r="X892" s="89"/>
      <c r="Y892" s="89"/>
      <c r="Z892" s="89"/>
      <c r="AA892" s="89"/>
      <c r="AB892" s="89"/>
      <c r="AC892" s="89"/>
    </row>
    <row r="893" spans="1:29" ht="15" customHeight="1" x14ac:dyDescent="0.25">
      <c r="A893" s="4" t="s">
        <v>2560</v>
      </c>
      <c r="B893" s="5" t="s">
        <v>1333</v>
      </c>
      <c r="C893" s="46" t="s">
        <v>427</v>
      </c>
      <c r="D893" s="295" t="s">
        <v>694</v>
      </c>
      <c r="E893" s="185" t="s">
        <v>696</v>
      </c>
      <c r="F893" s="280" t="s">
        <v>24</v>
      </c>
      <c r="G893" s="58">
        <f t="shared" si="129"/>
        <v>621</v>
      </c>
      <c r="H893" s="10">
        <v>540</v>
      </c>
      <c r="I893" s="10">
        <v>1080</v>
      </c>
      <c r="J893" s="33"/>
      <c r="K893" s="9">
        <f t="shared" si="136"/>
        <v>0</v>
      </c>
      <c r="L893" s="9">
        <f t="shared" si="130"/>
        <v>0</v>
      </c>
      <c r="M893" s="9">
        <f t="shared" si="131"/>
        <v>0</v>
      </c>
      <c r="N893" s="29"/>
      <c r="O893" s="9">
        <f t="shared" si="134"/>
        <v>0</v>
      </c>
      <c r="P893" s="9">
        <f t="shared" si="135"/>
        <v>0</v>
      </c>
      <c r="Q893" s="9">
        <f t="shared" si="132"/>
        <v>0</v>
      </c>
      <c r="R893" s="8">
        <f t="shared" si="133"/>
        <v>0</v>
      </c>
      <c r="S893" s="89" t="s">
        <v>2046</v>
      </c>
      <c r="T893" s="89" t="s">
        <v>2203</v>
      </c>
      <c r="U893" s="89"/>
      <c r="V893" s="89"/>
      <c r="W893" s="89"/>
      <c r="X893" s="89"/>
      <c r="Y893" s="89"/>
      <c r="Z893" s="89"/>
      <c r="AA893" s="89"/>
      <c r="AB893" s="89"/>
      <c r="AC893" s="89"/>
    </row>
    <row r="894" spans="1:29" ht="15" customHeight="1" x14ac:dyDescent="0.25">
      <c r="A894" s="4" t="s">
        <v>2560</v>
      </c>
      <c r="B894" s="5" t="s">
        <v>1333</v>
      </c>
      <c r="C894" s="5" t="s">
        <v>427</v>
      </c>
      <c r="D894" s="278" t="s">
        <v>725</v>
      </c>
      <c r="E894" s="245" t="s">
        <v>697</v>
      </c>
      <c r="F894" s="280" t="s">
        <v>660</v>
      </c>
      <c r="G894" s="84">
        <f t="shared" si="129"/>
        <v>460</v>
      </c>
      <c r="H894" s="15">
        <v>400</v>
      </c>
      <c r="I894" s="15">
        <v>800</v>
      </c>
      <c r="J894" s="33"/>
      <c r="K894" s="9">
        <f t="shared" si="136"/>
        <v>0</v>
      </c>
      <c r="L894" s="9">
        <f t="shared" si="130"/>
        <v>0</v>
      </c>
      <c r="M894" s="9">
        <f t="shared" si="131"/>
        <v>0</v>
      </c>
      <c r="N894" s="29"/>
      <c r="O894" s="9">
        <f t="shared" si="134"/>
        <v>0</v>
      </c>
      <c r="P894" s="9">
        <f t="shared" si="135"/>
        <v>0</v>
      </c>
      <c r="Q894" s="9">
        <f t="shared" si="132"/>
        <v>0</v>
      </c>
      <c r="R894" s="8">
        <f t="shared" si="133"/>
        <v>0</v>
      </c>
      <c r="S894" s="89" t="e">
        <v>#N/A</v>
      </c>
      <c r="T894" s="89" t="s">
        <v>2203</v>
      </c>
      <c r="U894" s="89"/>
      <c r="V894" s="89"/>
      <c r="W894" s="89"/>
      <c r="X894" s="89"/>
      <c r="Y894" s="89"/>
      <c r="Z894" s="89"/>
      <c r="AA894" s="89"/>
      <c r="AB894" s="89" t="e">
        <v>#N/A</v>
      </c>
      <c r="AC894" s="89" t="e">
        <v>#N/A</v>
      </c>
    </row>
    <row r="895" spans="1:29" ht="15" customHeight="1" x14ac:dyDescent="0.25">
      <c r="A895" s="4" t="s">
        <v>2560</v>
      </c>
      <c r="B895" s="5" t="s">
        <v>1333</v>
      </c>
      <c r="C895" s="46" t="s">
        <v>427</v>
      </c>
      <c r="D895" s="295" t="s">
        <v>726</v>
      </c>
      <c r="E895" s="185" t="s">
        <v>698</v>
      </c>
      <c r="F895" s="280" t="s">
        <v>660</v>
      </c>
      <c r="G895" s="58">
        <f t="shared" si="129"/>
        <v>460</v>
      </c>
      <c r="H895" s="10">
        <v>400</v>
      </c>
      <c r="I895" s="10">
        <v>800</v>
      </c>
      <c r="J895" s="33"/>
      <c r="K895" s="9">
        <f t="shared" si="136"/>
        <v>0</v>
      </c>
      <c r="L895" s="9">
        <f t="shared" si="130"/>
        <v>0</v>
      </c>
      <c r="M895" s="9">
        <f t="shared" si="131"/>
        <v>0</v>
      </c>
      <c r="N895" s="29"/>
      <c r="O895" s="9">
        <f t="shared" si="134"/>
        <v>0</v>
      </c>
      <c r="P895" s="9">
        <f t="shared" si="135"/>
        <v>0</v>
      </c>
      <c r="Q895" s="9">
        <f t="shared" si="132"/>
        <v>0</v>
      </c>
      <c r="R895" s="8">
        <f t="shared" si="133"/>
        <v>0</v>
      </c>
      <c r="S895" s="89" t="e">
        <v>#N/A</v>
      </c>
      <c r="T895" s="89" t="s">
        <v>2203</v>
      </c>
      <c r="U895" s="89"/>
      <c r="V895" s="89"/>
      <c r="W895" s="89"/>
      <c r="X895" s="89"/>
      <c r="Y895" s="89"/>
      <c r="Z895" s="89"/>
      <c r="AA895" s="89"/>
      <c r="AB895" s="89" t="e">
        <v>#N/A</v>
      </c>
      <c r="AC895" s="89" t="e">
        <v>#N/A</v>
      </c>
    </row>
    <row r="896" spans="1:29" ht="15" customHeight="1" x14ac:dyDescent="0.25">
      <c r="A896" s="4" t="s">
        <v>2560</v>
      </c>
      <c r="B896" s="5" t="s">
        <v>1333</v>
      </c>
      <c r="C896" s="5" t="s">
        <v>427</v>
      </c>
      <c r="D896" s="278" t="s">
        <v>1404</v>
      </c>
      <c r="E896" s="304" t="s">
        <v>1243</v>
      </c>
      <c r="F896" s="280" t="s">
        <v>12</v>
      </c>
      <c r="G896" s="84">
        <f t="shared" si="129"/>
        <v>828</v>
      </c>
      <c r="H896" s="213">
        <v>720</v>
      </c>
      <c r="I896" s="17">
        <v>1600</v>
      </c>
      <c r="J896" s="32"/>
      <c r="K896" s="9">
        <f t="shared" si="136"/>
        <v>0</v>
      </c>
      <c r="L896" s="9">
        <f t="shared" si="130"/>
        <v>0</v>
      </c>
      <c r="M896" s="9">
        <f t="shared" si="131"/>
        <v>0</v>
      </c>
      <c r="N896" s="29"/>
      <c r="O896" s="9">
        <f t="shared" si="134"/>
        <v>0</v>
      </c>
      <c r="P896" s="9">
        <f t="shared" si="135"/>
        <v>0</v>
      </c>
      <c r="Q896" s="9">
        <f t="shared" si="132"/>
        <v>0</v>
      </c>
      <c r="R896" s="8">
        <f t="shared" si="133"/>
        <v>0</v>
      </c>
      <c r="S896" s="89" t="s">
        <v>2047</v>
      </c>
      <c r="T896" s="89"/>
      <c r="U896" s="89"/>
      <c r="V896" s="89"/>
      <c r="W896" s="89"/>
      <c r="X896" s="89"/>
      <c r="Y896" s="89"/>
      <c r="Z896" s="89"/>
      <c r="AA896" s="89"/>
      <c r="AB896" s="89"/>
      <c r="AC896" s="89"/>
    </row>
    <row r="897" spans="1:29" ht="15" customHeight="1" x14ac:dyDescent="0.25">
      <c r="A897" s="4" t="s">
        <v>2560</v>
      </c>
      <c r="B897" s="5" t="s">
        <v>1333</v>
      </c>
      <c r="C897" s="46" t="s">
        <v>427</v>
      </c>
      <c r="D897" s="295" t="s">
        <v>1405</v>
      </c>
      <c r="E897" s="304" t="s">
        <v>1244</v>
      </c>
      <c r="F897" s="280" t="s">
        <v>12</v>
      </c>
      <c r="G897" s="58">
        <f t="shared" si="129"/>
        <v>828</v>
      </c>
      <c r="H897" s="9">
        <v>720</v>
      </c>
      <c r="I897" s="6">
        <v>1600</v>
      </c>
      <c r="J897" s="29"/>
      <c r="K897" s="9">
        <f t="shared" si="136"/>
        <v>0</v>
      </c>
      <c r="L897" s="9">
        <f t="shared" si="130"/>
        <v>0</v>
      </c>
      <c r="M897" s="9">
        <f t="shared" si="131"/>
        <v>0</v>
      </c>
      <c r="N897" s="29"/>
      <c r="O897" s="9">
        <f t="shared" si="134"/>
        <v>0</v>
      </c>
      <c r="P897" s="9">
        <f t="shared" si="135"/>
        <v>0</v>
      </c>
      <c r="Q897" s="9">
        <f t="shared" si="132"/>
        <v>0</v>
      </c>
      <c r="R897" s="8">
        <f t="shared" si="133"/>
        <v>0</v>
      </c>
      <c r="S897" s="89" t="s">
        <v>2047</v>
      </c>
      <c r="T897" s="89"/>
      <c r="U897" s="89"/>
      <c r="V897" s="89"/>
      <c r="W897" s="89"/>
      <c r="X897" s="89"/>
      <c r="Y897" s="89"/>
      <c r="Z897" s="89"/>
      <c r="AA897" s="89"/>
      <c r="AB897" s="89"/>
      <c r="AC897" s="89"/>
    </row>
    <row r="898" spans="1:29" ht="15" customHeight="1" x14ac:dyDescent="0.25">
      <c r="A898" s="4" t="s">
        <v>2560</v>
      </c>
      <c r="B898" s="5" t="s">
        <v>1333</v>
      </c>
      <c r="C898" s="46" t="s">
        <v>428</v>
      </c>
      <c r="D898" s="310" t="s">
        <v>1406</v>
      </c>
      <c r="E898" s="5" t="s">
        <v>1245</v>
      </c>
      <c r="F898" s="280" t="s">
        <v>12</v>
      </c>
      <c r="G898" s="58">
        <f t="shared" si="129"/>
        <v>828</v>
      </c>
      <c r="H898" s="9">
        <v>720</v>
      </c>
      <c r="I898" s="6">
        <v>1600</v>
      </c>
      <c r="J898" s="32"/>
      <c r="K898" s="9">
        <f t="shared" si="136"/>
        <v>0</v>
      </c>
      <c r="L898" s="9">
        <f t="shared" si="130"/>
        <v>0</v>
      </c>
      <c r="M898" s="9">
        <f t="shared" si="131"/>
        <v>0</v>
      </c>
      <c r="N898" s="29"/>
      <c r="O898" s="9">
        <f t="shared" si="134"/>
        <v>0</v>
      </c>
      <c r="P898" s="9">
        <f t="shared" si="135"/>
        <v>0</v>
      </c>
      <c r="Q898" s="9">
        <f t="shared" si="132"/>
        <v>0</v>
      </c>
      <c r="R898" s="8">
        <f t="shared" si="133"/>
        <v>0</v>
      </c>
      <c r="S898" s="89" t="s">
        <v>2047</v>
      </c>
      <c r="T898" s="89"/>
      <c r="U898" s="89"/>
      <c r="V898" s="89"/>
      <c r="W898" s="89"/>
      <c r="X898" s="89"/>
      <c r="Y898" s="89"/>
      <c r="Z898" s="89"/>
      <c r="AA898" s="89"/>
      <c r="AB898" s="89"/>
      <c r="AC898" s="89"/>
    </row>
    <row r="899" spans="1:29" ht="15" customHeight="1" x14ac:dyDescent="0.25">
      <c r="A899" s="4" t="s">
        <v>2560</v>
      </c>
      <c r="B899" s="5" t="s">
        <v>1333</v>
      </c>
      <c r="C899" s="5" t="s">
        <v>427</v>
      </c>
      <c r="D899" s="278" t="s">
        <v>1407</v>
      </c>
      <c r="E899" s="304" t="s">
        <v>1246</v>
      </c>
      <c r="F899" s="280" t="s">
        <v>11</v>
      </c>
      <c r="G899" s="84">
        <f t="shared" si="129"/>
        <v>311</v>
      </c>
      <c r="H899" s="213">
        <v>270</v>
      </c>
      <c r="I899" s="17">
        <v>600</v>
      </c>
      <c r="J899" s="32"/>
      <c r="K899" s="9">
        <f t="shared" si="136"/>
        <v>0</v>
      </c>
      <c r="L899" s="9">
        <f t="shared" si="130"/>
        <v>0</v>
      </c>
      <c r="M899" s="9">
        <f t="shared" si="131"/>
        <v>0</v>
      </c>
      <c r="N899" s="29"/>
      <c r="O899" s="9">
        <f t="shared" si="134"/>
        <v>0</v>
      </c>
      <c r="P899" s="9">
        <f t="shared" si="135"/>
        <v>0</v>
      </c>
      <c r="Q899" s="9">
        <f t="shared" si="132"/>
        <v>0</v>
      </c>
      <c r="R899" s="8">
        <f t="shared" si="133"/>
        <v>0</v>
      </c>
      <c r="S899" s="89" t="s">
        <v>2048</v>
      </c>
      <c r="T899" s="89"/>
      <c r="U899" s="89"/>
      <c r="V899" s="89"/>
      <c r="W899" s="89"/>
      <c r="X899" s="89"/>
      <c r="Y899" s="89"/>
      <c r="Z899" s="89"/>
      <c r="AA899" s="89"/>
      <c r="AB899" s="89"/>
      <c r="AC899" s="89"/>
    </row>
    <row r="900" spans="1:29" ht="15" customHeight="1" x14ac:dyDescent="0.25">
      <c r="A900" s="4" t="s">
        <v>2560</v>
      </c>
      <c r="B900" s="5" t="s">
        <v>1333</v>
      </c>
      <c r="C900" s="46" t="s">
        <v>427</v>
      </c>
      <c r="D900" s="295" t="s">
        <v>1408</v>
      </c>
      <c r="E900" s="304" t="s">
        <v>1247</v>
      </c>
      <c r="F900" s="280" t="s">
        <v>11</v>
      </c>
      <c r="G900" s="58">
        <f t="shared" si="129"/>
        <v>311</v>
      </c>
      <c r="H900" s="9">
        <v>270</v>
      </c>
      <c r="I900" s="6">
        <v>600</v>
      </c>
      <c r="J900" s="29"/>
      <c r="K900" s="9">
        <f t="shared" si="136"/>
        <v>0</v>
      </c>
      <c r="L900" s="9">
        <f t="shared" si="130"/>
        <v>0</v>
      </c>
      <c r="M900" s="9">
        <f t="shared" si="131"/>
        <v>0</v>
      </c>
      <c r="N900" s="29"/>
      <c r="O900" s="9">
        <f t="shared" si="134"/>
        <v>0</v>
      </c>
      <c r="P900" s="9">
        <f t="shared" si="135"/>
        <v>0</v>
      </c>
      <c r="Q900" s="9">
        <f t="shared" si="132"/>
        <v>0</v>
      </c>
      <c r="R900" s="8">
        <f t="shared" si="133"/>
        <v>0</v>
      </c>
      <c r="S900" s="89" t="s">
        <v>2048</v>
      </c>
      <c r="T900" s="89"/>
      <c r="U900" s="89"/>
      <c r="V900" s="89"/>
      <c r="W900" s="89"/>
      <c r="X900" s="89"/>
      <c r="Y900" s="89"/>
      <c r="Z900" s="89"/>
      <c r="AA900" s="89"/>
      <c r="AB900" s="89"/>
      <c r="AC900" s="89"/>
    </row>
    <row r="901" spans="1:29" ht="15" customHeight="1" x14ac:dyDescent="0.25">
      <c r="A901" s="4" t="s">
        <v>2560</v>
      </c>
      <c r="B901" s="5" t="s">
        <v>1333</v>
      </c>
      <c r="C901" s="46" t="s">
        <v>428</v>
      </c>
      <c r="D901" s="310" t="s">
        <v>1409</v>
      </c>
      <c r="E901" s="5" t="s">
        <v>1248</v>
      </c>
      <c r="F901" s="280" t="s">
        <v>11</v>
      </c>
      <c r="G901" s="58">
        <f t="shared" si="129"/>
        <v>311</v>
      </c>
      <c r="H901" s="9">
        <v>270</v>
      </c>
      <c r="I901" s="6">
        <v>600</v>
      </c>
      <c r="J901" s="32"/>
      <c r="K901" s="9">
        <f t="shared" si="136"/>
        <v>0</v>
      </c>
      <c r="L901" s="9">
        <f t="shared" si="130"/>
        <v>0</v>
      </c>
      <c r="M901" s="9">
        <f t="shared" si="131"/>
        <v>0</v>
      </c>
      <c r="N901" s="29"/>
      <c r="O901" s="9">
        <f t="shared" si="134"/>
        <v>0</v>
      </c>
      <c r="P901" s="9">
        <f t="shared" si="135"/>
        <v>0</v>
      </c>
      <c r="Q901" s="9">
        <f t="shared" si="132"/>
        <v>0</v>
      </c>
      <c r="R901" s="8">
        <f t="shared" si="133"/>
        <v>0</v>
      </c>
      <c r="S901" s="89" t="s">
        <v>2048</v>
      </c>
      <c r="T901" s="89"/>
      <c r="U901" s="89"/>
      <c r="V901" s="89"/>
      <c r="W901" s="89"/>
      <c r="X901" s="89"/>
      <c r="Y901" s="89"/>
      <c r="Z901" s="89"/>
      <c r="AA901" s="89"/>
      <c r="AB901" s="89"/>
      <c r="AC901" s="89"/>
    </row>
    <row r="902" spans="1:29" ht="15" customHeight="1" x14ac:dyDescent="0.25">
      <c r="A902" s="4" t="s">
        <v>2560</v>
      </c>
      <c r="B902" s="5" t="s">
        <v>1333</v>
      </c>
      <c r="C902" s="5" t="s">
        <v>427</v>
      </c>
      <c r="D902" s="278" t="s">
        <v>1410</v>
      </c>
      <c r="E902" s="304" t="s">
        <v>1249</v>
      </c>
      <c r="F902" s="280" t="s">
        <v>11</v>
      </c>
      <c r="G902" s="84">
        <f t="shared" si="129"/>
        <v>311</v>
      </c>
      <c r="H902" s="213">
        <v>270</v>
      </c>
      <c r="I902" s="17">
        <v>600</v>
      </c>
      <c r="J902" s="32"/>
      <c r="K902" s="9">
        <f t="shared" si="136"/>
        <v>0</v>
      </c>
      <c r="L902" s="9">
        <f t="shared" si="130"/>
        <v>0</v>
      </c>
      <c r="M902" s="9">
        <f t="shared" si="131"/>
        <v>0</v>
      </c>
      <c r="N902" s="29"/>
      <c r="O902" s="9">
        <f t="shared" si="134"/>
        <v>0</v>
      </c>
      <c r="P902" s="9">
        <f t="shared" si="135"/>
        <v>0</v>
      </c>
      <c r="Q902" s="9">
        <f t="shared" si="132"/>
        <v>0</v>
      </c>
      <c r="R902" s="8">
        <f t="shared" si="133"/>
        <v>0</v>
      </c>
      <c r="S902" s="89" t="s">
        <v>2048</v>
      </c>
      <c r="T902" s="89"/>
      <c r="U902" s="89"/>
      <c r="V902" s="89"/>
      <c r="W902" s="89"/>
      <c r="X902" s="89"/>
      <c r="Y902" s="89"/>
      <c r="Z902" s="89"/>
      <c r="AA902" s="89"/>
      <c r="AB902" s="89"/>
      <c r="AC902" s="89"/>
    </row>
    <row r="903" spans="1:29" ht="15" customHeight="1" x14ac:dyDescent="0.25">
      <c r="A903" s="4" t="s">
        <v>2560</v>
      </c>
      <c r="B903" s="5" t="s">
        <v>1333</v>
      </c>
      <c r="C903" s="46" t="s">
        <v>427</v>
      </c>
      <c r="D903" s="295" t="s">
        <v>1411</v>
      </c>
      <c r="E903" s="304" t="s">
        <v>1250</v>
      </c>
      <c r="F903" s="280" t="s">
        <v>11</v>
      </c>
      <c r="G903" s="58">
        <f t="shared" ref="G903:G966" si="137">ROUNDUP(H903*1.15,0)</f>
        <v>311</v>
      </c>
      <c r="H903" s="9">
        <v>270</v>
      </c>
      <c r="I903" s="6">
        <v>600</v>
      </c>
      <c r="J903" s="29"/>
      <c r="K903" s="9">
        <f t="shared" si="136"/>
        <v>0</v>
      </c>
      <c r="L903" s="9">
        <f t="shared" ref="L903:L966" si="138">J903*H903</f>
        <v>0</v>
      </c>
      <c r="M903" s="9">
        <f t="shared" ref="M903:M966" si="139">J903*I903</f>
        <v>0</v>
      </c>
      <c r="N903" s="29"/>
      <c r="O903" s="9">
        <f t="shared" si="134"/>
        <v>0</v>
      </c>
      <c r="P903" s="9">
        <f t="shared" si="135"/>
        <v>0</v>
      </c>
      <c r="Q903" s="9">
        <f t="shared" ref="Q903:Q966" si="140">N903*I903</f>
        <v>0</v>
      </c>
      <c r="R903" s="8">
        <f t="shared" ref="R903:R966" si="141">J903-N903</f>
        <v>0</v>
      </c>
      <c r="S903" s="89" t="s">
        <v>2048</v>
      </c>
      <c r="T903" s="89"/>
      <c r="U903" s="89"/>
      <c r="V903" s="89"/>
      <c r="W903" s="89"/>
      <c r="X903" s="89"/>
      <c r="Y903" s="89"/>
      <c r="Z903" s="89"/>
      <c r="AA903" s="89"/>
      <c r="AB903" s="89"/>
      <c r="AC903" s="89"/>
    </row>
    <row r="904" spans="1:29" ht="15" customHeight="1" x14ac:dyDescent="0.25">
      <c r="A904" s="4" t="s">
        <v>2560</v>
      </c>
      <c r="B904" s="5" t="s">
        <v>1333</v>
      </c>
      <c r="C904" s="46" t="s">
        <v>428</v>
      </c>
      <c r="D904" s="310" t="s">
        <v>1412</v>
      </c>
      <c r="E904" s="5" t="s">
        <v>1251</v>
      </c>
      <c r="F904" s="280" t="s">
        <v>11</v>
      </c>
      <c r="G904" s="58">
        <f t="shared" si="137"/>
        <v>311</v>
      </c>
      <c r="H904" s="9">
        <v>270</v>
      </c>
      <c r="I904" s="6">
        <v>600</v>
      </c>
      <c r="J904" s="32"/>
      <c r="K904" s="9">
        <f t="shared" si="136"/>
        <v>0</v>
      </c>
      <c r="L904" s="9">
        <f t="shared" si="138"/>
        <v>0</v>
      </c>
      <c r="M904" s="9">
        <f t="shared" si="139"/>
        <v>0</v>
      </c>
      <c r="N904" s="29"/>
      <c r="O904" s="9">
        <f t="shared" ref="O904:O967" si="142">$N904*G904</f>
        <v>0</v>
      </c>
      <c r="P904" s="9">
        <f t="shared" ref="P904:P967" si="143">N904*H904</f>
        <v>0</v>
      </c>
      <c r="Q904" s="9">
        <f t="shared" si="140"/>
        <v>0</v>
      </c>
      <c r="R904" s="8">
        <f t="shared" si="141"/>
        <v>0</v>
      </c>
      <c r="S904" s="89" t="s">
        <v>2048</v>
      </c>
      <c r="T904" s="89"/>
      <c r="U904" s="89"/>
      <c r="V904" s="89"/>
      <c r="W904" s="89"/>
      <c r="X904" s="89"/>
      <c r="Y904" s="89"/>
      <c r="Z904" s="89"/>
      <c r="AA904" s="89"/>
      <c r="AB904" s="89"/>
      <c r="AC904" s="89"/>
    </row>
    <row r="905" spans="1:29" ht="15" customHeight="1" x14ac:dyDescent="0.25">
      <c r="A905" s="4" t="s">
        <v>2560</v>
      </c>
      <c r="B905" s="5" t="s">
        <v>1333</v>
      </c>
      <c r="C905" s="5" t="s">
        <v>427</v>
      </c>
      <c r="D905" s="278" t="s">
        <v>1413</v>
      </c>
      <c r="E905" s="304" t="s">
        <v>1252</v>
      </c>
      <c r="F905" s="280" t="s">
        <v>11</v>
      </c>
      <c r="G905" s="84">
        <f t="shared" si="137"/>
        <v>311</v>
      </c>
      <c r="H905" s="213">
        <v>270</v>
      </c>
      <c r="I905" s="17">
        <v>600</v>
      </c>
      <c r="J905" s="32"/>
      <c r="K905" s="9">
        <f t="shared" si="136"/>
        <v>0</v>
      </c>
      <c r="L905" s="9">
        <f t="shared" si="138"/>
        <v>0</v>
      </c>
      <c r="M905" s="9">
        <f t="shared" si="139"/>
        <v>0</v>
      </c>
      <c r="N905" s="29"/>
      <c r="O905" s="9">
        <f t="shared" si="142"/>
        <v>0</v>
      </c>
      <c r="P905" s="9">
        <f t="shared" si="143"/>
        <v>0</v>
      </c>
      <c r="Q905" s="9">
        <f t="shared" si="140"/>
        <v>0</v>
      </c>
      <c r="R905" s="8">
        <f t="shared" si="141"/>
        <v>0</v>
      </c>
      <c r="S905" s="89" t="s">
        <v>2048</v>
      </c>
      <c r="T905" s="89"/>
      <c r="U905" s="89"/>
      <c r="V905" s="89"/>
      <c r="W905" s="89"/>
      <c r="X905" s="89"/>
      <c r="Y905" s="89"/>
      <c r="Z905" s="89"/>
      <c r="AA905" s="89"/>
      <c r="AB905" s="89"/>
      <c r="AC905" s="89"/>
    </row>
    <row r="906" spans="1:29" ht="15" customHeight="1" x14ac:dyDescent="0.25">
      <c r="A906" s="4" t="s">
        <v>2560</v>
      </c>
      <c r="B906" s="5" t="s">
        <v>1333</v>
      </c>
      <c r="C906" s="46" t="s">
        <v>427</v>
      </c>
      <c r="D906" s="295" t="s">
        <v>1414</v>
      </c>
      <c r="E906" s="304" t="s">
        <v>1253</v>
      </c>
      <c r="F906" s="280" t="s">
        <v>11</v>
      </c>
      <c r="G906" s="58">
        <f t="shared" si="137"/>
        <v>311</v>
      </c>
      <c r="H906" s="9">
        <v>270</v>
      </c>
      <c r="I906" s="6">
        <v>600</v>
      </c>
      <c r="J906" s="29"/>
      <c r="K906" s="9">
        <f t="shared" si="136"/>
        <v>0</v>
      </c>
      <c r="L906" s="9">
        <f t="shared" si="138"/>
        <v>0</v>
      </c>
      <c r="M906" s="9">
        <f t="shared" si="139"/>
        <v>0</v>
      </c>
      <c r="N906" s="29"/>
      <c r="O906" s="9">
        <f t="shared" si="142"/>
        <v>0</v>
      </c>
      <c r="P906" s="9">
        <f t="shared" si="143"/>
        <v>0</v>
      </c>
      <c r="Q906" s="9">
        <f t="shared" si="140"/>
        <v>0</v>
      </c>
      <c r="R906" s="8">
        <f t="shared" si="141"/>
        <v>0</v>
      </c>
      <c r="S906" s="89" t="s">
        <v>2048</v>
      </c>
      <c r="T906" s="89"/>
      <c r="U906" s="89"/>
      <c r="V906" s="89"/>
      <c r="W906" s="89"/>
      <c r="X906" s="89"/>
      <c r="Y906" s="89"/>
      <c r="Z906" s="89"/>
      <c r="AA906" s="89"/>
      <c r="AB906" s="89"/>
      <c r="AC906" s="89"/>
    </row>
    <row r="907" spans="1:29" ht="15" customHeight="1" x14ac:dyDescent="0.25">
      <c r="A907" s="4" t="s">
        <v>2560</v>
      </c>
      <c r="B907" s="5" t="s">
        <v>1333</v>
      </c>
      <c r="C907" s="46" t="s">
        <v>428</v>
      </c>
      <c r="D907" s="310" t="s">
        <v>1415</v>
      </c>
      <c r="E907" s="5" t="s">
        <v>1254</v>
      </c>
      <c r="F907" s="280" t="s">
        <v>11</v>
      </c>
      <c r="G907" s="58">
        <f t="shared" si="137"/>
        <v>311</v>
      </c>
      <c r="H907" s="9">
        <v>270</v>
      </c>
      <c r="I907" s="6">
        <v>600</v>
      </c>
      <c r="J907" s="32"/>
      <c r="K907" s="9">
        <f t="shared" si="136"/>
        <v>0</v>
      </c>
      <c r="L907" s="9">
        <f t="shared" si="138"/>
        <v>0</v>
      </c>
      <c r="M907" s="9">
        <f t="shared" si="139"/>
        <v>0</v>
      </c>
      <c r="N907" s="29"/>
      <c r="O907" s="9">
        <f t="shared" si="142"/>
        <v>0</v>
      </c>
      <c r="P907" s="9">
        <f t="shared" si="143"/>
        <v>0</v>
      </c>
      <c r="Q907" s="9">
        <f t="shared" si="140"/>
        <v>0</v>
      </c>
      <c r="R907" s="8">
        <f t="shared" si="141"/>
        <v>0</v>
      </c>
      <c r="S907" s="89" t="s">
        <v>2048</v>
      </c>
      <c r="T907" s="89"/>
      <c r="U907" s="89"/>
      <c r="V907" s="89"/>
      <c r="W907" s="89"/>
      <c r="X907" s="89"/>
      <c r="Y907" s="89"/>
      <c r="Z907" s="89"/>
      <c r="AA907" s="89"/>
      <c r="AB907" s="89"/>
      <c r="AC907" s="89"/>
    </row>
    <row r="908" spans="1:29" ht="15" customHeight="1" x14ac:dyDescent="0.25">
      <c r="A908" s="4" t="s">
        <v>2560</v>
      </c>
      <c r="B908" s="5" t="s">
        <v>1333</v>
      </c>
      <c r="C908" s="5" t="s">
        <v>427</v>
      </c>
      <c r="D908" s="278" t="s">
        <v>1416</v>
      </c>
      <c r="E908" s="304" t="s">
        <v>1255</v>
      </c>
      <c r="F908" s="280" t="s">
        <v>8</v>
      </c>
      <c r="G908" s="84">
        <f t="shared" si="137"/>
        <v>460</v>
      </c>
      <c r="H908" s="213">
        <v>400</v>
      </c>
      <c r="I908" s="17">
        <v>800</v>
      </c>
      <c r="J908" s="32"/>
      <c r="K908" s="9">
        <f t="shared" si="136"/>
        <v>0</v>
      </c>
      <c r="L908" s="9">
        <f t="shared" si="138"/>
        <v>0</v>
      </c>
      <c r="M908" s="9">
        <f t="shared" si="139"/>
        <v>0</v>
      </c>
      <c r="N908" s="29"/>
      <c r="O908" s="9">
        <f t="shared" si="142"/>
        <v>0</v>
      </c>
      <c r="P908" s="9">
        <f t="shared" si="143"/>
        <v>0</v>
      </c>
      <c r="Q908" s="9">
        <f t="shared" si="140"/>
        <v>0</v>
      </c>
      <c r="R908" s="8">
        <f t="shared" si="141"/>
        <v>0</v>
      </c>
      <c r="S908" s="89" t="s">
        <v>2049</v>
      </c>
      <c r="T908" s="89"/>
      <c r="U908" s="89"/>
      <c r="V908" s="89"/>
      <c r="W908" s="89"/>
      <c r="X908" s="89"/>
      <c r="Y908" s="89"/>
      <c r="Z908" s="89"/>
      <c r="AA908" s="89"/>
      <c r="AB908" s="89"/>
      <c r="AC908" s="89"/>
    </row>
    <row r="909" spans="1:29" ht="15" customHeight="1" x14ac:dyDescent="0.25">
      <c r="A909" s="4" t="s">
        <v>2560</v>
      </c>
      <c r="B909" s="5" t="s">
        <v>1333</v>
      </c>
      <c r="C909" s="46" t="s">
        <v>427</v>
      </c>
      <c r="D909" s="295" t="s">
        <v>1417</v>
      </c>
      <c r="E909" s="304" t="s">
        <v>1256</v>
      </c>
      <c r="F909" s="280" t="s">
        <v>8</v>
      </c>
      <c r="G909" s="58">
        <f t="shared" si="137"/>
        <v>460</v>
      </c>
      <c r="H909" s="9">
        <v>400</v>
      </c>
      <c r="I909" s="6">
        <v>800</v>
      </c>
      <c r="J909" s="29"/>
      <c r="K909" s="9">
        <f t="shared" si="136"/>
        <v>0</v>
      </c>
      <c r="L909" s="9">
        <f t="shared" si="138"/>
        <v>0</v>
      </c>
      <c r="M909" s="9">
        <f t="shared" si="139"/>
        <v>0</v>
      </c>
      <c r="N909" s="29"/>
      <c r="O909" s="9">
        <f t="shared" si="142"/>
        <v>0</v>
      </c>
      <c r="P909" s="9">
        <f t="shared" si="143"/>
        <v>0</v>
      </c>
      <c r="Q909" s="9">
        <f t="shared" si="140"/>
        <v>0</v>
      </c>
      <c r="R909" s="8">
        <f t="shared" si="141"/>
        <v>0</v>
      </c>
      <c r="S909" s="89" t="s">
        <v>2049</v>
      </c>
      <c r="T909" s="89"/>
      <c r="U909" s="89"/>
      <c r="V909" s="89"/>
      <c r="W909" s="89"/>
      <c r="X909" s="89"/>
      <c r="Y909" s="89"/>
      <c r="Z909" s="89"/>
      <c r="AA909" s="89"/>
      <c r="AB909" s="89"/>
      <c r="AC909" s="89"/>
    </row>
    <row r="910" spans="1:29" ht="15" customHeight="1" x14ac:dyDescent="0.25">
      <c r="A910" s="4" t="s">
        <v>2560</v>
      </c>
      <c r="B910" s="5" t="s">
        <v>1333</v>
      </c>
      <c r="C910" s="46" t="s">
        <v>428</v>
      </c>
      <c r="D910" s="310" t="s">
        <v>1418</v>
      </c>
      <c r="E910" s="5" t="s">
        <v>1257</v>
      </c>
      <c r="F910" s="280" t="s">
        <v>8</v>
      </c>
      <c r="G910" s="58">
        <f t="shared" si="137"/>
        <v>460</v>
      </c>
      <c r="H910" s="9">
        <v>400</v>
      </c>
      <c r="I910" s="6">
        <v>800</v>
      </c>
      <c r="J910" s="32"/>
      <c r="K910" s="9">
        <f t="shared" si="136"/>
        <v>0</v>
      </c>
      <c r="L910" s="9">
        <f t="shared" si="138"/>
        <v>0</v>
      </c>
      <c r="M910" s="9">
        <f t="shared" si="139"/>
        <v>0</v>
      </c>
      <c r="N910" s="29"/>
      <c r="O910" s="9">
        <f t="shared" si="142"/>
        <v>0</v>
      </c>
      <c r="P910" s="9">
        <f t="shared" si="143"/>
        <v>0</v>
      </c>
      <c r="Q910" s="9">
        <f t="shared" si="140"/>
        <v>0</v>
      </c>
      <c r="R910" s="8">
        <f t="shared" si="141"/>
        <v>0</v>
      </c>
      <c r="S910" s="89" t="s">
        <v>2049</v>
      </c>
      <c r="T910" s="89"/>
      <c r="U910" s="89"/>
      <c r="V910" s="89"/>
      <c r="W910" s="89"/>
      <c r="X910" s="89"/>
      <c r="Y910" s="89"/>
      <c r="Z910" s="89"/>
      <c r="AA910" s="89"/>
      <c r="AB910" s="89"/>
      <c r="AC910" s="89"/>
    </row>
    <row r="911" spans="1:29" ht="15" customHeight="1" x14ac:dyDescent="0.25">
      <c r="A911" s="4" t="s">
        <v>2560</v>
      </c>
      <c r="B911" s="5" t="s">
        <v>1333</v>
      </c>
      <c r="C911" s="5" t="s">
        <v>427</v>
      </c>
      <c r="D911" s="278" t="s">
        <v>1419</v>
      </c>
      <c r="E911" s="304" t="s">
        <v>1258</v>
      </c>
      <c r="F911" s="280" t="s">
        <v>8</v>
      </c>
      <c r="G911" s="84">
        <f t="shared" si="137"/>
        <v>460</v>
      </c>
      <c r="H911" s="213">
        <v>400</v>
      </c>
      <c r="I911" s="17">
        <v>800</v>
      </c>
      <c r="J911" s="32"/>
      <c r="K911" s="9">
        <f t="shared" si="136"/>
        <v>0</v>
      </c>
      <c r="L911" s="9">
        <f t="shared" si="138"/>
        <v>0</v>
      </c>
      <c r="M911" s="9">
        <f t="shared" si="139"/>
        <v>0</v>
      </c>
      <c r="N911" s="29"/>
      <c r="O911" s="9">
        <f t="shared" si="142"/>
        <v>0</v>
      </c>
      <c r="P911" s="9">
        <f t="shared" si="143"/>
        <v>0</v>
      </c>
      <c r="Q911" s="9">
        <f t="shared" si="140"/>
        <v>0</v>
      </c>
      <c r="R911" s="8">
        <f t="shared" si="141"/>
        <v>0</v>
      </c>
      <c r="S911" s="89" t="s">
        <v>2049</v>
      </c>
      <c r="T911" s="89"/>
      <c r="U911" s="89"/>
      <c r="V911" s="89"/>
      <c r="W911" s="89"/>
      <c r="X911" s="89"/>
      <c r="Y911" s="89"/>
      <c r="Z911" s="89"/>
      <c r="AA911" s="89"/>
      <c r="AB911" s="89"/>
      <c r="AC911" s="89"/>
    </row>
    <row r="912" spans="1:29" ht="15" customHeight="1" x14ac:dyDescent="0.25">
      <c r="A912" s="4" t="s">
        <v>2560</v>
      </c>
      <c r="B912" s="5" t="s">
        <v>1333</v>
      </c>
      <c r="C912" s="46" t="s">
        <v>427</v>
      </c>
      <c r="D912" s="295" t="s">
        <v>1420</v>
      </c>
      <c r="E912" s="304" t="s">
        <v>1259</v>
      </c>
      <c r="F912" s="280" t="s">
        <v>8</v>
      </c>
      <c r="G912" s="58">
        <f t="shared" si="137"/>
        <v>460</v>
      </c>
      <c r="H912" s="9">
        <v>400</v>
      </c>
      <c r="I912" s="6">
        <v>800</v>
      </c>
      <c r="J912" s="29"/>
      <c r="K912" s="9">
        <f t="shared" si="136"/>
        <v>0</v>
      </c>
      <c r="L912" s="9">
        <f t="shared" si="138"/>
        <v>0</v>
      </c>
      <c r="M912" s="9">
        <f t="shared" si="139"/>
        <v>0</v>
      </c>
      <c r="N912" s="29"/>
      <c r="O912" s="9">
        <f t="shared" si="142"/>
        <v>0</v>
      </c>
      <c r="P912" s="9">
        <f t="shared" si="143"/>
        <v>0</v>
      </c>
      <c r="Q912" s="9">
        <f t="shared" si="140"/>
        <v>0</v>
      </c>
      <c r="R912" s="8">
        <f t="shared" si="141"/>
        <v>0</v>
      </c>
      <c r="S912" s="89" t="s">
        <v>2049</v>
      </c>
      <c r="T912" s="89"/>
      <c r="U912" s="89"/>
      <c r="V912" s="89"/>
      <c r="W912" s="89"/>
      <c r="X912" s="89"/>
      <c r="Y912" s="89"/>
      <c r="Z912" s="89"/>
      <c r="AA912" s="89"/>
      <c r="AB912" s="89"/>
      <c r="AC912" s="89"/>
    </row>
    <row r="913" spans="1:29" ht="15" customHeight="1" x14ac:dyDescent="0.25">
      <c r="A913" s="4" t="s">
        <v>2560</v>
      </c>
      <c r="B913" s="5" t="s">
        <v>1333</v>
      </c>
      <c r="C913" s="46" t="s">
        <v>428</v>
      </c>
      <c r="D913" s="310" t="s">
        <v>1421</v>
      </c>
      <c r="E913" s="5" t="s">
        <v>1260</v>
      </c>
      <c r="F913" s="280" t="s">
        <v>8</v>
      </c>
      <c r="G913" s="58">
        <f t="shared" si="137"/>
        <v>460</v>
      </c>
      <c r="H913" s="9">
        <v>400</v>
      </c>
      <c r="I913" s="6">
        <v>800</v>
      </c>
      <c r="J913" s="32"/>
      <c r="K913" s="9">
        <f t="shared" si="136"/>
        <v>0</v>
      </c>
      <c r="L913" s="9">
        <f t="shared" si="138"/>
        <v>0</v>
      </c>
      <c r="M913" s="9">
        <f t="shared" si="139"/>
        <v>0</v>
      </c>
      <c r="N913" s="29"/>
      <c r="O913" s="9">
        <f t="shared" si="142"/>
        <v>0</v>
      </c>
      <c r="P913" s="9">
        <f t="shared" si="143"/>
        <v>0</v>
      </c>
      <c r="Q913" s="9">
        <f t="shared" si="140"/>
        <v>0</v>
      </c>
      <c r="R913" s="8">
        <f t="shared" si="141"/>
        <v>0</v>
      </c>
      <c r="S913" s="89" t="s">
        <v>2049</v>
      </c>
      <c r="T913" s="89"/>
      <c r="U913" s="89"/>
      <c r="V913" s="89"/>
      <c r="W913" s="89"/>
      <c r="X913" s="89"/>
      <c r="Y913" s="89"/>
      <c r="Z913" s="89"/>
      <c r="AA913" s="89"/>
      <c r="AB913" s="89"/>
      <c r="AC913" s="89"/>
    </row>
    <row r="914" spans="1:29" ht="15" customHeight="1" x14ac:dyDescent="0.25">
      <c r="A914" s="4" t="s">
        <v>2560</v>
      </c>
      <c r="B914" s="5" t="s">
        <v>1333</v>
      </c>
      <c r="C914" s="5" t="s">
        <v>427</v>
      </c>
      <c r="D914" s="278" t="s">
        <v>1422</v>
      </c>
      <c r="E914" s="304" t="s">
        <v>1261</v>
      </c>
      <c r="F914" s="280" t="s">
        <v>8</v>
      </c>
      <c r="G914" s="84">
        <f t="shared" si="137"/>
        <v>460</v>
      </c>
      <c r="H914" s="213">
        <v>400</v>
      </c>
      <c r="I914" s="17">
        <v>800</v>
      </c>
      <c r="J914" s="32"/>
      <c r="K914" s="9">
        <f t="shared" si="136"/>
        <v>0</v>
      </c>
      <c r="L914" s="9">
        <f t="shared" si="138"/>
        <v>0</v>
      </c>
      <c r="M914" s="9">
        <f t="shared" si="139"/>
        <v>0</v>
      </c>
      <c r="N914" s="29"/>
      <c r="O914" s="9">
        <f t="shared" si="142"/>
        <v>0</v>
      </c>
      <c r="P914" s="9">
        <f t="shared" si="143"/>
        <v>0</v>
      </c>
      <c r="Q914" s="9">
        <f t="shared" si="140"/>
        <v>0</v>
      </c>
      <c r="R914" s="8">
        <f t="shared" si="141"/>
        <v>0</v>
      </c>
      <c r="S914" s="89" t="s">
        <v>2049</v>
      </c>
      <c r="T914" s="89"/>
      <c r="U914" s="89"/>
      <c r="V914" s="89"/>
      <c r="W914" s="89"/>
      <c r="X914" s="89"/>
      <c r="Y914" s="89"/>
      <c r="Z914" s="89"/>
      <c r="AA914" s="89"/>
      <c r="AB914" s="89"/>
      <c r="AC914" s="89"/>
    </row>
    <row r="915" spans="1:29" ht="15" customHeight="1" x14ac:dyDescent="0.25">
      <c r="A915" s="4" t="s">
        <v>2560</v>
      </c>
      <c r="B915" s="5" t="s">
        <v>1333</v>
      </c>
      <c r="C915" s="46" t="s">
        <v>427</v>
      </c>
      <c r="D915" s="295" t="s">
        <v>1423</v>
      </c>
      <c r="E915" s="304" t="s">
        <v>1262</v>
      </c>
      <c r="F915" s="280" t="s">
        <v>8</v>
      </c>
      <c r="G915" s="58">
        <f t="shared" si="137"/>
        <v>460</v>
      </c>
      <c r="H915" s="9">
        <v>400</v>
      </c>
      <c r="I915" s="6">
        <v>800</v>
      </c>
      <c r="J915" s="29"/>
      <c r="K915" s="9">
        <f t="shared" si="136"/>
        <v>0</v>
      </c>
      <c r="L915" s="9">
        <f t="shared" si="138"/>
        <v>0</v>
      </c>
      <c r="M915" s="9">
        <f t="shared" si="139"/>
        <v>0</v>
      </c>
      <c r="N915" s="29"/>
      <c r="O915" s="9">
        <f t="shared" si="142"/>
        <v>0</v>
      </c>
      <c r="P915" s="9">
        <f t="shared" si="143"/>
        <v>0</v>
      </c>
      <c r="Q915" s="9">
        <f t="shared" si="140"/>
        <v>0</v>
      </c>
      <c r="R915" s="8">
        <f t="shared" si="141"/>
        <v>0</v>
      </c>
      <c r="S915" s="89" t="s">
        <v>2049</v>
      </c>
      <c r="T915" s="89"/>
      <c r="U915" s="89"/>
      <c r="V915" s="89"/>
      <c r="W915" s="89"/>
      <c r="X915" s="89"/>
      <c r="Y915" s="89"/>
      <c r="Z915" s="89"/>
      <c r="AA915" s="89"/>
      <c r="AB915" s="89"/>
      <c r="AC915" s="89"/>
    </row>
    <row r="916" spans="1:29" ht="15" customHeight="1" x14ac:dyDescent="0.25">
      <c r="A916" s="4" t="s">
        <v>2560</v>
      </c>
      <c r="B916" s="5" t="s">
        <v>1333</v>
      </c>
      <c r="C916" s="46" t="s">
        <v>428</v>
      </c>
      <c r="D916" s="310" t="s">
        <v>1424</v>
      </c>
      <c r="E916" s="5" t="s">
        <v>1263</v>
      </c>
      <c r="F916" s="280" t="s">
        <v>8</v>
      </c>
      <c r="G916" s="58">
        <f t="shared" si="137"/>
        <v>460</v>
      </c>
      <c r="H916" s="9">
        <v>400</v>
      </c>
      <c r="I916" s="6">
        <v>800</v>
      </c>
      <c r="J916" s="32"/>
      <c r="K916" s="9">
        <f t="shared" si="136"/>
        <v>0</v>
      </c>
      <c r="L916" s="9">
        <f t="shared" si="138"/>
        <v>0</v>
      </c>
      <c r="M916" s="9">
        <f t="shared" si="139"/>
        <v>0</v>
      </c>
      <c r="N916" s="29"/>
      <c r="O916" s="9">
        <f t="shared" si="142"/>
        <v>0</v>
      </c>
      <c r="P916" s="9">
        <f t="shared" si="143"/>
        <v>0</v>
      </c>
      <c r="Q916" s="9">
        <f t="shared" si="140"/>
        <v>0</v>
      </c>
      <c r="R916" s="8">
        <f t="shared" si="141"/>
        <v>0</v>
      </c>
      <c r="S916" s="89" t="s">
        <v>2049</v>
      </c>
      <c r="T916" s="89"/>
      <c r="U916" s="89"/>
      <c r="V916" s="89"/>
      <c r="W916" s="89"/>
      <c r="X916" s="89"/>
      <c r="Y916" s="89"/>
      <c r="Z916" s="89"/>
      <c r="AA916" s="89"/>
      <c r="AB916" s="89"/>
      <c r="AC916" s="89"/>
    </row>
    <row r="917" spans="1:29" ht="15" customHeight="1" x14ac:dyDescent="0.25">
      <c r="A917" s="4" t="s">
        <v>2560</v>
      </c>
      <c r="B917" s="5" t="s">
        <v>1333</v>
      </c>
      <c r="C917" s="5" t="s">
        <v>427</v>
      </c>
      <c r="D917" s="278" t="s">
        <v>1961</v>
      </c>
      <c r="E917" s="5" t="s">
        <v>1901</v>
      </c>
      <c r="F917" s="280" t="s">
        <v>12</v>
      </c>
      <c r="G917" s="84">
        <f t="shared" si="137"/>
        <v>460</v>
      </c>
      <c r="H917" s="84">
        <v>400</v>
      </c>
      <c r="I917" s="84">
        <v>800</v>
      </c>
      <c r="J917" s="32"/>
      <c r="K917" s="9">
        <f t="shared" si="136"/>
        <v>0</v>
      </c>
      <c r="L917" s="9">
        <f t="shared" si="138"/>
        <v>0</v>
      </c>
      <c r="M917" s="9">
        <f t="shared" si="139"/>
        <v>0</v>
      </c>
      <c r="N917" s="29"/>
      <c r="O917" s="9">
        <f t="shared" si="142"/>
        <v>0</v>
      </c>
      <c r="P917" s="9">
        <f t="shared" si="143"/>
        <v>0</v>
      </c>
      <c r="Q917" s="9">
        <f t="shared" si="140"/>
        <v>0</v>
      </c>
      <c r="R917" s="8">
        <f t="shared" si="141"/>
        <v>0</v>
      </c>
      <c r="S917" s="89" t="s">
        <v>2013</v>
      </c>
      <c r="T917" s="89"/>
      <c r="U917" s="89"/>
      <c r="V917" s="89"/>
      <c r="W917" s="89"/>
      <c r="X917" s="89"/>
      <c r="Y917" s="89"/>
      <c r="Z917" s="89"/>
      <c r="AA917" s="89"/>
      <c r="AB917" s="89"/>
      <c r="AC917" s="89"/>
    </row>
    <row r="918" spans="1:29" ht="15" customHeight="1" x14ac:dyDescent="0.25">
      <c r="A918" s="4" t="s">
        <v>2560</v>
      </c>
      <c r="B918" s="5" t="s">
        <v>1333</v>
      </c>
      <c r="C918" s="46" t="s">
        <v>427</v>
      </c>
      <c r="D918" s="295" t="s">
        <v>1962</v>
      </c>
      <c r="E918" s="304" t="s">
        <v>1902</v>
      </c>
      <c r="F918" s="299" t="s">
        <v>12</v>
      </c>
      <c r="G918" s="6">
        <f t="shared" si="137"/>
        <v>460</v>
      </c>
      <c r="H918" s="6">
        <v>400</v>
      </c>
      <c r="I918" s="6">
        <v>800</v>
      </c>
      <c r="J918" s="32"/>
      <c r="K918" s="9">
        <f t="shared" si="136"/>
        <v>0</v>
      </c>
      <c r="L918" s="9">
        <f t="shared" si="138"/>
        <v>0</v>
      </c>
      <c r="M918" s="9">
        <f t="shared" si="139"/>
        <v>0</v>
      </c>
      <c r="N918" s="29"/>
      <c r="O918" s="9">
        <f t="shared" si="142"/>
        <v>0</v>
      </c>
      <c r="P918" s="9">
        <f t="shared" si="143"/>
        <v>0</v>
      </c>
      <c r="Q918" s="9">
        <f t="shared" si="140"/>
        <v>0</v>
      </c>
      <c r="R918" s="8">
        <f t="shared" si="141"/>
        <v>0</v>
      </c>
      <c r="S918" s="89" t="s">
        <v>2013</v>
      </c>
      <c r="T918" s="89"/>
      <c r="U918" s="89"/>
      <c r="V918" s="89"/>
      <c r="W918" s="89"/>
      <c r="X918" s="89"/>
      <c r="Y918" s="89"/>
      <c r="Z918" s="89"/>
      <c r="AA918" s="89"/>
      <c r="AB918" s="89"/>
      <c r="AC918" s="89"/>
    </row>
    <row r="919" spans="1:29" ht="15" customHeight="1" x14ac:dyDescent="0.25">
      <c r="A919" s="4" t="s">
        <v>2560</v>
      </c>
      <c r="B919" s="5" t="s">
        <v>1333</v>
      </c>
      <c r="C919" s="46" t="s">
        <v>428</v>
      </c>
      <c r="D919" s="310" t="s">
        <v>1963</v>
      </c>
      <c r="E919" s="46" t="s">
        <v>1903</v>
      </c>
      <c r="F919" s="299" t="s">
        <v>12</v>
      </c>
      <c r="G919" s="6">
        <f t="shared" si="137"/>
        <v>460</v>
      </c>
      <c r="H919" s="6">
        <v>400</v>
      </c>
      <c r="I919" s="6">
        <v>800</v>
      </c>
      <c r="J919" s="32"/>
      <c r="K919" s="9">
        <f t="shared" si="136"/>
        <v>0</v>
      </c>
      <c r="L919" s="9">
        <f t="shared" si="138"/>
        <v>0</v>
      </c>
      <c r="M919" s="9">
        <f t="shared" si="139"/>
        <v>0</v>
      </c>
      <c r="N919" s="29"/>
      <c r="O919" s="9">
        <f t="shared" si="142"/>
        <v>0</v>
      </c>
      <c r="P919" s="9">
        <f t="shared" si="143"/>
        <v>0</v>
      </c>
      <c r="Q919" s="9">
        <f t="shared" si="140"/>
        <v>0</v>
      </c>
      <c r="R919" s="8">
        <f t="shared" si="141"/>
        <v>0</v>
      </c>
      <c r="S919" s="89" t="s">
        <v>2013</v>
      </c>
      <c r="T919" s="89"/>
      <c r="U919" s="89"/>
      <c r="V919" s="89"/>
      <c r="W919" s="89"/>
      <c r="X919" s="89"/>
      <c r="Y919" s="89"/>
      <c r="Z919" s="89"/>
      <c r="AA919" s="89"/>
      <c r="AB919" s="89"/>
      <c r="AC919" s="89"/>
    </row>
    <row r="920" spans="1:29" ht="15" customHeight="1" x14ac:dyDescent="0.25">
      <c r="A920" s="4" t="s">
        <v>2560</v>
      </c>
      <c r="B920" s="5" t="s">
        <v>1333</v>
      </c>
      <c r="C920" s="5" t="s">
        <v>427</v>
      </c>
      <c r="D920" s="278" t="s">
        <v>1964</v>
      </c>
      <c r="E920" s="5" t="s">
        <v>1904</v>
      </c>
      <c r="F920" s="280" t="s">
        <v>12</v>
      </c>
      <c r="G920" s="84">
        <f t="shared" si="137"/>
        <v>460</v>
      </c>
      <c r="H920" s="84">
        <v>400</v>
      </c>
      <c r="I920" s="84">
        <v>800</v>
      </c>
      <c r="J920" s="32"/>
      <c r="K920" s="9">
        <f t="shared" si="136"/>
        <v>0</v>
      </c>
      <c r="L920" s="9">
        <f t="shared" si="138"/>
        <v>0</v>
      </c>
      <c r="M920" s="9">
        <f t="shared" si="139"/>
        <v>0</v>
      </c>
      <c r="N920" s="29"/>
      <c r="O920" s="9">
        <f t="shared" si="142"/>
        <v>0</v>
      </c>
      <c r="P920" s="9">
        <f t="shared" si="143"/>
        <v>0</v>
      </c>
      <c r="Q920" s="9">
        <f t="shared" si="140"/>
        <v>0</v>
      </c>
      <c r="R920" s="8">
        <f t="shared" si="141"/>
        <v>0</v>
      </c>
      <c r="S920" s="89" t="s">
        <v>2013</v>
      </c>
      <c r="T920" s="89"/>
      <c r="U920" s="89"/>
      <c r="V920" s="89"/>
      <c r="W920" s="89"/>
      <c r="X920" s="89"/>
      <c r="Y920" s="89"/>
      <c r="Z920" s="89"/>
      <c r="AA920" s="89"/>
      <c r="AB920" s="89"/>
      <c r="AC920" s="89"/>
    </row>
    <row r="921" spans="1:29" ht="15" customHeight="1" x14ac:dyDescent="0.25">
      <c r="A921" s="4" t="s">
        <v>2560</v>
      </c>
      <c r="B921" s="5" t="s">
        <v>1333</v>
      </c>
      <c r="C921" s="46" t="s">
        <v>427</v>
      </c>
      <c r="D921" s="295" t="s">
        <v>1965</v>
      </c>
      <c r="E921" s="304" t="s">
        <v>1905</v>
      </c>
      <c r="F921" s="299" t="s">
        <v>12</v>
      </c>
      <c r="G921" s="6">
        <f t="shared" si="137"/>
        <v>460</v>
      </c>
      <c r="H921" s="6">
        <v>400</v>
      </c>
      <c r="I921" s="6">
        <v>800</v>
      </c>
      <c r="J921" s="32"/>
      <c r="K921" s="9">
        <f t="shared" si="136"/>
        <v>0</v>
      </c>
      <c r="L921" s="9">
        <f t="shared" si="138"/>
        <v>0</v>
      </c>
      <c r="M921" s="9">
        <f t="shared" si="139"/>
        <v>0</v>
      </c>
      <c r="N921" s="29"/>
      <c r="O921" s="9">
        <f t="shared" si="142"/>
        <v>0</v>
      </c>
      <c r="P921" s="9">
        <f t="shared" si="143"/>
        <v>0</v>
      </c>
      <c r="Q921" s="9">
        <f t="shared" si="140"/>
        <v>0</v>
      </c>
      <c r="R921" s="8">
        <f t="shared" si="141"/>
        <v>0</v>
      </c>
      <c r="S921" s="89" t="s">
        <v>2013</v>
      </c>
      <c r="T921" s="89"/>
      <c r="U921" s="89"/>
      <c r="V921" s="89"/>
      <c r="W921" s="89"/>
      <c r="X921" s="89"/>
      <c r="Y921" s="89"/>
      <c r="Z921" s="89"/>
      <c r="AA921" s="89"/>
      <c r="AB921" s="89"/>
      <c r="AC921" s="89"/>
    </row>
    <row r="922" spans="1:29" ht="15" customHeight="1" x14ac:dyDescent="0.25">
      <c r="A922" s="4" t="s">
        <v>2560</v>
      </c>
      <c r="B922" s="5" t="s">
        <v>1333</v>
      </c>
      <c r="C922" s="46" t="s">
        <v>428</v>
      </c>
      <c r="D922" s="310" t="s">
        <v>1966</v>
      </c>
      <c r="E922" s="46" t="s">
        <v>1906</v>
      </c>
      <c r="F922" s="299" t="s">
        <v>12</v>
      </c>
      <c r="G922" s="6">
        <f t="shared" si="137"/>
        <v>460</v>
      </c>
      <c r="H922" s="6">
        <v>400</v>
      </c>
      <c r="I922" s="6">
        <v>800</v>
      </c>
      <c r="J922" s="32"/>
      <c r="K922" s="9">
        <f t="shared" si="136"/>
        <v>0</v>
      </c>
      <c r="L922" s="9">
        <f t="shared" si="138"/>
        <v>0</v>
      </c>
      <c r="M922" s="9">
        <f t="shared" si="139"/>
        <v>0</v>
      </c>
      <c r="N922" s="29"/>
      <c r="O922" s="9">
        <f t="shared" si="142"/>
        <v>0</v>
      </c>
      <c r="P922" s="9">
        <f t="shared" si="143"/>
        <v>0</v>
      </c>
      <c r="Q922" s="9">
        <f t="shared" si="140"/>
        <v>0</v>
      </c>
      <c r="R922" s="8">
        <f t="shared" si="141"/>
        <v>0</v>
      </c>
      <c r="S922" s="89" t="s">
        <v>2013</v>
      </c>
      <c r="T922" s="89"/>
      <c r="U922" s="89"/>
      <c r="V922" s="89"/>
      <c r="W922" s="89"/>
      <c r="X922" s="89"/>
      <c r="Y922" s="89"/>
      <c r="Z922" s="89"/>
      <c r="AA922" s="89"/>
      <c r="AB922" s="89"/>
      <c r="AC922" s="89"/>
    </row>
    <row r="923" spans="1:29" ht="15" customHeight="1" x14ac:dyDescent="0.25">
      <c r="A923" s="4" t="s">
        <v>2560</v>
      </c>
      <c r="B923" s="5" t="s">
        <v>1333</v>
      </c>
      <c r="C923" s="5" t="s">
        <v>427</v>
      </c>
      <c r="D923" s="278" t="s">
        <v>2475</v>
      </c>
      <c r="E923" s="46" t="s">
        <v>2469</v>
      </c>
      <c r="F923" s="299" t="s">
        <v>12</v>
      </c>
      <c r="G923" s="17">
        <f t="shared" si="137"/>
        <v>460</v>
      </c>
      <c r="H923" s="17">
        <v>400</v>
      </c>
      <c r="I923" s="17">
        <v>800</v>
      </c>
      <c r="J923" s="32"/>
      <c r="K923" s="9">
        <f t="shared" si="136"/>
        <v>0</v>
      </c>
      <c r="L923" s="9">
        <f t="shared" si="138"/>
        <v>0</v>
      </c>
      <c r="M923" s="9">
        <f t="shared" si="139"/>
        <v>0</v>
      </c>
      <c r="N923" s="29"/>
      <c r="O923" s="9">
        <f t="shared" si="142"/>
        <v>0</v>
      </c>
      <c r="P923" s="9">
        <f t="shared" si="143"/>
        <v>0</v>
      </c>
      <c r="Q923" s="9">
        <f t="shared" si="140"/>
        <v>0</v>
      </c>
      <c r="R923" s="8">
        <f t="shared" si="141"/>
        <v>0</v>
      </c>
      <c r="S923" s="89" t="s">
        <v>2013</v>
      </c>
      <c r="T923" s="89"/>
      <c r="U923" s="89"/>
      <c r="V923" s="89"/>
      <c r="W923" s="89"/>
      <c r="X923" s="89"/>
      <c r="Y923" s="89"/>
      <c r="Z923" s="89"/>
      <c r="AA923" s="89"/>
      <c r="AB923" s="89" t="e">
        <v>#N/A</v>
      </c>
      <c r="AC923" s="89" t="e">
        <v>#N/A</v>
      </c>
    </row>
    <row r="924" spans="1:29" ht="15" customHeight="1" x14ac:dyDescent="0.25">
      <c r="A924" s="4" t="s">
        <v>2560</v>
      </c>
      <c r="B924" s="5" t="s">
        <v>1333</v>
      </c>
      <c r="C924" s="46" t="s">
        <v>427</v>
      </c>
      <c r="D924" s="295" t="s">
        <v>2476</v>
      </c>
      <c r="E924" s="46" t="s">
        <v>2470</v>
      </c>
      <c r="F924" s="299" t="s">
        <v>12</v>
      </c>
      <c r="G924" s="6">
        <f t="shared" si="137"/>
        <v>460</v>
      </c>
      <c r="H924" s="6">
        <v>400</v>
      </c>
      <c r="I924" s="6">
        <v>800</v>
      </c>
      <c r="J924" s="32"/>
      <c r="K924" s="9">
        <f t="shared" si="136"/>
        <v>0</v>
      </c>
      <c r="L924" s="9">
        <f t="shared" si="138"/>
        <v>0</v>
      </c>
      <c r="M924" s="9">
        <f t="shared" si="139"/>
        <v>0</v>
      </c>
      <c r="N924" s="29"/>
      <c r="O924" s="9">
        <f t="shared" si="142"/>
        <v>0</v>
      </c>
      <c r="P924" s="9">
        <f t="shared" si="143"/>
        <v>0</v>
      </c>
      <c r="Q924" s="9">
        <f t="shared" si="140"/>
        <v>0</v>
      </c>
      <c r="R924" s="8">
        <f t="shared" si="141"/>
        <v>0</v>
      </c>
      <c r="S924" s="89" t="s">
        <v>2013</v>
      </c>
      <c r="T924" s="89"/>
      <c r="U924" s="89"/>
      <c r="V924" s="89"/>
      <c r="W924" s="89"/>
      <c r="X924" s="89"/>
      <c r="Y924" s="89"/>
      <c r="Z924" s="89"/>
      <c r="AA924" s="89"/>
      <c r="AB924" s="89" t="e">
        <v>#N/A</v>
      </c>
      <c r="AC924" s="89" t="e">
        <v>#N/A</v>
      </c>
    </row>
    <row r="925" spans="1:29" ht="15" customHeight="1" x14ac:dyDescent="0.25">
      <c r="A925" s="4" t="s">
        <v>2560</v>
      </c>
      <c r="B925" s="60" t="s">
        <v>1333</v>
      </c>
      <c r="C925" s="5" t="s">
        <v>427</v>
      </c>
      <c r="D925" s="278" t="s">
        <v>2887</v>
      </c>
      <c r="E925" s="182" t="s">
        <v>2708</v>
      </c>
      <c r="F925" s="254" t="s">
        <v>11</v>
      </c>
      <c r="G925" s="17">
        <f t="shared" si="137"/>
        <v>311</v>
      </c>
      <c r="H925" s="17">
        <v>270</v>
      </c>
      <c r="I925" s="17">
        <v>600</v>
      </c>
      <c r="J925" s="32"/>
      <c r="K925" s="9">
        <f t="shared" si="136"/>
        <v>0</v>
      </c>
      <c r="L925" s="9">
        <f t="shared" si="138"/>
        <v>0</v>
      </c>
      <c r="M925" s="9">
        <f t="shared" si="139"/>
        <v>0</v>
      </c>
      <c r="N925" s="29"/>
      <c r="O925" s="9">
        <f t="shared" si="142"/>
        <v>0</v>
      </c>
      <c r="P925" s="9">
        <f t="shared" si="143"/>
        <v>0</v>
      </c>
      <c r="Q925" s="9">
        <f t="shared" si="140"/>
        <v>0</v>
      </c>
      <c r="R925" s="8">
        <f t="shared" si="141"/>
        <v>0</v>
      </c>
      <c r="S925" s="89" t="s">
        <v>2928</v>
      </c>
      <c r="T925" s="89" t="s">
        <v>2727</v>
      </c>
      <c r="U925" s="89">
        <v>65</v>
      </c>
      <c r="V925" s="89"/>
      <c r="W925" s="89"/>
      <c r="X925" s="89"/>
      <c r="Y925" s="89"/>
      <c r="Z925" s="89"/>
      <c r="AA925" s="89"/>
      <c r="AB925" s="89"/>
      <c r="AC925" s="89"/>
    </row>
    <row r="926" spans="1:29" ht="15" customHeight="1" x14ac:dyDescent="0.25">
      <c r="A926" s="4" t="s">
        <v>2560</v>
      </c>
      <c r="B926" s="60" t="s">
        <v>1333</v>
      </c>
      <c r="C926" s="46" t="s">
        <v>427</v>
      </c>
      <c r="D926" s="278" t="s">
        <v>2888</v>
      </c>
      <c r="E926" s="304" t="s">
        <v>2709</v>
      </c>
      <c r="F926" s="254" t="s">
        <v>11</v>
      </c>
      <c r="G926" s="6">
        <f t="shared" si="137"/>
        <v>311</v>
      </c>
      <c r="H926" s="6">
        <v>270</v>
      </c>
      <c r="I926" s="6">
        <v>600</v>
      </c>
      <c r="J926" s="32"/>
      <c r="K926" s="9">
        <f t="shared" si="136"/>
        <v>0</v>
      </c>
      <c r="L926" s="9">
        <f t="shared" si="138"/>
        <v>0</v>
      </c>
      <c r="M926" s="9">
        <f t="shared" si="139"/>
        <v>0</v>
      </c>
      <c r="N926" s="29"/>
      <c r="O926" s="9">
        <f t="shared" si="142"/>
        <v>0</v>
      </c>
      <c r="P926" s="9">
        <f t="shared" si="143"/>
        <v>0</v>
      </c>
      <c r="Q926" s="9">
        <f t="shared" si="140"/>
        <v>0</v>
      </c>
      <c r="R926" s="8">
        <f t="shared" si="141"/>
        <v>0</v>
      </c>
      <c r="S926" s="89" t="s">
        <v>2928</v>
      </c>
      <c r="T926" s="89" t="s">
        <v>2727</v>
      </c>
      <c r="U926" s="89">
        <v>65</v>
      </c>
      <c r="V926" s="89"/>
      <c r="W926" s="89"/>
      <c r="X926" s="89"/>
      <c r="Y926" s="89"/>
      <c r="Z926" s="89"/>
      <c r="AA926" s="89"/>
      <c r="AB926" s="89"/>
      <c r="AC926" s="89"/>
    </row>
    <row r="927" spans="1:29" ht="15" customHeight="1" x14ac:dyDescent="0.25">
      <c r="A927" s="4" t="s">
        <v>2560</v>
      </c>
      <c r="B927" s="60" t="s">
        <v>1333</v>
      </c>
      <c r="C927" s="46" t="s">
        <v>428</v>
      </c>
      <c r="D927" s="310" t="s">
        <v>2889</v>
      </c>
      <c r="E927" s="182" t="s">
        <v>2710</v>
      </c>
      <c r="F927" s="254" t="s">
        <v>11</v>
      </c>
      <c r="G927" s="6">
        <f t="shared" si="137"/>
        <v>311</v>
      </c>
      <c r="H927" s="6">
        <v>270</v>
      </c>
      <c r="I927" s="6">
        <v>600</v>
      </c>
      <c r="J927" s="32"/>
      <c r="K927" s="9">
        <f t="shared" si="136"/>
        <v>0</v>
      </c>
      <c r="L927" s="9">
        <f t="shared" si="138"/>
        <v>0</v>
      </c>
      <c r="M927" s="9">
        <f t="shared" si="139"/>
        <v>0</v>
      </c>
      <c r="N927" s="29"/>
      <c r="O927" s="9">
        <f t="shared" si="142"/>
        <v>0</v>
      </c>
      <c r="P927" s="9">
        <f t="shared" si="143"/>
        <v>0</v>
      </c>
      <c r="Q927" s="9">
        <f t="shared" si="140"/>
        <v>0</v>
      </c>
      <c r="R927" s="8">
        <f t="shared" si="141"/>
        <v>0</v>
      </c>
      <c r="S927" s="89" t="s">
        <v>2928</v>
      </c>
      <c r="T927" s="89" t="s">
        <v>2727</v>
      </c>
      <c r="U927" s="89">
        <v>65</v>
      </c>
      <c r="V927" s="89"/>
      <c r="W927" s="89"/>
      <c r="X927" s="89"/>
      <c r="Y927" s="89"/>
      <c r="Z927" s="89"/>
      <c r="AA927" s="89"/>
      <c r="AB927" s="89"/>
      <c r="AC927" s="89"/>
    </row>
    <row r="928" spans="1:29" ht="15" customHeight="1" x14ac:dyDescent="0.25">
      <c r="A928" s="4" t="s">
        <v>2560</v>
      </c>
      <c r="B928" s="5" t="s">
        <v>1712</v>
      </c>
      <c r="C928" s="46" t="s">
        <v>427</v>
      </c>
      <c r="D928" s="278" t="s">
        <v>2458</v>
      </c>
      <c r="E928" s="66" t="s">
        <v>2436</v>
      </c>
      <c r="F928" s="280" t="s">
        <v>7</v>
      </c>
      <c r="G928" s="84">
        <f t="shared" si="137"/>
        <v>92</v>
      </c>
      <c r="H928" s="213">
        <v>80</v>
      </c>
      <c r="I928" s="17">
        <v>200</v>
      </c>
      <c r="J928" s="32"/>
      <c r="K928" s="9">
        <f t="shared" si="136"/>
        <v>0</v>
      </c>
      <c r="L928" s="9">
        <f t="shared" si="138"/>
        <v>0</v>
      </c>
      <c r="M928" s="9">
        <f t="shared" si="139"/>
        <v>0</v>
      </c>
      <c r="N928" s="29"/>
      <c r="O928" s="9">
        <f t="shared" si="142"/>
        <v>0</v>
      </c>
      <c r="P928" s="9">
        <f t="shared" si="143"/>
        <v>0</v>
      </c>
      <c r="Q928" s="9">
        <f t="shared" si="140"/>
        <v>0</v>
      </c>
      <c r="R928" s="8">
        <f t="shared" si="141"/>
        <v>0</v>
      </c>
      <c r="S928" s="89" t="e">
        <v>#N/A</v>
      </c>
      <c r="T928" s="89"/>
      <c r="U928" s="89"/>
      <c r="V928" s="89"/>
      <c r="W928" s="89"/>
      <c r="X928" s="89"/>
      <c r="Y928" s="89"/>
      <c r="Z928" s="89"/>
      <c r="AA928" s="89"/>
      <c r="AB928" s="89"/>
      <c r="AC928" s="89"/>
    </row>
    <row r="929" spans="1:29" ht="15" customHeight="1" x14ac:dyDescent="0.25">
      <c r="A929" s="4" t="s">
        <v>2560</v>
      </c>
      <c r="B929" s="5" t="s">
        <v>1712</v>
      </c>
      <c r="C929" s="46" t="s">
        <v>427</v>
      </c>
      <c r="D929" s="295" t="s">
        <v>2459</v>
      </c>
      <c r="E929" s="66" t="s">
        <v>2437</v>
      </c>
      <c r="F929" s="280" t="s">
        <v>7</v>
      </c>
      <c r="G929" s="58">
        <f t="shared" si="137"/>
        <v>92</v>
      </c>
      <c r="H929" s="9">
        <v>80</v>
      </c>
      <c r="I929" s="6">
        <v>200</v>
      </c>
      <c r="J929" s="32"/>
      <c r="K929" s="9">
        <f t="shared" si="136"/>
        <v>0</v>
      </c>
      <c r="L929" s="9">
        <f t="shared" si="138"/>
        <v>0</v>
      </c>
      <c r="M929" s="9">
        <f t="shared" si="139"/>
        <v>0</v>
      </c>
      <c r="N929" s="29"/>
      <c r="O929" s="9">
        <f t="shared" si="142"/>
        <v>0</v>
      </c>
      <c r="P929" s="9">
        <f t="shared" si="143"/>
        <v>0</v>
      </c>
      <c r="Q929" s="9">
        <f t="shared" si="140"/>
        <v>0</v>
      </c>
      <c r="R929" s="8">
        <f t="shared" si="141"/>
        <v>0</v>
      </c>
      <c r="S929" s="89" t="e">
        <v>#N/A</v>
      </c>
      <c r="T929" s="89"/>
      <c r="U929" s="89"/>
      <c r="V929" s="89"/>
      <c r="W929" s="89"/>
      <c r="X929" s="89"/>
      <c r="Y929" s="89"/>
      <c r="Z929" s="89"/>
      <c r="AA929" s="89"/>
      <c r="AB929" s="89"/>
      <c r="AC929" s="89"/>
    </row>
    <row r="930" spans="1:29" ht="15" customHeight="1" x14ac:dyDescent="0.25">
      <c r="A930" s="4" t="s">
        <v>2560</v>
      </c>
      <c r="B930" s="5" t="s">
        <v>1712</v>
      </c>
      <c r="C930" s="46" t="s">
        <v>427</v>
      </c>
      <c r="D930" s="278" t="s">
        <v>2446</v>
      </c>
      <c r="E930" s="304" t="s">
        <v>2424</v>
      </c>
      <c r="F930" s="280" t="s">
        <v>797</v>
      </c>
      <c r="G930" s="84">
        <f t="shared" si="137"/>
        <v>552</v>
      </c>
      <c r="H930" s="213">
        <v>480</v>
      </c>
      <c r="I930" s="17">
        <v>1200</v>
      </c>
      <c r="J930" s="32"/>
      <c r="K930" s="9">
        <f t="shared" si="136"/>
        <v>0</v>
      </c>
      <c r="L930" s="9">
        <f t="shared" si="138"/>
        <v>0</v>
      </c>
      <c r="M930" s="9">
        <f t="shared" si="139"/>
        <v>0</v>
      </c>
      <c r="N930" s="29"/>
      <c r="O930" s="9">
        <f t="shared" si="142"/>
        <v>0</v>
      </c>
      <c r="P930" s="9">
        <f t="shared" si="143"/>
        <v>0</v>
      </c>
      <c r="Q930" s="9">
        <f t="shared" si="140"/>
        <v>0</v>
      </c>
      <c r="R930" s="8">
        <f t="shared" si="141"/>
        <v>0</v>
      </c>
      <c r="S930" s="89" t="e">
        <v>#N/A</v>
      </c>
      <c r="T930" s="89"/>
      <c r="U930" s="89"/>
      <c r="V930" s="89"/>
      <c r="W930" s="89"/>
      <c r="X930" s="89"/>
      <c r="Y930" s="89"/>
      <c r="Z930" s="89"/>
      <c r="AA930" s="89"/>
      <c r="AB930" s="89"/>
      <c r="AC930" s="89"/>
    </row>
    <row r="931" spans="1:29" ht="15" customHeight="1" x14ac:dyDescent="0.25">
      <c r="A931" s="4" t="s">
        <v>2560</v>
      </c>
      <c r="B931" s="5" t="s">
        <v>1712</v>
      </c>
      <c r="C931" s="46" t="s">
        <v>427</v>
      </c>
      <c r="D931" s="295" t="s">
        <v>2447</v>
      </c>
      <c r="E931" s="66" t="s">
        <v>2425</v>
      </c>
      <c r="F931" s="280" t="s">
        <v>797</v>
      </c>
      <c r="G931" s="58">
        <f t="shared" si="137"/>
        <v>552</v>
      </c>
      <c r="H931" s="9">
        <v>480</v>
      </c>
      <c r="I931" s="6">
        <v>1200</v>
      </c>
      <c r="J931" s="32"/>
      <c r="K931" s="9">
        <f t="shared" si="136"/>
        <v>0</v>
      </c>
      <c r="L931" s="9">
        <f t="shared" si="138"/>
        <v>0</v>
      </c>
      <c r="M931" s="9">
        <f t="shared" si="139"/>
        <v>0</v>
      </c>
      <c r="N931" s="29"/>
      <c r="O931" s="9">
        <f t="shared" si="142"/>
        <v>0</v>
      </c>
      <c r="P931" s="9">
        <f t="shared" si="143"/>
        <v>0</v>
      </c>
      <c r="Q931" s="9">
        <f t="shared" si="140"/>
        <v>0</v>
      </c>
      <c r="R931" s="8">
        <f t="shared" si="141"/>
        <v>0</v>
      </c>
      <c r="S931" s="89" t="e">
        <v>#N/A</v>
      </c>
      <c r="T931" s="89"/>
      <c r="U931" s="89"/>
      <c r="V931" s="89"/>
      <c r="W931" s="89"/>
      <c r="X931" s="89"/>
      <c r="Y931" s="89"/>
      <c r="Z931" s="89"/>
      <c r="AA931" s="89"/>
      <c r="AB931" s="89"/>
      <c r="AC931" s="89"/>
    </row>
    <row r="932" spans="1:29" ht="15" customHeight="1" x14ac:dyDescent="0.25">
      <c r="A932" s="4" t="s">
        <v>2560</v>
      </c>
      <c r="B932" s="5" t="s">
        <v>1712</v>
      </c>
      <c r="C932" s="46" t="s">
        <v>427</v>
      </c>
      <c r="D932" s="278" t="s">
        <v>2448</v>
      </c>
      <c r="E932" s="304" t="s">
        <v>2426</v>
      </c>
      <c r="F932" s="280" t="s">
        <v>797</v>
      </c>
      <c r="G932" s="84">
        <f t="shared" si="137"/>
        <v>552</v>
      </c>
      <c r="H932" s="213">
        <v>480</v>
      </c>
      <c r="I932" s="17">
        <v>1200</v>
      </c>
      <c r="J932" s="32"/>
      <c r="K932" s="9">
        <f t="shared" si="136"/>
        <v>0</v>
      </c>
      <c r="L932" s="9">
        <f t="shared" si="138"/>
        <v>0</v>
      </c>
      <c r="M932" s="9">
        <f t="shared" si="139"/>
        <v>0</v>
      </c>
      <c r="N932" s="29"/>
      <c r="O932" s="9">
        <f t="shared" si="142"/>
        <v>0</v>
      </c>
      <c r="P932" s="9">
        <f t="shared" si="143"/>
        <v>0</v>
      </c>
      <c r="Q932" s="9">
        <f t="shared" si="140"/>
        <v>0</v>
      </c>
      <c r="R932" s="8">
        <f t="shared" si="141"/>
        <v>0</v>
      </c>
      <c r="S932" s="89" t="e">
        <v>#N/A</v>
      </c>
      <c r="T932" s="89"/>
      <c r="U932" s="89"/>
      <c r="V932" s="89"/>
      <c r="W932" s="89"/>
      <c r="X932" s="89"/>
      <c r="Y932" s="89"/>
      <c r="Z932" s="89"/>
      <c r="AA932" s="89"/>
      <c r="AB932" s="89"/>
      <c r="AC932" s="89"/>
    </row>
    <row r="933" spans="1:29" ht="15" customHeight="1" x14ac:dyDescent="0.25">
      <c r="A933" s="4" t="s">
        <v>2560</v>
      </c>
      <c r="B933" s="5" t="s">
        <v>1712</v>
      </c>
      <c r="C933" s="46" t="s">
        <v>427</v>
      </c>
      <c r="D933" s="295" t="s">
        <v>2449</v>
      </c>
      <c r="E933" s="66" t="s">
        <v>2427</v>
      </c>
      <c r="F933" s="280" t="s">
        <v>797</v>
      </c>
      <c r="G933" s="58">
        <f t="shared" si="137"/>
        <v>552</v>
      </c>
      <c r="H933" s="9">
        <v>480</v>
      </c>
      <c r="I933" s="6">
        <v>1200</v>
      </c>
      <c r="J933" s="32"/>
      <c r="K933" s="9">
        <f t="shared" si="136"/>
        <v>0</v>
      </c>
      <c r="L933" s="9">
        <f t="shared" si="138"/>
        <v>0</v>
      </c>
      <c r="M933" s="9">
        <f t="shared" si="139"/>
        <v>0</v>
      </c>
      <c r="N933" s="29"/>
      <c r="O933" s="9">
        <f t="shared" si="142"/>
        <v>0</v>
      </c>
      <c r="P933" s="9">
        <f t="shared" si="143"/>
        <v>0</v>
      </c>
      <c r="Q933" s="9">
        <f t="shared" si="140"/>
        <v>0</v>
      </c>
      <c r="R933" s="8">
        <f t="shared" si="141"/>
        <v>0</v>
      </c>
      <c r="S933" s="89" t="e">
        <v>#N/A</v>
      </c>
      <c r="T933" s="89"/>
      <c r="U933" s="89"/>
      <c r="V933" s="89"/>
      <c r="W933" s="89"/>
      <c r="X933" s="89"/>
      <c r="Y933" s="89"/>
      <c r="Z933" s="89"/>
      <c r="AA933" s="89"/>
      <c r="AB933" s="89"/>
      <c r="AC933" s="89"/>
    </row>
    <row r="934" spans="1:29" ht="15" customHeight="1" x14ac:dyDescent="0.25">
      <c r="A934" s="4" t="s">
        <v>2560</v>
      </c>
      <c r="B934" s="5" t="s">
        <v>1712</v>
      </c>
      <c r="C934" s="46" t="s">
        <v>427</v>
      </c>
      <c r="D934" s="278" t="s">
        <v>2452</v>
      </c>
      <c r="E934" s="304" t="s">
        <v>2430</v>
      </c>
      <c r="F934" s="280" t="s">
        <v>797</v>
      </c>
      <c r="G934" s="84">
        <f t="shared" si="137"/>
        <v>828</v>
      </c>
      <c r="H934" s="213">
        <v>720</v>
      </c>
      <c r="I934" s="17">
        <v>1560</v>
      </c>
      <c r="J934" s="32"/>
      <c r="K934" s="9">
        <f t="shared" si="136"/>
        <v>0</v>
      </c>
      <c r="L934" s="9">
        <f t="shared" si="138"/>
        <v>0</v>
      </c>
      <c r="M934" s="9">
        <f t="shared" si="139"/>
        <v>0</v>
      </c>
      <c r="N934" s="29"/>
      <c r="O934" s="9">
        <f t="shared" si="142"/>
        <v>0</v>
      </c>
      <c r="P934" s="9">
        <f t="shared" si="143"/>
        <v>0</v>
      </c>
      <c r="Q934" s="9">
        <f t="shared" si="140"/>
        <v>0</v>
      </c>
      <c r="R934" s="8">
        <f t="shared" si="141"/>
        <v>0</v>
      </c>
      <c r="S934" s="89" t="e">
        <v>#N/A</v>
      </c>
      <c r="T934" s="89"/>
      <c r="U934" s="89"/>
      <c r="V934" s="89"/>
      <c r="W934" s="89"/>
      <c r="X934" s="89"/>
      <c r="Y934" s="89"/>
      <c r="Z934" s="89"/>
      <c r="AA934" s="89"/>
      <c r="AB934" s="89"/>
      <c r="AC934" s="89"/>
    </row>
    <row r="935" spans="1:29" ht="15" customHeight="1" x14ac:dyDescent="0.25">
      <c r="A935" s="4" t="s">
        <v>2560</v>
      </c>
      <c r="B935" s="5" t="s">
        <v>1712</v>
      </c>
      <c r="C935" s="46" t="s">
        <v>427</v>
      </c>
      <c r="D935" s="295" t="s">
        <v>2453</v>
      </c>
      <c r="E935" s="66" t="s">
        <v>2431</v>
      </c>
      <c r="F935" s="280" t="s">
        <v>797</v>
      </c>
      <c r="G935" s="58">
        <f t="shared" si="137"/>
        <v>828</v>
      </c>
      <c r="H935" s="9">
        <v>720</v>
      </c>
      <c r="I935" s="6">
        <v>1560</v>
      </c>
      <c r="J935" s="32"/>
      <c r="K935" s="9">
        <f t="shared" si="136"/>
        <v>0</v>
      </c>
      <c r="L935" s="9">
        <f t="shared" si="138"/>
        <v>0</v>
      </c>
      <c r="M935" s="9">
        <f t="shared" si="139"/>
        <v>0</v>
      </c>
      <c r="N935" s="29"/>
      <c r="O935" s="9">
        <f t="shared" si="142"/>
        <v>0</v>
      </c>
      <c r="P935" s="9">
        <f t="shared" si="143"/>
        <v>0</v>
      </c>
      <c r="Q935" s="9">
        <f t="shared" si="140"/>
        <v>0</v>
      </c>
      <c r="R935" s="8">
        <f t="shared" si="141"/>
        <v>0</v>
      </c>
      <c r="S935" s="89" t="e">
        <v>#N/A</v>
      </c>
      <c r="T935" s="89"/>
      <c r="U935" s="89"/>
      <c r="V935" s="89"/>
      <c r="W935" s="89"/>
      <c r="X935" s="89"/>
      <c r="Y935" s="89"/>
      <c r="Z935" s="89"/>
      <c r="AA935" s="89"/>
      <c r="AB935" s="89"/>
      <c r="AC935" s="89"/>
    </row>
    <row r="936" spans="1:29" ht="15" customHeight="1" x14ac:dyDescent="0.25">
      <c r="A936" s="4" t="s">
        <v>2560</v>
      </c>
      <c r="B936" s="5" t="s">
        <v>1712</v>
      </c>
      <c r="C936" s="46" t="s">
        <v>427</v>
      </c>
      <c r="D936" s="278" t="s">
        <v>2454</v>
      </c>
      <c r="E936" s="304" t="s">
        <v>2432</v>
      </c>
      <c r="F936" s="280" t="s">
        <v>797</v>
      </c>
      <c r="G936" s="84">
        <f t="shared" si="137"/>
        <v>552</v>
      </c>
      <c r="H936" s="213">
        <v>480</v>
      </c>
      <c r="I936" s="17">
        <v>1200</v>
      </c>
      <c r="J936" s="32"/>
      <c r="K936" s="9">
        <f t="shared" si="136"/>
        <v>0</v>
      </c>
      <c r="L936" s="9">
        <f t="shared" si="138"/>
        <v>0</v>
      </c>
      <c r="M936" s="9">
        <f t="shared" si="139"/>
        <v>0</v>
      </c>
      <c r="N936" s="29"/>
      <c r="O936" s="9">
        <f t="shared" si="142"/>
        <v>0</v>
      </c>
      <c r="P936" s="9">
        <f t="shared" si="143"/>
        <v>0</v>
      </c>
      <c r="Q936" s="9">
        <f t="shared" si="140"/>
        <v>0</v>
      </c>
      <c r="R936" s="8">
        <f t="shared" si="141"/>
        <v>0</v>
      </c>
      <c r="S936" s="89" t="e">
        <v>#N/A</v>
      </c>
      <c r="T936" s="89"/>
      <c r="U936" s="89"/>
      <c r="V936" s="89"/>
      <c r="W936" s="89"/>
      <c r="X936" s="89"/>
      <c r="Y936" s="89"/>
      <c r="Z936" s="89"/>
      <c r="AA936" s="89"/>
      <c r="AB936" s="89"/>
      <c r="AC936" s="89"/>
    </row>
    <row r="937" spans="1:29" ht="15" customHeight="1" x14ac:dyDescent="0.25">
      <c r="A937" s="4" t="s">
        <v>2560</v>
      </c>
      <c r="B937" s="5" t="s">
        <v>1712</v>
      </c>
      <c r="C937" s="46" t="s">
        <v>427</v>
      </c>
      <c r="D937" s="295" t="s">
        <v>2455</v>
      </c>
      <c r="E937" s="66" t="s">
        <v>2433</v>
      </c>
      <c r="F937" s="280" t="s">
        <v>797</v>
      </c>
      <c r="G937" s="58">
        <f t="shared" si="137"/>
        <v>552</v>
      </c>
      <c r="H937" s="9">
        <v>480</v>
      </c>
      <c r="I937" s="6">
        <v>1200</v>
      </c>
      <c r="J937" s="32"/>
      <c r="K937" s="9">
        <f t="shared" si="136"/>
        <v>0</v>
      </c>
      <c r="L937" s="9">
        <f t="shared" si="138"/>
        <v>0</v>
      </c>
      <c r="M937" s="9">
        <f t="shared" si="139"/>
        <v>0</v>
      </c>
      <c r="N937" s="29"/>
      <c r="O937" s="9">
        <f t="shared" si="142"/>
        <v>0</v>
      </c>
      <c r="P937" s="9">
        <f t="shared" si="143"/>
        <v>0</v>
      </c>
      <c r="Q937" s="9">
        <f t="shared" si="140"/>
        <v>0</v>
      </c>
      <c r="R937" s="8">
        <f t="shared" si="141"/>
        <v>0</v>
      </c>
      <c r="S937" s="89" t="e">
        <v>#N/A</v>
      </c>
      <c r="T937" s="89"/>
      <c r="U937" s="89"/>
      <c r="V937" s="89"/>
      <c r="W937" s="89"/>
      <c r="X937" s="89"/>
      <c r="Y937" s="89"/>
      <c r="Z937" s="89"/>
      <c r="AA937" s="89"/>
      <c r="AB937" s="89"/>
      <c r="AC937" s="89"/>
    </row>
    <row r="938" spans="1:29" ht="15" customHeight="1" x14ac:dyDescent="0.25">
      <c r="A938" s="4" t="s">
        <v>2560</v>
      </c>
      <c r="B938" s="5" t="s">
        <v>1712</v>
      </c>
      <c r="C938" s="46" t="s">
        <v>427</v>
      </c>
      <c r="D938" s="278" t="s">
        <v>2456</v>
      </c>
      <c r="E938" s="304" t="s">
        <v>2434</v>
      </c>
      <c r="F938" s="280" t="s">
        <v>797</v>
      </c>
      <c r="G938" s="84">
        <f t="shared" si="137"/>
        <v>690</v>
      </c>
      <c r="H938" s="213">
        <v>600</v>
      </c>
      <c r="I938" s="17">
        <v>1560</v>
      </c>
      <c r="J938" s="32"/>
      <c r="K938" s="9">
        <f t="shared" si="136"/>
        <v>0</v>
      </c>
      <c r="L938" s="9">
        <f t="shared" si="138"/>
        <v>0</v>
      </c>
      <c r="M938" s="9">
        <f t="shared" si="139"/>
        <v>0</v>
      </c>
      <c r="N938" s="29"/>
      <c r="O938" s="9">
        <f t="shared" si="142"/>
        <v>0</v>
      </c>
      <c r="P938" s="9">
        <f t="shared" si="143"/>
        <v>0</v>
      </c>
      <c r="Q938" s="9">
        <f t="shared" si="140"/>
        <v>0</v>
      </c>
      <c r="R938" s="8">
        <f t="shared" si="141"/>
        <v>0</v>
      </c>
      <c r="S938" s="89" t="e">
        <v>#N/A</v>
      </c>
      <c r="T938" s="89"/>
      <c r="U938" s="89"/>
      <c r="V938" s="89"/>
      <c r="W938" s="89"/>
      <c r="X938" s="89"/>
      <c r="Y938" s="89"/>
      <c r="Z938" s="89"/>
      <c r="AA938" s="89"/>
      <c r="AB938" s="89"/>
      <c r="AC938" s="89"/>
    </row>
    <row r="939" spans="1:29" ht="15" customHeight="1" x14ac:dyDescent="0.25">
      <c r="A939" s="4" t="s">
        <v>2560</v>
      </c>
      <c r="B939" s="5" t="s">
        <v>1712</v>
      </c>
      <c r="C939" s="46" t="s">
        <v>427</v>
      </c>
      <c r="D939" s="295" t="s">
        <v>2457</v>
      </c>
      <c r="E939" s="66" t="s">
        <v>2435</v>
      </c>
      <c r="F939" s="280" t="s">
        <v>797</v>
      </c>
      <c r="G939" s="58">
        <f t="shared" si="137"/>
        <v>690</v>
      </c>
      <c r="H939" s="9">
        <v>600</v>
      </c>
      <c r="I939" s="6">
        <v>1560</v>
      </c>
      <c r="J939" s="32"/>
      <c r="K939" s="9">
        <f t="shared" si="136"/>
        <v>0</v>
      </c>
      <c r="L939" s="9">
        <f t="shared" si="138"/>
        <v>0</v>
      </c>
      <c r="M939" s="9">
        <f t="shared" si="139"/>
        <v>0</v>
      </c>
      <c r="N939" s="29"/>
      <c r="O939" s="9">
        <f t="shared" si="142"/>
        <v>0</v>
      </c>
      <c r="P939" s="9">
        <f t="shared" si="143"/>
        <v>0</v>
      </c>
      <c r="Q939" s="9">
        <f t="shared" si="140"/>
        <v>0</v>
      </c>
      <c r="R939" s="8">
        <f t="shared" si="141"/>
        <v>0</v>
      </c>
      <c r="S939" s="89" t="e">
        <v>#N/A</v>
      </c>
      <c r="T939" s="89"/>
      <c r="U939" s="89"/>
      <c r="V939" s="89"/>
      <c r="W939" s="89"/>
      <c r="X939" s="89"/>
      <c r="Y939" s="89"/>
      <c r="Z939" s="89"/>
      <c r="AA939" s="89"/>
      <c r="AB939" s="89"/>
      <c r="AC939" s="89"/>
    </row>
    <row r="940" spans="1:29" ht="15" customHeight="1" x14ac:dyDescent="0.25">
      <c r="A940" s="4" t="s">
        <v>2560</v>
      </c>
      <c r="B940" s="5" t="s">
        <v>1712</v>
      </c>
      <c r="C940" s="5" t="s">
        <v>427</v>
      </c>
      <c r="D940" s="278" t="s">
        <v>373</v>
      </c>
      <c r="E940" s="185" t="s">
        <v>1103</v>
      </c>
      <c r="F940" s="315" t="s">
        <v>6</v>
      </c>
      <c r="G940" s="17">
        <f t="shared" si="137"/>
        <v>1208</v>
      </c>
      <c r="H940" s="15">
        <v>1050</v>
      </c>
      <c r="I940" s="15">
        <v>3200</v>
      </c>
      <c r="J940" s="29"/>
      <c r="K940" s="9">
        <f t="shared" si="136"/>
        <v>0</v>
      </c>
      <c r="L940" s="9">
        <f t="shared" si="138"/>
        <v>0</v>
      </c>
      <c r="M940" s="9">
        <f t="shared" si="139"/>
        <v>0</v>
      </c>
      <c r="N940" s="29"/>
      <c r="O940" s="9">
        <f t="shared" si="142"/>
        <v>0</v>
      </c>
      <c r="P940" s="9">
        <f t="shared" si="143"/>
        <v>0</v>
      </c>
      <c r="Q940" s="9">
        <f t="shared" si="140"/>
        <v>0</v>
      </c>
      <c r="R940" s="8">
        <f t="shared" si="141"/>
        <v>0</v>
      </c>
      <c r="S940" s="89" t="s">
        <v>2067</v>
      </c>
      <c r="T940" s="89" t="s">
        <v>2203</v>
      </c>
      <c r="U940" s="89"/>
      <c r="V940" s="89"/>
      <c r="W940" s="89"/>
      <c r="X940" s="89"/>
      <c r="Y940" s="89"/>
      <c r="Z940" s="89"/>
      <c r="AA940" s="89"/>
      <c r="AB940" s="89"/>
      <c r="AC940" s="89"/>
    </row>
    <row r="941" spans="1:29" ht="15" customHeight="1" x14ac:dyDescent="0.25">
      <c r="A941" s="4" t="s">
        <v>2560</v>
      </c>
      <c r="B941" s="5" t="s">
        <v>1712</v>
      </c>
      <c r="C941" s="46" t="s">
        <v>427</v>
      </c>
      <c r="D941" s="295" t="s">
        <v>374</v>
      </c>
      <c r="E941" s="245" t="s">
        <v>1104</v>
      </c>
      <c r="F941" s="315" t="s">
        <v>6</v>
      </c>
      <c r="G941" s="6">
        <f t="shared" si="137"/>
        <v>1208</v>
      </c>
      <c r="H941" s="10">
        <v>1050</v>
      </c>
      <c r="I941" s="10">
        <v>3200</v>
      </c>
      <c r="J941" s="29"/>
      <c r="K941" s="9">
        <f t="shared" si="136"/>
        <v>0</v>
      </c>
      <c r="L941" s="9">
        <f t="shared" si="138"/>
        <v>0</v>
      </c>
      <c r="M941" s="9">
        <f t="shared" si="139"/>
        <v>0</v>
      </c>
      <c r="N941" s="29"/>
      <c r="O941" s="9">
        <f t="shared" si="142"/>
        <v>0</v>
      </c>
      <c r="P941" s="9">
        <f t="shared" si="143"/>
        <v>0</v>
      </c>
      <c r="Q941" s="9">
        <f t="shared" si="140"/>
        <v>0</v>
      </c>
      <c r="R941" s="8">
        <f t="shared" si="141"/>
        <v>0</v>
      </c>
      <c r="S941" s="89" t="s">
        <v>2067</v>
      </c>
      <c r="T941" s="89" t="s">
        <v>2203</v>
      </c>
      <c r="U941" s="89"/>
      <c r="V941" s="89"/>
      <c r="W941" s="89"/>
      <c r="X941" s="89"/>
      <c r="Y941" s="89"/>
      <c r="Z941" s="89"/>
      <c r="AA941" s="89"/>
      <c r="AB941" s="89"/>
      <c r="AC941" s="89"/>
    </row>
    <row r="942" spans="1:29" ht="15" customHeight="1" x14ac:dyDescent="0.25">
      <c r="A942" s="4" t="s">
        <v>2560</v>
      </c>
      <c r="B942" s="5" t="s">
        <v>1712</v>
      </c>
      <c r="C942" s="5" t="s">
        <v>427</v>
      </c>
      <c r="D942" s="278" t="s">
        <v>375</v>
      </c>
      <c r="E942" s="185" t="s">
        <v>1105</v>
      </c>
      <c r="F942" s="280" t="s">
        <v>7</v>
      </c>
      <c r="G942" s="84">
        <f t="shared" si="137"/>
        <v>271</v>
      </c>
      <c r="H942" s="15">
        <v>235</v>
      </c>
      <c r="I942" s="15">
        <v>625</v>
      </c>
      <c r="J942" s="29"/>
      <c r="K942" s="9">
        <f t="shared" si="136"/>
        <v>0</v>
      </c>
      <c r="L942" s="9">
        <f t="shared" si="138"/>
        <v>0</v>
      </c>
      <c r="M942" s="9">
        <f t="shared" si="139"/>
        <v>0</v>
      </c>
      <c r="N942" s="29"/>
      <c r="O942" s="9">
        <f t="shared" si="142"/>
        <v>0</v>
      </c>
      <c r="P942" s="9">
        <f t="shared" si="143"/>
        <v>0</v>
      </c>
      <c r="Q942" s="9">
        <f t="shared" si="140"/>
        <v>0</v>
      </c>
      <c r="R942" s="8">
        <f t="shared" si="141"/>
        <v>0</v>
      </c>
      <c r="S942" s="89" t="s">
        <v>2068</v>
      </c>
      <c r="T942" s="89" t="s">
        <v>2203</v>
      </c>
      <c r="U942" s="89"/>
      <c r="V942" s="89"/>
      <c r="W942" s="89"/>
      <c r="X942" s="89"/>
      <c r="Y942" s="89"/>
      <c r="Z942" s="89"/>
      <c r="AA942" s="89"/>
      <c r="AB942" s="89"/>
      <c r="AC942" s="89"/>
    </row>
    <row r="943" spans="1:29" ht="15" customHeight="1" x14ac:dyDescent="0.25">
      <c r="A943" s="4" t="s">
        <v>2560</v>
      </c>
      <c r="B943" s="5" t="s">
        <v>1712</v>
      </c>
      <c r="C943" s="46" t="s">
        <v>427</v>
      </c>
      <c r="D943" s="295" t="s">
        <v>376</v>
      </c>
      <c r="E943" s="245" t="s">
        <v>1106</v>
      </c>
      <c r="F943" s="280" t="s">
        <v>7</v>
      </c>
      <c r="G943" s="58">
        <f t="shared" si="137"/>
        <v>271</v>
      </c>
      <c r="H943" s="10">
        <v>235</v>
      </c>
      <c r="I943" s="10">
        <v>625</v>
      </c>
      <c r="J943" s="29"/>
      <c r="K943" s="9">
        <f t="shared" si="136"/>
        <v>0</v>
      </c>
      <c r="L943" s="9">
        <f t="shared" si="138"/>
        <v>0</v>
      </c>
      <c r="M943" s="9">
        <f t="shared" si="139"/>
        <v>0</v>
      </c>
      <c r="N943" s="29"/>
      <c r="O943" s="9">
        <f t="shared" si="142"/>
        <v>0</v>
      </c>
      <c r="P943" s="9">
        <f t="shared" si="143"/>
        <v>0</v>
      </c>
      <c r="Q943" s="9">
        <f t="shared" si="140"/>
        <v>0</v>
      </c>
      <c r="R943" s="8">
        <f t="shared" si="141"/>
        <v>0</v>
      </c>
      <c r="S943" s="89" t="s">
        <v>2068</v>
      </c>
      <c r="T943" s="89" t="s">
        <v>2203</v>
      </c>
      <c r="U943" s="89"/>
      <c r="V943" s="89"/>
      <c r="W943" s="89"/>
      <c r="X943" s="89"/>
      <c r="Y943" s="89"/>
      <c r="Z943" s="89"/>
      <c r="AA943" s="89"/>
      <c r="AB943" s="89"/>
      <c r="AC943" s="89"/>
    </row>
    <row r="944" spans="1:29" ht="15" customHeight="1" x14ac:dyDescent="0.25">
      <c r="A944" s="4" t="s">
        <v>2560</v>
      </c>
      <c r="B944" s="5" t="s">
        <v>1712</v>
      </c>
      <c r="C944" s="5" t="s">
        <v>427</v>
      </c>
      <c r="D944" s="278" t="s">
        <v>2477</v>
      </c>
      <c r="E944" s="184" t="s">
        <v>2480</v>
      </c>
      <c r="F944" s="280" t="s">
        <v>750</v>
      </c>
      <c r="G944" s="17">
        <f t="shared" si="137"/>
        <v>748</v>
      </c>
      <c r="H944" s="15">
        <v>650</v>
      </c>
      <c r="I944" s="15">
        <v>1500</v>
      </c>
      <c r="J944" s="29"/>
      <c r="K944" s="9">
        <f t="shared" si="136"/>
        <v>0</v>
      </c>
      <c r="L944" s="9">
        <f t="shared" si="138"/>
        <v>0</v>
      </c>
      <c r="M944" s="9">
        <f t="shared" si="139"/>
        <v>0</v>
      </c>
      <c r="N944" s="29"/>
      <c r="O944" s="9">
        <f t="shared" si="142"/>
        <v>0</v>
      </c>
      <c r="P944" s="9">
        <f t="shared" si="143"/>
        <v>0</v>
      </c>
      <c r="Q944" s="9">
        <f t="shared" si="140"/>
        <v>0</v>
      </c>
      <c r="R944" s="8">
        <f t="shared" si="141"/>
        <v>0</v>
      </c>
      <c r="S944" s="89" t="s">
        <v>2479</v>
      </c>
      <c r="T944" s="89" t="s">
        <v>2203</v>
      </c>
      <c r="U944" s="89"/>
      <c r="V944" s="89"/>
      <c r="W944" s="89"/>
      <c r="X944" s="89"/>
      <c r="Y944" s="89"/>
      <c r="Z944" s="89"/>
      <c r="AA944" s="89"/>
      <c r="AB944" s="89" t="e">
        <v>#N/A</v>
      </c>
      <c r="AC944" s="89" t="e">
        <v>#N/A</v>
      </c>
    </row>
    <row r="945" spans="1:29" ht="15" customHeight="1" x14ac:dyDescent="0.25">
      <c r="A945" s="4" t="s">
        <v>2560</v>
      </c>
      <c r="B945" s="5" t="s">
        <v>1712</v>
      </c>
      <c r="C945" s="46" t="s">
        <v>427</v>
      </c>
      <c r="D945" s="295" t="s">
        <v>2478</v>
      </c>
      <c r="E945" s="245" t="s">
        <v>2481</v>
      </c>
      <c r="F945" s="280" t="s">
        <v>750</v>
      </c>
      <c r="G945" s="6">
        <f t="shared" si="137"/>
        <v>748</v>
      </c>
      <c r="H945" s="10">
        <v>650</v>
      </c>
      <c r="I945" s="10">
        <v>1500</v>
      </c>
      <c r="J945" s="29"/>
      <c r="K945" s="9">
        <f t="shared" si="136"/>
        <v>0</v>
      </c>
      <c r="L945" s="9">
        <f t="shared" si="138"/>
        <v>0</v>
      </c>
      <c r="M945" s="9">
        <f t="shared" si="139"/>
        <v>0</v>
      </c>
      <c r="N945" s="29"/>
      <c r="O945" s="9">
        <f t="shared" si="142"/>
        <v>0</v>
      </c>
      <c r="P945" s="9">
        <f t="shared" si="143"/>
        <v>0</v>
      </c>
      <c r="Q945" s="9">
        <f t="shared" si="140"/>
        <v>0</v>
      </c>
      <c r="R945" s="8">
        <f t="shared" si="141"/>
        <v>0</v>
      </c>
      <c r="S945" s="89" t="s">
        <v>2479</v>
      </c>
      <c r="T945" s="89" t="s">
        <v>2203</v>
      </c>
      <c r="U945" s="89"/>
      <c r="V945" s="89"/>
      <c r="W945" s="89"/>
      <c r="X945" s="89"/>
      <c r="Y945" s="89"/>
      <c r="Z945" s="89"/>
      <c r="AA945" s="89"/>
      <c r="AB945" s="89" t="e">
        <v>#N/A</v>
      </c>
      <c r="AC945" s="89" t="e">
        <v>#N/A</v>
      </c>
    </row>
    <row r="946" spans="1:29" ht="15" customHeight="1" x14ac:dyDescent="0.25">
      <c r="A946" s="4" t="s">
        <v>2560</v>
      </c>
      <c r="B946" s="5" t="s">
        <v>1712</v>
      </c>
      <c r="C946" s="5" t="s">
        <v>427</v>
      </c>
      <c r="D946" s="278" t="s">
        <v>1380</v>
      </c>
      <c r="E946" s="304" t="s">
        <v>1219</v>
      </c>
      <c r="F946" s="280" t="s">
        <v>8</v>
      </c>
      <c r="G946" s="84">
        <f t="shared" si="137"/>
        <v>460</v>
      </c>
      <c r="H946" s="213">
        <v>400</v>
      </c>
      <c r="I946" s="17">
        <v>800</v>
      </c>
      <c r="J946" s="32"/>
      <c r="K946" s="9">
        <f t="shared" si="136"/>
        <v>0</v>
      </c>
      <c r="L946" s="9">
        <f t="shared" si="138"/>
        <v>0</v>
      </c>
      <c r="M946" s="9">
        <f t="shared" si="139"/>
        <v>0</v>
      </c>
      <c r="N946" s="29"/>
      <c r="O946" s="9">
        <f t="shared" si="142"/>
        <v>0</v>
      </c>
      <c r="P946" s="9">
        <f t="shared" si="143"/>
        <v>0</v>
      </c>
      <c r="Q946" s="9">
        <f t="shared" si="140"/>
        <v>0</v>
      </c>
      <c r="R946" s="8">
        <f t="shared" si="141"/>
        <v>0</v>
      </c>
      <c r="S946" s="89" t="s">
        <v>2050</v>
      </c>
      <c r="T946" s="89"/>
      <c r="U946" s="89"/>
      <c r="V946" s="89"/>
      <c r="W946" s="89"/>
      <c r="X946" s="89"/>
      <c r="Y946" s="89"/>
      <c r="Z946" s="89"/>
      <c r="AA946" s="89"/>
      <c r="AB946" s="89"/>
      <c r="AC946" s="89"/>
    </row>
    <row r="947" spans="1:29" ht="15" customHeight="1" x14ac:dyDescent="0.25">
      <c r="A947" s="4" t="s">
        <v>2560</v>
      </c>
      <c r="B947" s="5" t="s">
        <v>1712</v>
      </c>
      <c r="C947" s="46" t="s">
        <v>427</v>
      </c>
      <c r="D947" s="295" t="s">
        <v>1381</v>
      </c>
      <c r="E947" s="304" t="s">
        <v>1220</v>
      </c>
      <c r="F947" s="280" t="s">
        <v>8</v>
      </c>
      <c r="G947" s="58">
        <f t="shared" si="137"/>
        <v>460</v>
      </c>
      <c r="H947" s="9">
        <v>400</v>
      </c>
      <c r="I947" s="6">
        <v>800</v>
      </c>
      <c r="J947" s="29"/>
      <c r="K947" s="9">
        <f t="shared" si="136"/>
        <v>0</v>
      </c>
      <c r="L947" s="9">
        <f t="shared" si="138"/>
        <v>0</v>
      </c>
      <c r="M947" s="9">
        <f t="shared" si="139"/>
        <v>0</v>
      </c>
      <c r="N947" s="29"/>
      <c r="O947" s="9">
        <f t="shared" si="142"/>
        <v>0</v>
      </c>
      <c r="P947" s="9">
        <f t="shared" si="143"/>
        <v>0</v>
      </c>
      <c r="Q947" s="9">
        <f t="shared" si="140"/>
        <v>0</v>
      </c>
      <c r="R947" s="8">
        <f t="shared" si="141"/>
        <v>0</v>
      </c>
      <c r="S947" s="89" t="s">
        <v>2050</v>
      </c>
      <c r="T947" s="89"/>
      <c r="U947" s="89"/>
      <c r="V947" s="89"/>
      <c r="W947" s="89"/>
      <c r="X947" s="89"/>
      <c r="Y947" s="89"/>
      <c r="Z947" s="89"/>
      <c r="AA947" s="89"/>
      <c r="AB947" s="89"/>
      <c r="AC947" s="89"/>
    </row>
    <row r="948" spans="1:29" ht="15" customHeight="1" x14ac:dyDescent="0.25">
      <c r="A948" s="4" t="s">
        <v>2560</v>
      </c>
      <c r="B948" s="5" t="s">
        <v>1712</v>
      </c>
      <c r="C948" s="46" t="s">
        <v>428</v>
      </c>
      <c r="D948" s="310" t="s">
        <v>1382</v>
      </c>
      <c r="E948" s="5" t="s">
        <v>1221</v>
      </c>
      <c r="F948" s="280" t="s">
        <v>8</v>
      </c>
      <c r="G948" s="58">
        <f t="shared" si="137"/>
        <v>460</v>
      </c>
      <c r="H948" s="9">
        <v>400</v>
      </c>
      <c r="I948" s="6">
        <v>800</v>
      </c>
      <c r="J948" s="32"/>
      <c r="K948" s="9">
        <f t="shared" si="136"/>
        <v>0</v>
      </c>
      <c r="L948" s="9">
        <f t="shared" si="138"/>
        <v>0</v>
      </c>
      <c r="M948" s="9">
        <f t="shared" si="139"/>
        <v>0</v>
      </c>
      <c r="N948" s="29"/>
      <c r="O948" s="9">
        <f t="shared" si="142"/>
        <v>0</v>
      </c>
      <c r="P948" s="9">
        <f t="shared" si="143"/>
        <v>0</v>
      </c>
      <c r="Q948" s="9">
        <f t="shared" si="140"/>
        <v>0</v>
      </c>
      <c r="R948" s="8">
        <f t="shared" si="141"/>
        <v>0</v>
      </c>
      <c r="S948" s="89" t="s">
        <v>2050</v>
      </c>
      <c r="T948" s="89"/>
      <c r="U948" s="89"/>
      <c r="V948" s="89"/>
      <c r="W948" s="89"/>
      <c r="X948" s="89"/>
      <c r="Y948" s="89"/>
      <c r="Z948" s="89"/>
      <c r="AA948" s="89"/>
      <c r="AB948" s="89"/>
      <c r="AC948" s="89"/>
    </row>
    <row r="949" spans="1:29" ht="15" customHeight="1" x14ac:dyDescent="0.25">
      <c r="A949" s="4" t="s">
        <v>2560</v>
      </c>
      <c r="B949" s="5" t="s">
        <v>1712</v>
      </c>
      <c r="C949" s="5" t="s">
        <v>427</v>
      </c>
      <c r="D949" s="278" t="s">
        <v>1383</v>
      </c>
      <c r="E949" s="304" t="s">
        <v>1222</v>
      </c>
      <c r="F949" s="280" t="s">
        <v>8</v>
      </c>
      <c r="G949" s="84">
        <f t="shared" si="137"/>
        <v>460</v>
      </c>
      <c r="H949" s="213">
        <v>400</v>
      </c>
      <c r="I949" s="17">
        <v>800</v>
      </c>
      <c r="J949" s="32"/>
      <c r="K949" s="9">
        <f t="shared" si="136"/>
        <v>0</v>
      </c>
      <c r="L949" s="9">
        <f t="shared" si="138"/>
        <v>0</v>
      </c>
      <c r="M949" s="9">
        <f t="shared" si="139"/>
        <v>0</v>
      </c>
      <c r="N949" s="29"/>
      <c r="O949" s="9">
        <f t="shared" si="142"/>
        <v>0</v>
      </c>
      <c r="P949" s="9">
        <f t="shared" si="143"/>
        <v>0</v>
      </c>
      <c r="Q949" s="9">
        <f t="shared" si="140"/>
        <v>0</v>
      </c>
      <c r="R949" s="8">
        <f t="shared" si="141"/>
        <v>0</v>
      </c>
      <c r="S949" s="89" t="s">
        <v>2050</v>
      </c>
      <c r="T949" s="89"/>
      <c r="U949" s="89"/>
      <c r="V949" s="89"/>
      <c r="W949" s="89"/>
      <c r="X949" s="89"/>
      <c r="Y949" s="89"/>
      <c r="Z949" s="89"/>
      <c r="AA949" s="89"/>
      <c r="AB949" s="89"/>
      <c r="AC949" s="89"/>
    </row>
    <row r="950" spans="1:29" ht="15" customHeight="1" x14ac:dyDescent="0.25">
      <c r="A950" s="4" t="s">
        <v>2560</v>
      </c>
      <c r="B950" s="5" t="s">
        <v>1712</v>
      </c>
      <c r="C950" s="46" t="s">
        <v>427</v>
      </c>
      <c r="D950" s="295" t="s">
        <v>1384</v>
      </c>
      <c r="E950" s="304" t="s">
        <v>1223</v>
      </c>
      <c r="F950" s="280" t="s">
        <v>8</v>
      </c>
      <c r="G950" s="58">
        <f t="shared" si="137"/>
        <v>460</v>
      </c>
      <c r="H950" s="9">
        <v>400</v>
      </c>
      <c r="I950" s="6">
        <v>800</v>
      </c>
      <c r="J950" s="29"/>
      <c r="K950" s="9">
        <f t="shared" si="136"/>
        <v>0</v>
      </c>
      <c r="L950" s="9">
        <f t="shared" si="138"/>
        <v>0</v>
      </c>
      <c r="M950" s="9">
        <f t="shared" si="139"/>
        <v>0</v>
      </c>
      <c r="N950" s="29"/>
      <c r="O950" s="9">
        <f t="shared" si="142"/>
        <v>0</v>
      </c>
      <c r="P950" s="9">
        <f t="shared" si="143"/>
        <v>0</v>
      </c>
      <c r="Q950" s="9">
        <f t="shared" si="140"/>
        <v>0</v>
      </c>
      <c r="R950" s="8">
        <f t="shared" si="141"/>
        <v>0</v>
      </c>
      <c r="S950" s="89" t="s">
        <v>2050</v>
      </c>
      <c r="T950" s="89"/>
      <c r="U950" s="89"/>
      <c r="V950" s="89"/>
      <c r="W950" s="89"/>
      <c r="X950" s="89"/>
      <c r="Y950" s="89"/>
      <c r="Z950" s="89"/>
      <c r="AA950" s="89"/>
      <c r="AB950" s="89"/>
      <c r="AC950" s="89"/>
    </row>
    <row r="951" spans="1:29" ht="15" customHeight="1" x14ac:dyDescent="0.25">
      <c r="A951" s="4" t="s">
        <v>2560</v>
      </c>
      <c r="B951" s="5" t="s">
        <v>1712</v>
      </c>
      <c r="C951" s="46" t="s">
        <v>428</v>
      </c>
      <c r="D951" s="310" t="s">
        <v>1385</v>
      </c>
      <c r="E951" s="5" t="s">
        <v>1224</v>
      </c>
      <c r="F951" s="280" t="s">
        <v>8</v>
      </c>
      <c r="G951" s="58">
        <f t="shared" si="137"/>
        <v>460</v>
      </c>
      <c r="H951" s="9">
        <v>400</v>
      </c>
      <c r="I951" s="6">
        <v>800</v>
      </c>
      <c r="J951" s="32"/>
      <c r="K951" s="9">
        <f t="shared" si="136"/>
        <v>0</v>
      </c>
      <c r="L951" s="9">
        <f t="shared" si="138"/>
        <v>0</v>
      </c>
      <c r="M951" s="9">
        <f t="shared" si="139"/>
        <v>0</v>
      </c>
      <c r="N951" s="29"/>
      <c r="O951" s="9">
        <f t="shared" si="142"/>
        <v>0</v>
      </c>
      <c r="P951" s="9">
        <f t="shared" si="143"/>
        <v>0</v>
      </c>
      <c r="Q951" s="9">
        <f t="shared" si="140"/>
        <v>0</v>
      </c>
      <c r="R951" s="8">
        <f t="shared" si="141"/>
        <v>0</v>
      </c>
      <c r="S951" s="89" t="s">
        <v>2050</v>
      </c>
      <c r="T951" s="89"/>
      <c r="U951" s="89"/>
      <c r="V951" s="89"/>
      <c r="W951" s="89"/>
      <c r="X951" s="89"/>
      <c r="Y951" s="89"/>
      <c r="Z951" s="89"/>
      <c r="AA951" s="89"/>
      <c r="AB951" s="89"/>
      <c r="AC951" s="89"/>
    </row>
    <row r="952" spans="1:29" ht="15" customHeight="1" x14ac:dyDescent="0.25">
      <c r="A952" s="4" t="s">
        <v>2560</v>
      </c>
      <c r="B952" s="5" t="s">
        <v>1712</v>
      </c>
      <c r="C952" s="5" t="s">
        <v>427</v>
      </c>
      <c r="D952" s="278" t="s">
        <v>1386</v>
      </c>
      <c r="E952" s="304" t="s">
        <v>1225</v>
      </c>
      <c r="F952" s="280" t="s">
        <v>12</v>
      </c>
      <c r="G952" s="84">
        <f t="shared" si="137"/>
        <v>736</v>
      </c>
      <c r="H952" s="213">
        <v>640</v>
      </c>
      <c r="I952" s="17">
        <v>1280</v>
      </c>
      <c r="J952" s="32"/>
      <c r="K952" s="9">
        <f t="shared" si="136"/>
        <v>0</v>
      </c>
      <c r="L952" s="9">
        <f t="shared" si="138"/>
        <v>0</v>
      </c>
      <c r="M952" s="9">
        <f t="shared" si="139"/>
        <v>0</v>
      </c>
      <c r="N952" s="29"/>
      <c r="O952" s="9">
        <f t="shared" si="142"/>
        <v>0</v>
      </c>
      <c r="P952" s="9">
        <f t="shared" si="143"/>
        <v>0</v>
      </c>
      <c r="Q952" s="9">
        <f t="shared" si="140"/>
        <v>0</v>
      </c>
      <c r="R952" s="8">
        <f t="shared" si="141"/>
        <v>0</v>
      </c>
      <c r="S952" s="89" t="s">
        <v>2051</v>
      </c>
      <c r="T952" s="89"/>
      <c r="U952" s="89"/>
      <c r="V952" s="89"/>
      <c r="W952" s="89"/>
      <c r="X952" s="89"/>
      <c r="Y952" s="89"/>
      <c r="Z952" s="89"/>
      <c r="AA952" s="89"/>
      <c r="AB952" s="89"/>
      <c r="AC952" s="89"/>
    </row>
    <row r="953" spans="1:29" ht="15" customHeight="1" x14ac:dyDescent="0.25">
      <c r="A953" s="4" t="s">
        <v>2560</v>
      </c>
      <c r="B953" s="5" t="s">
        <v>1712</v>
      </c>
      <c r="C953" s="46" t="s">
        <v>427</v>
      </c>
      <c r="D953" s="295" t="s">
        <v>1387</v>
      </c>
      <c r="E953" s="304" t="s">
        <v>1226</v>
      </c>
      <c r="F953" s="280" t="s">
        <v>12</v>
      </c>
      <c r="G953" s="58">
        <f t="shared" si="137"/>
        <v>736</v>
      </c>
      <c r="H953" s="9">
        <v>640</v>
      </c>
      <c r="I953" s="6">
        <v>1280</v>
      </c>
      <c r="J953" s="29"/>
      <c r="K953" s="9">
        <f t="shared" si="136"/>
        <v>0</v>
      </c>
      <c r="L953" s="9">
        <f t="shared" si="138"/>
        <v>0</v>
      </c>
      <c r="M953" s="9">
        <f t="shared" si="139"/>
        <v>0</v>
      </c>
      <c r="N953" s="29"/>
      <c r="O953" s="9">
        <f t="shared" si="142"/>
        <v>0</v>
      </c>
      <c r="P953" s="9">
        <f t="shared" si="143"/>
        <v>0</v>
      </c>
      <c r="Q953" s="9">
        <f t="shared" si="140"/>
        <v>0</v>
      </c>
      <c r="R953" s="8">
        <f t="shared" si="141"/>
        <v>0</v>
      </c>
      <c r="S953" s="89" t="s">
        <v>2051</v>
      </c>
      <c r="T953" s="89"/>
      <c r="U953" s="89"/>
      <c r="V953" s="89"/>
      <c r="W953" s="89"/>
      <c r="X953" s="89"/>
      <c r="Y953" s="89"/>
      <c r="Z953" s="89"/>
      <c r="AA953" s="89"/>
      <c r="AB953" s="89"/>
      <c r="AC953" s="89"/>
    </row>
    <row r="954" spans="1:29" ht="15" customHeight="1" x14ac:dyDescent="0.25">
      <c r="A954" s="4" t="s">
        <v>2560</v>
      </c>
      <c r="B954" s="5" t="s">
        <v>1712</v>
      </c>
      <c r="C954" s="46" t="s">
        <v>428</v>
      </c>
      <c r="D954" s="310" t="s">
        <v>1388</v>
      </c>
      <c r="E954" s="5" t="s">
        <v>1227</v>
      </c>
      <c r="F954" s="280" t="s">
        <v>12</v>
      </c>
      <c r="G954" s="58">
        <f t="shared" si="137"/>
        <v>736</v>
      </c>
      <c r="H954" s="9">
        <v>640</v>
      </c>
      <c r="I954" s="6">
        <v>1280</v>
      </c>
      <c r="J954" s="32"/>
      <c r="K954" s="9">
        <f t="shared" si="136"/>
        <v>0</v>
      </c>
      <c r="L954" s="9">
        <f t="shared" si="138"/>
        <v>0</v>
      </c>
      <c r="M954" s="9">
        <f t="shared" si="139"/>
        <v>0</v>
      </c>
      <c r="N954" s="29"/>
      <c r="O954" s="9">
        <f t="shared" si="142"/>
        <v>0</v>
      </c>
      <c r="P954" s="9">
        <f t="shared" si="143"/>
        <v>0</v>
      </c>
      <c r="Q954" s="9">
        <f t="shared" si="140"/>
        <v>0</v>
      </c>
      <c r="R954" s="8">
        <f t="shared" si="141"/>
        <v>0</v>
      </c>
      <c r="S954" s="89" t="s">
        <v>2051</v>
      </c>
      <c r="T954" s="89"/>
      <c r="U954" s="89"/>
      <c r="V954" s="89"/>
      <c r="W954" s="89"/>
      <c r="X954" s="89"/>
      <c r="Y954" s="89"/>
      <c r="Z954" s="89"/>
      <c r="AA954" s="89"/>
      <c r="AB954" s="89"/>
      <c r="AC954" s="89"/>
    </row>
    <row r="955" spans="1:29" ht="15" customHeight="1" x14ac:dyDescent="0.25">
      <c r="A955" s="4" t="s">
        <v>2560</v>
      </c>
      <c r="B955" s="5" t="s">
        <v>1712</v>
      </c>
      <c r="C955" s="5" t="s">
        <v>427</v>
      </c>
      <c r="D955" s="278" t="s">
        <v>1389</v>
      </c>
      <c r="E955" s="304" t="s">
        <v>1228</v>
      </c>
      <c r="F955" s="280" t="s">
        <v>12</v>
      </c>
      <c r="G955" s="84">
        <f t="shared" si="137"/>
        <v>736</v>
      </c>
      <c r="H955" s="213">
        <v>640</v>
      </c>
      <c r="I955" s="17">
        <v>1280</v>
      </c>
      <c r="J955" s="32"/>
      <c r="K955" s="9">
        <f t="shared" ref="K955:K1018" si="144">J955*G955</f>
        <v>0</v>
      </c>
      <c r="L955" s="9">
        <f t="shared" si="138"/>
        <v>0</v>
      </c>
      <c r="M955" s="9">
        <f t="shared" si="139"/>
        <v>0</v>
      </c>
      <c r="N955" s="29"/>
      <c r="O955" s="9">
        <f t="shared" si="142"/>
        <v>0</v>
      </c>
      <c r="P955" s="9">
        <f t="shared" si="143"/>
        <v>0</v>
      </c>
      <c r="Q955" s="9">
        <f t="shared" si="140"/>
        <v>0</v>
      </c>
      <c r="R955" s="8">
        <f t="shared" si="141"/>
        <v>0</v>
      </c>
      <c r="S955" s="89" t="s">
        <v>2051</v>
      </c>
      <c r="T955" s="89"/>
      <c r="U955" s="89"/>
      <c r="V955" s="89"/>
      <c r="W955" s="89"/>
      <c r="X955" s="89"/>
      <c r="Y955" s="89"/>
      <c r="Z955" s="89"/>
      <c r="AA955" s="89"/>
      <c r="AB955" s="89"/>
      <c r="AC955" s="89"/>
    </row>
    <row r="956" spans="1:29" ht="15" customHeight="1" x14ac:dyDescent="0.25">
      <c r="A956" s="4" t="s">
        <v>2560</v>
      </c>
      <c r="B956" s="5" t="s">
        <v>1712</v>
      </c>
      <c r="C956" s="46" t="s">
        <v>427</v>
      </c>
      <c r="D956" s="295" t="s">
        <v>1390</v>
      </c>
      <c r="E956" s="304" t="s">
        <v>1229</v>
      </c>
      <c r="F956" s="280" t="s">
        <v>12</v>
      </c>
      <c r="G956" s="58">
        <f t="shared" si="137"/>
        <v>736</v>
      </c>
      <c r="H956" s="9">
        <v>640</v>
      </c>
      <c r="I956" s="6">
        <v>1280</v>
      </c>
      <c r="J956" s="29"/>
      <c r="K956" s="9">
        <f t="shared" si="144"/>
        <v>0</v>
      </c>
      <c r="L956" s="9">
        <f t="shared" si="138"/>
        <v>0</v>
      </c>
      <c r="M956" s="9">
        <f t="shared" si="139"/>
        <v>0</v>
      </c>
      <c r="N956" s="29"/>
      <c r="O956" s="9">
        <f t="shared" si="142"/>
        <v>0</v>
      </c>
      <c r="P956" s="9">
        <f t="shared" si="143"/>
        <v>0</v>
      </c>
      <c r="Q956" s="9">
        <f t="shared" si="140"/>
        <v>0</v>
      </c>
      <c r="R956" s="8">
        <f t="shared" si="141"/>
        <v>0</v>
      </c>
      <c r="S956" s="89" t="s">
        <v>2051</v>
      </c>
      <c r="T956" s="89"/>
      <c r="U956" s="89"/>
      <c r="V956" s="89"/>
      <c r="W956" s="89"/>
      <c r="X956" s="89"/>
      <c r="Y956" s="89"/>
      <c r="Z956" s="89"/>
      <c r="AA956" s="89"/>
      <c r="AB956" s="89"/>
      <c r="AC956" s="89"/>
    </row>
    <row r="957" spans="1:29" ht="15" customHeight="1" x14ac:dyDescent="0.25">
      <c r="A957" s="4" t="s">
        <v>2560</v>
      </c>
      <c r="B957" s="5" t="s">
        <v>1712</v>
      </c>
      <c r="C957" s="46" t="s">
        <v>428</v>
      </c>
      <c r="D957" s="310" t="s">
        <v>1391</v>
      </c>
      <c r="E957" s="5" t="s">
        <v>1230</v>
      </c>
      <c r="F957" s="280" t="s">
        <v>12</v>
      </c>
      <c r="G957" s="58">
        <f t="shared" si="137"/>
        <v>736</v>
      </c>
      <c r="H957" s="9">
        <v>640</v>
      </c>
      <c r="I957" s="6">
        <v>1280</v>
      </c>
      <c r="J957" s="32"/>
      <c r="K957" s="9">
        <f t="shared" si="144"/>
        <v>0</v>
      </c>
      <c r="L957" s="9">
        <f t="shared" si="138"/>
        <v>0</v>
      </c>
      <c r="M957" s="9">
        <f t="shared" si="139"/>
        <v>0</v>
      </c>
      <c r="N957" s="29"/>
      <c r="O957" s="9">
        <f t="shared" si="142"/>
        <v>0</v>
      </c>
      <c r="P957" s="9">
        <f t="shared" si="143"/>
        <v>0</v>
      </c>
      <c r="Q957" s="9">
        <f t="shared" si="140"/>
        <v>0</v>
      </c>
      <c r="R957" s="8">
        <f t="shared" si="141"/>
        <v>0</v>
      </c>
      <c r="S957" s="89" t="s">
        <v>2051</v>
      </c>
      <c r="T957" s="89"/>
      <c r="U957" s="89"/>
      <c r="V957" s="89"/>
      <c r="W957" s="89"/>
      <c r="X957" s="89"/>
      <c r="Y957" s="89"/>
      <c r="Z957" s="89"/>
      <c r="AA957" s="89"/>
      <c r="AB957" s="89"/>
      <c r="AC957" s="89"/>
    </row>
    <row r="958" spans="1:29" ht="15" customHeight="1" x14ac:dyDescent="0.25">
      <c r="A958" s="4" t="s">
        <v>2560</v>
      </c>
      <c r="B958" s="5" t="s">
        <v>1712</v>
      </c>
      <c r="C958" s="5" t="s">
        <v>427</v>
      </c>
      <c r="D958" s="278" t="s">
        <v>1392</v>
      </c>
      <c r="E958" s="304" t="s">
        <v>1583</v>
      </c>
      <c r="F958" s="280" t="s">
        <v>12</v>
      </c>
      <c r="G958" s="84">
        <f t="shared" si="137"/>
        <v>736</v>
      </c>
      <c r="H958" s="213">
        <v>640</v>
      </c>
      <c r="I958" s="17">
        <v>1280</v>
      </c>
      <c r="J958" s="32"/>
      <c r="K958" s="9">
        <f t="shared" si="144"/>
        <v>0</v>
      </c>
      <c r="L958" s="9">
        <f t="shared" si="138"/>
        <v>0</v>
      </c>
      <c r="M958" s="9">
        <f t="shared" si="139"/>
        <v>0</v>
      </c>
      <c r="N958" s="29"/>
      <c r="O958" s="9">
        <f t="shared" si="142"/>
        <v>0</v>
      </c>
      <c r="P958" s="9">
        <f t="shared" si="143"/>
        <v>0</v>
      </c>
      <c r="Q958" s="9">
        <f t="shared" si="140"/>
        <v>0</v>
      </c>
      <c r="R958" s="8">
        <f t="shared" si="141"/>
        <v>0</v>
      </c>
      <c r="S958" s="89" t="s">
        <v>2051</v>
      </c>
      <c r="T958" s="89"/>
      <c r="U958" s="89"/>
      <c r="V958" s="89"/>
      <c r="W958" s="89"/>
      <c r="X958" s="89"/>
      <c r="Y958" s="89"/>
      <c r="Z958" s="89"/>
      <c r="AA958" s="89"/>
      <c r="AB958" s="89"/>
      <c r="AC958" s="89"/>
    </row>
    <row r="959" spans="1:29" ht="15" customHeight="1" x14ac:dyDescent="0.25">
      <c r="A959" s="4" t="s">
        <v>2560</v>
      </c>
      <c r="B959" s="5" t="s">
        <v>1712</v>
      </c>
      <c r="C959" s="46" t="s">
        <v>427</v>
      </c>
      <c r="D959" s="295" t="s">
        <v>1393</v>
      </c>
      <c r="E959" s="304" t="s">
        <v>1584</v>
      </c>
      <c r="F959" s="280" t="s">
        <v>12</v>
      </c>
      <c r="G959" s="58">
        <f t="shared" si="137"/>
        <v>736</v>
      </c>
      <c r="H959" s="9">
        <v>640</v>
      </c>
      <c r="I959" s="6">
        <v>1280</v>
      </c>
      <c r="J959" s="29"/>
      <c r="K959" s="9">
        <f t="shared" si="144"/>
        <v>0</v>
      </c>
      <c r="L959" s="9">
        <f t="shared" si="138"/>
        <v>0</v>
      </c>
      <c r="M959" s="9">
        <f t="shared" si="139"/>
        <v>0</v>
      </c>
      <c r="N959" s="29"/>
      <c r="O959" s="9">
        <f t="shared" si="142"/>
        <v>0</v>
      </c>
      <c r="P959" s="9">
        <f t="shared" si="143"/>
        <v>0</v>
      </c>
      <c r="Q959" s="9">
        <f t="shared" si="140"/>
        <v>0</v>
      </c>
      <c r="R959" s="8">
        <f t="shared" si="141"/>
        <v>0</v>
      </c>
      <c r="S959" s="89" t="s">
        <v>2051</v>
      </c>
      <c r="T959" s="89"/>
      <c r="U959" s="89"/>
      <c r="V959" s="89"/>
      <c r="W959" s="89"/>
      <c r="X959" s="89"/>
      <c r="Y959" s="89"/>
      <c r="Z959" s="89"/>
      <c r="AA959" s="89"/>
      <c r="AB959" s="89"/>
      <c r="AC959" s="89"/>
    </row>
    <row r="960" spans="1:29" ht="15" customHeight="1" x14ac:dyDescent="0.25">
      <c r="A960" s="4" t="s">
        <v>2560</v>
      </c>
      <c r="B960" s="5" t="s">
        <v>1712</v>
      </c>
      <c r="C960" s="46" t="s">
        <v>428</v>
      </c>
      <c r="D960" s="310" t="s">
        <v>1394</v>
      </c>
      <c r="E960" s="5" t="s">
        <v>1585</v>
      </c>
      <c r="F960" s="280" t="s">
        <v>12</v>
      </c>
      <c r="G960" s="58">
        <f t="shared" si="137"/>
        <v>736</v>
      </c>
      <c r="H960" s="9">
        <v>640</v>
      </c>
      <c r="I960" s="6">
        <v>1280</v>
      </c>
      <c r="J960" s="32"/>
      <c r="K960" s="9">
        <f t="shared" si="144"/>
        <v>0</v>
      </c>
      <c r="L960" s="9">
        <f t="shared" si="138"/>
        <v>0</v>
      </c>
      <c r="M960" s="9">
        <f t="shared" si="139"/>
        <v>0</v>
      </c>
      <c r="N960" s="29"/>
      <c r="O960" s="9">
        <f t="shared" si="142"/>
        <v>0</v>
      </c>
      <c r="P960" s="9">
        <f t="shared" si="143"/>
        <v>0</v>
      </c>
      <c r="Q960" s="9">
        <f t="shared" si="140"/>
        <v>0</v>
      </c>
      <c r="R960" s="8">
        <f t="shared" si="141"/>
        <v>0</v>
      </c>
      <c r="S960" s="89" t="s">
        <v>2051</v>
      </c>
      <c r="T960" s="89"/>
      <c r="U960" s="89"/>
      <c r="V960" s="89"/>
      <c r="W960" s="89"/>
      <c r="X960" s="89"/>
      <c r="Y960" s="89"/>
      <c r="Z960" s="89"/>
      <c r="AA960" s="89"/>
      <c r="AB960" s="89"/>
      <c r="AC960" s="89"/>
    </row>
    <row r="961" spans="1:29" ht="15" customHeight="1" x14ac:dyDescent="0.25">
      <c r="A961" s="4" t="s">
        <v>2560</v>
      </c>
      <c r="B961" s="5" t="s">
        <v>1712</v>
      </c>
      <c r="C961" s="5" t="s">
        <v>427</v>
      </c>
      <c r="D961" s="278" t="s">
        <v>1488</v>
      </c>
      <c r="E961" s="304" t="s">
        <v>1231</v>
      </c>
      <c r="F961" s="280" t="s">
        <v>12</v>
      </c>
      <c r="G961" s="84">
        <f t="shared" si="137"/>
        <v>736</v>
      </c>
      <c r="H961" s="213">
        <v>640</v>
      </c>
      <c r="I961" s="17">
        <v>1280</v>
      </c>
      <c r="J961" s="32"/>
      <c r="K961" s="9">
        <f t="shared" si="144"/>
        <v>0</v>
      </c>
      <c r="L961" s="9">
        <f t="shared" si="138"/>
        <v>0</v>
      </c>
      <c r="M961" s="9">
        <f t="shared" si="139"/>
        <v>0</v>
      </c>
      <c r="N961" s="29"/>
      <c r="O961" s="9">
        <f t="shared" si="142"/>
        <v>0</v>
      </c>
      <c r="P961" s="9">
        <f t="shared" si="143"/>
        <v>0</v>
      </c>
      <c r="Q961" s="9">
        <f t="shared" si="140"/>
        <v>0</v>
      </c>
      <c r="R961" s="8">
        <f t="shared" si="141"/>
        <v>0</v>
      </c>
      <c r="S961" s="89" t="s">
        <v>2051</v>
      </c>
      <c r="T961" s="89"/>
      <c r="U961" s="89"/>
      <c r="V961" s="89"/>
      <c r="W961" s="89"/>
      <c r="X961" s="89"/>
      <c r="Y961" s="89"/>
      <c r="Z961" s="89"/>
      <c r="AA961" s="89"/>
      <c r="AB961" s="89"/>
      <c r="AC961" s="89"/>
    </row>
    <row r="962" spans="1:29" ht="15" customHeight="1" x14ac:dyDescent="0.25">
      <c r="A962" s="4" t="s">
        <v>2560</v>
      </c>
      <c r="B962" s="5" t="s">
        <v>1712</v>
      </c>
      <c r="C962" s="46" t="s">
        <v>427</v>
      </c>
      <c r="D962" s="295" t="s">
        <v>1489</v>
      </c>
      <c r="E962" s="304" t="s">
        <v>1232</v>
      </c>
      <c r="F962" s="280" t="s">
        <v>12</v>
      </c>
      <c r="G962" s="58">
        <f t="shared" si="137"/>
        <v>736</v>
      </c>
      <c r="H962" s="9">
        <v>640</v>
      </c>
      <c r="I962" s="6">
        <v>1280</v>
      </c>
      <c r="J962" s="29"/>
      <c r="K962" s="9">
        <f t="shared" si="144"/>
        <v>0</v>
      </c>
      <c r="L962" s="9">
        <f t="shared" si="138"/>
        <v>0</v>
      </c>
      <c r="M962" s="9">
        <f t="shared" si="139"/>
        <v>0</v>
      </c>
      <c r="N962" s="29"/>
      <c r="O962" s="9">
        <f t="shared" si="142"/>
        <v>0</v>
      </c>
      <c r="P962" s="9">
        <f t="shared" si="143"/>
        <v>0</v>
      </c>
      <c r="Q962" s="9">
        <f t="shared" si="140"/>
        <v>0</v>
      </c>
      <c r="R962" s="8">
        <f t="shared" si="141"/>
        <v>0</v>
      </c>
      <c r="S962" s="89" t="s">
        <v>2051</v>
      </c>
      <c r="T962" s="89"/>
      <c r="U962" s="89"/>
      <c r="V962" s="89"/>
      <c r="W962" s="89"/>
      <c r="X962" s="89"/>
      <c r="Y962" s="89"/>
      <c r="Z962" s="89"/>
      <c r="AA962" s="89"/>
      <c r="AB962" s="89"/>
      <c r="AC962" s="89"/>
    </row>
    <row r="963" spans="1:29" ht="15" customHeight="1" x14ac:dyDescent="0.25">
      <c r="A963" s="4" t="s">
        <v>2560</v>
      </c>
      <c r="B963" s="5" t="s">
        <v>1712</v>
      </c>
      <c r="C963" s="46" t="s">
        <v>428</v>
      </c>
      <c r="D963" s="310" t="s">
        <v>1490</v>
      </c>
      <c r="E963" s="5" t="s">
        <v>1233</v>
      </c>
      <c r="F963" s="280" t="s">
        <v>12</v>
      </c>
      <c r="G963" s="58">
        <f t="shared" si="137"/>
        <v>736</v>
      </c>
      <c r="H963" s="9">
        <v>640</v>
      </c>
      <c r="I963" s="6">
        <v>1280</v>
      </c>
      <c r="J963" s="32"/>
      <c r="K963" s="9">
        <f t="shared" si="144"/>
        <v>0</v>
      </c>
      <c r="L963" s="9">
        <f t="shared" si="138"/>
        <v>0</v>
      </c>
      <c r="M963" s="9">
        <f t="shared" si="139"/>
        <v>0</v>
      </c>
      <c r="N963" s="29"/>
      <c r="O963" s="9">
        <f t="shared" si="142"/>
        <v>0</v>
      </c>
      <c r="P963" s="9">
        <f t="shared" si="143"/>
        <v>0</v>
      </c>
      <c r="Q963" s="9">
        <f t="shared" si="140"/>
        <v>0</v>
      </c>
      <c r="R963" s="8">
        <f t="shared" si="141"/>
        <v>0</v>
      </c>
      <c r="S963" s="89" t="s">
        <v>2051</v>
      </c>
      <c r="T963" s="89"/>
      <c r="U963" s="89"/>
      <c r="V963" s="89"/>
      <c r="W963" s="89"/>
      <c r="X963" s="89"/>
      <c r="Y963" s="89"/>
      <c r="Z963" s="89"/>
      <c r="AA963" s="89"/>
      <c r="AB963" s="89"/>
      <c r="AC963" s="89"/>
    </row>
    <row r="964" spans="1:29" ht="15" customHeight="1" x14ac:dyDescent="0.25">
      <c r="A964" s="4" t="s">
        <v>2560</v>
      </c>
      <c r="B964" s="5" t="s">
        <v>1712</v>
      </c>
      <c r="C964" s="5" t="s">
        <v>427</v>
      </c>
      <c r="D964" s="278" t="s">
        <v>1395</v>
      </c>
      <c r="E964" s="304" t="s">
        <v>1234</v>
      </c>
      <c r="F964" s="280" t="s">
        <v>10</v>
      </c>
      <c r="G964" s="84">
        <f t="shared" si="137"/>
        <v>748</v>
      </c>
      <c r="H964" s="213">
        <v>650</v>
      </c>
      <c r="I964" s="17">
        <v>1350</v>
      </c>
      <c r="J964" s="32"/>
      <c r="K964" s="9">
        <f t="shared" si="144"/>
        <v>0</v>
      </c>
      <c r="L964" s="9">
        <f t="shared" si="138"/>
        <v>0</v>
      </c>
      <c r="M964" s="9">
        <f t="shared" si="139"/>
        <v>0</v>
      </c>
      <c r="N964" s="29"/>
      <c r="O964" s="9">
        <f t="shared" si="142"/>
        <v>0</v>
      </c>
      <c r="P964" s="9">
        <f t="shared" si="143"/>
        <v>0</v>
      </c>
      <c r="Q964" s="9">
        <f t="shared" si="140"/>
        <v>0</v>
      </c>
      <c r="R964" s="8">
        <f t="shared" si="141"/>
        <v>0</v>
      </c>
      <c r="S964" s="89" t="s">
        <v>2052</v>
      </c>
      <c r="T964" s="89"/>
      <c r="U964" s="89"/>
      <c r="V964" s="89"/>
      <c r="W964" s="89"/>
      <c r="X964" s="89"/>
      <c r="Y964" s="89"/>
      <c r="Z964" s="89"/>
      <c r="AA964" s="89"/>
      <c r="AB964" s="89"/>
      <c r="AC964" s="89"/>
    </row>
    <row r="965" spans="1:29" ht="15" customHeight="1" x14ac:dyDescent="0.25">
      <c r="A965" s="4" t="s">
        <v>2560</v>
      </c>
      <c r="B965" s="5" t="s">
        <v>1712</v>
      </c>
      <c r="C965" s="46" t="s">
        <v>427</v>
      </c>
      <c r="D965" s="295" t="s">
        <v>1396</v>
      </c>
      <c r="E965" s="304" t="s">
        <v>1235</v>
      </c>
      <c r="F965" s="280" t="s">
        <v>10</v>
      </c>
      <c r="G965" s="58">
        <f t="shared" si="137"/>
        <v>748</v>
      </c>
      <c r="H965" s="9">
        <v>650</v>
      </c>
      <c r="I965" s="6">
        <v>1350</v>
      </c>
      <c r="J965" s="29"/>
      <c r="K965" s="9">
        <f t="shared" si="144"/>
        <v>0</v>
      </c>
      <c r="L965" s="9">
        <f t="shared" si="138"/>
        <v>0</v>
      </c>
      <c r="M965" s="9">
        <f t="shared" si="139"/>
        <v>0</v>
      </c>
      <c r="N965" s="29"/>
      <c r="O965" s="9">
        <f t="shared" si="142"/>
        <v>0</v>
      </c>
      <c r="P965" s="9">
        <f t="shared" si="143"/>
        <v>0</v>
      </c>
      <c r="Q965" s="9">
        <f t="shared" si="140"/>
        <v>0</v>
      </c>
      <c r="R965" s="8">
        <f t="shared" si="141"/>
        <v>0</v>
      </c>
      <c r="S965" s="89" t="s">
        <v>2052</v>
      </c>
      <c r="T965" s="89"/>
      <c r="U965" s="89"/>
      <c r="V965" s="89"/>
      <c r="W965" s="89"/>
      <c r="X965" s="89"/>
      <c r="Y965" s="89"/>
      <c r="Z965" s="89"/>
      <c r="AA965" s="89"/>
      <c r="AB965" s="89"/>
      <c r="AC965" s="89"/>
    </row>
    <row r="966" spans="1:29" ht="15" customHeight="1" x14ac:dyDescent="0.25">
      <c r="A966" s="4" t="s">
        <v>2560</v>
      </c>
      <c r="B966" s="5" t="s">
        <v>1712</v>
      </c>
      <c r="C966" s="46" t="s">
        <v>428</v>
      </c>
      <c r="D966" s="310" t="s">
        <v>1397</v>
      </c>
      <c r="E966" s="5" t="s">
        <v>1236</v>
      </c>
      <c r="F966" s="280" t="s">
        <v>10</v>
      </c>
      <c r="G966" s="58">
        <f t="shared" si="137"/>
        <v>748</v>
      </c>
      <c r="H966" s="9">
        <v>650</v>
      </c>
      <c r="I966" s="6">
        <v>1350</v>
      </c>
      <c r="J966" s="32"/>
      <c r="K966" s="9">
        <f t="shared" si="144"/>
        <v>0</v>
      </c>
      <c r="L966" s="9">
        <f t="shared" si="138"/>
        <v>0</v>
      </c>
      <c r="M966" s="9">
        <f t="shared" si="139"/>
        <v>0</v>
      </c>
      <c r="N966" s="29"/>
      <c r="O966" s="9">
        <f t="shared" si="142"/>
        <v>0</v>
      </c>
      <c r="P966" s="9">
        <f t="shared" si="143"/>
        <v>0</v>
      </c>
      <c r="Q966" s="9">
        <f t="shared" si="140"/>
        <v>0</v>
      </c>
      <c r="R966" s="8">
        <f t="shared" si="141"/>
        <v>0</v>
      </c>
      <c r="S966" s="89" t="s">
        <v>2052</v>
      </c>
      <c r="T966" s="89"/>
      <c r="U966" s="89"/>
      <c r="V966" s="89"/>
      <c r="W966" s="89"/>
      <c r="X966" s="89"/>
      <c r="Y966" s="89"/>
      <c r="Z966" s="89"/>
      <c r="AA966" s="89"/>
      <c r="AB966" s="89"/>
      <c r="AC966" s="89"/>
    </row>
    <row r="967" spans="1:29" ht="15" customHeight="1" x14ac:dyDescent="0.25">
      <c r="A967" s="4" t="s">
        <v>2560</v>
      </c>
      <c r="B967" s="5" t="s">
        <v>1712</v>
      </c>
      <c r="C967" s="5" t="s">
        <v>427</v>
      </c>
      <c r="D967" s="278" t="s">
        <v>1554</v>
      </c>
      <c r="E967" s="245" t="s">
        <v>1550</v>
      </c>
      <c r="F967" s="280" t="s">
        <v>14</v>
      </c>
      <c r="G967" s="84">
        <f t="shared" ref="G967:G1030" si="145">ROUNDUP(H967*1.15,0)</f>
        <v>460</v>
      </c>
      <c r="H967" s="213">
        <v>400</v>
      </c>
      <c r="I967" s="17">
        <v>1000</v>
      </c>
      <c r="J967" s="32"/>
      <c r="K967" s="9">
        <f t="shared" si="144"/>
        <v>0</v>
      </c>
      <c r="L967" s="9">
        <f t="shared" ref="L967:L1030" si="146">J967*H967</f>
        <v>0</v>
      </c>
      <c r="M967" s="9">
        <f t="shared" ref="M967:M1030" si="147">J967*I967</f>
        <v>0</v>
      </c>
      <c r="N967" s="29"/>
      <c r="O967" s="9">
        <f t="shared" si="142"/>
        <v>0</v>
      </c>
      <c r="P967" s="9">
        <f t="shared" si="143"/>
        <v>0</v>
      </c>
      <c r="Q967" s="9">
        <f t="shared" ref="Q967:Q1030" si="148">N967*I967</f>
        <v>0</v>
      </c>
      <c r="R967" s="8">
        <f t="shared" ref="R967:R1030" si="149">J967-N967</f>
        <v>0</v>
      </c>
      <c r="S967" s="89" t="e">
        <v>#N/A</v>
      </c>
      <c r="T967" s="89" t="s">
        <v>2203</v>
      </c>
      <c r="U967" s="89"/>
      <c r="V967" s="89"/>
      <c r="W967" s="89"/>
      <c r="X967" s="89"/>
      <c r="Y967" s="89"/>
      <c r="Z967" s="89"/>
      <c r="AA967" s="89"/>
      <c r="AB967" s="89" t="e">
        <v>#N/A</v>
      </c>
      <c r="AC967" s="89" t="e">
        <v>#N/A</v>
      </c>
    </row>
    <row r="968" spans="1:29" ht="15" customHeight="1" x14ac:dyDescent="0.25">
      <c r="A968" s="4" t="s">
        <v>2560</v>
      </c>
      <c r="B968" s="5" t="s">
        <v>1712</v>
      </c>
      <c r="C968" s="46" t="s">
        <v>427</v>
      </c>
      <c r="D968" s="295" t="s">
        <v>1555</v>
      </c>
      <c r="E968" s="245" t="s">
        <v>1551</v>
      </c>
      <c r="F968" s="280" t="s">
        <v>14</v>
      </c>
      <c r="G968" s="58">
        <f t="shared" si="145"/>
        <v>460</v>
      </c>
      <c r="H968" s="9">
        <v>400</v>
      </c>
      <c r="I968" s="6">
        <v>1000</v>
      </c>
      <c r="J968" s="29"/>
      <c r="K968" s="9">
        <f t="shared" si="144"/>
        <v>0</v>
      </c>
      <c r="L968" s="9">
        <f t="shared" si="146"/>
        <v>0</v>
      </c>
      <c r="M968" s="9">
        <f t="shared" si="147"/>
        <v>0</v>
      </c>
      <c r="N968" s="29"/>
      <c r="O968" s="9">
        <f t="shared" ref="O968:O1031" si="150">$N968*G968</f>
        <v>0</v>
      </c>
      <c r="P968" s="9">
        <f t="shared" ref="P968:P1031" si="151">N968*H968</f>
        <v>0</v>
      </c>
      <c r="Q968" s="9">
        <f t="shared" si="148"/>
        <v>0</v>
      </c>
      <c r="R968" s="8">
        <f t="shared" si="149"/>
        <v>0</v>
      </c>
      <c r="S968" s="89" t="e">
        <v>#N/A</v>
      </c>
      <c r="T968" s="89" t="s">
        <v>2203</v>
      </c>
      <c r="U968" s="89"/>
      <c r="V968" s="89"/>
      <c r="W968" s="89"/>
      <c r="X968" s="89"/>
      <c r="Y968" s="89"/>
      <c r="Z968" s="89"/>
      <c r="AA968" s="89"/>
      <c r="AB968" s="89" t="e">
        <v>#N/A</v>
      </c>
      <c r="AC968" s="89" t="e">
        <v>#N/A</v>
      </c>
    </row>
    <row r="969" spans="1:29" ht="15" customHeight="1" x14ac:dyDescent="0.25">
      <c r="A969" s="4" t="s">
        <v>2560</v>
      </c>
      <c r="B969" s="5" t="s">
        <v>1712</v>
      </c>
      <c r="C969" s="5" t="s">
        <v>427</v>
      </c>
      <c r="D969" s="278" t="s">
        <v>1556</v>
      </c>
      <c r="E969" s="245" t="s">
        <v>1552</v>
      </c>
      <c r="F969" s="280" t="s">
        <v>797</v>
      </c>
      <c r="G969" s="84">
        <f t="shared" si="145"/>
        <v>414</v>
      </c>
      <c r="H969" s="213">
        <v>360</v>
      </c>
      <c r="I969" s="17">
        <v>840</v>
      </c>
      <c r="J969" s="32"/>
      <c r="K969" s="9">
        <f t="shared" si="144"/>
        <v>0</v>
      </c>
      <c r="L969" s="9">
        <f t="shared" si="146"/>
        <v>0</v>
      </c>
      <c r="M969" s="9">
        <f t="shared" si="147"/>
        <v>0</v>
      </c>
      <c r="N969" s="29"/>
      <c r="O969" s="9">
        <f t="shared" si="150"/>
        <v>0</v>
      </c>
      <c r="P969" s="9">
        <f t="shared" si="151"/>
        <v>0</v>
      </c>
      <c r="Q969" s="9">
        <f t="shared" si="148"/>
        <v>0</v>
      </c>
      <c r="R969" s="8">
        <f t="shared" si="149"/>
        <v>0</v>
      </c>
      <c r="S969" s="89" t="e">
        <v>#N/A</v>
      </c>
      <c r="T969" s="89" t="s">
        <v>2203</v>
      </c>
      <c r="U969" s="89"/>
      <c r="V969" s="89"/>
      <c r="W969" s="89"/>
      <c r="X969" s="89"/>
      <c r="Y969" s="89"/>
      <c r="Z969" s="89"/>
      <c r="AA969" s="89"/>
      <c r="AB969" s="89" t="e">
        <v>#N/A</v>
      </c>
      <c r="AC969" s="89" t="e">
        <v>#N/A</v>
      </c>
    </row>
    <row r="970" spans="1:29" ht="15" customHeight="1" x14ac:dyDescent="0.25">
      <c r="A970" s="4" t="s">
        <v>2560</v>
      </c>
      <c r="B970" s="5" t="s">
        <v>1712</v>
      </c>
      <c r="C970" s="46" t="s">
        <v>427</v>
      </c>
      <c r="D970" s="295" t="s">
        <v>1557</v>
      </c>
      <c r="E970" s="245" t="s">
        <v>1553</v>
      </c>
      <c r="F970" s="280" t="s">
        <v>797</v>
      </c>
      <c r="G970" s="58">
        <f t="shared" si="145"/>
        <v>414</v>
      </c>
      <c r="H970" s="9">
        <v>360</v>
      </c>
      <c r="I970" s="6">
        <v>840</v>
      </c>
      <c r="J970" s="29"/>
      <c r="K970" s="9">
        <f t="shared" si="144"/>
        <v>0</v>
      </c>
      <c r="L970" s="9">
        <f t="shared" si="146"/>
        <v>0</v>
      </c>
      <c r="M970" s="9">
        <f t="shared" si="147"/>
        <v>0</v>
      </c>
      <c r="N970" s="29"/>
      <c r="O970" s="9">
        <f t="shared" si="150"/>
        <v>0</v>
      </c>
      <c r="P970" s="9">
        <f t="shared" si="151"/>
        <v>0</v>
      </c>
      <c r="Q970" s="9">
        <f t="shared" si="148"/>
        <v>0</v>
      </c>
      <c r="R970" s="8">
        <f t="shared" si="149"/>
        <v>0</v>
      </c>
      <c r="S970" s="89" t="e">
        <v>#N/A</v>
      </c>
      <c r="T970" s="89" t="s">
        <v>2203</v>
      </c>
      <c r="U970" s="89"/>
      <c r="V970" s="89"/>
      <c r="W970" s="89"/>
      <c r="X970" s="89"/>
      <c r="Y970" s="89"/>
      <c r="Z970" s="89"/>
      <c r="AA970" s="89"/>
      <c r="AB970" s="89" t="e">
        <v>#N/A</v>
      </c>
      <c r="AC970" s="89" t="e">
        <v>#N/A</v>
      </c>
    </row>
    <row r="971" spans="1:29" ht="15" customHeight="1" x14ac:dyDescent="0.25">
      <c r="A971" s="4" t="s">
        <v>2560</v>
      </c>
      <c r="B971" s="5" t="s">
        <v>1712</v>
      </c>
      <c r="C971" s="5" t="s">
        <v>427</v>
      </c>
      <c r="D971" s="278" t="s">
        <v>1832</v>
      </c>
      <c r="E971" s="184" t="s">
        <v>1831</v>
      </c>
      <c r="F971" s="280" t="s">
        <v>8</v>
      </c>
      <c r="G971" s="84">
        <f t="shared" si="145"/>
        <v>575</v>
      </c>
      <c r="H971" s="213">
        <v>500</v>
      </c>
      <c r="I971" s="17">
        <v>1000</v>
      </c>
      <c r="J971" s="32"/>
      <c r="K971" s="9">
        <f t="shared" si="144"/>
        <v>0</v>
      </c>
      <c r="L971" s="9">
        <f t="shared" si="146"/>
        <v>0</v>
      </c>
      <c r="M971" s="9">
        <f t="shared" si="147"/>
        <v>0</v>
      </c>
      <c r="N971" s="29"/>
      <c r="O971" s="9">
        <f t="shared" si="150"/>
        <v>0</v>
      </c>
      <c r="P971" s="9">
        <f t="shared" si="151"/>
        <v>0</v>
      </c>
      <c r="Q971" s="9">
        <f t="shared" si="148"/>
        <v>0</v>
      </c>
      <c r="R971" s="8">
        <f t="shared" si="149"/>
        <v>0</v>
      </c>
      <c r="S971" s="89" t="e">
        <v>#N/A</v>
      </c>
      <c r="T971" s="89" t="s">
        <v>2203</v>
      </c>
      <c r="U971" s="89"/>
      <c r="V971" s="89"/>
      <c r="W971" s="89"/>
      <c r="X971" s="89"/>
      <c r="Y971" s="89"/>
      <c r="Z971" s="89"/>
      <c r="AA971" s="89"/>
      <c r="AB971" s="89" t="e">
        <v>#N/A</v>
      </c>
      <c r="AC971" s="89" t="e">
        <v>#N/A</v>
      </c>
    </row>
    <row r="972" spans="1:29" ht="15" customHeight="1" x14ac:dyDescent="0.25">
      <c r="A972" s="4" t="s">
        <v>2560</v>
      </c>
      <c r="B972" s="5" t="s">
        <v>1712</v>
      </c>
      <c r="C972" s="46" t="s">
        <v>427</v>
      </c>
      <c r="D972" s="295" t="s">
        <v>1833</v>
      </c>
      <c r="E972" s="245" t="s">
        <v>1830</v>
      </c>
      <c r="F972" s="280" t="s">
        <v>8</v>
      </c>
      <c r="G972" s="58">
        <f t="shared" si="145"/>
        <v>575</v>
      </c>
      <c r="H972" s="9">
        <v>500</v>
      </c>
      <c r="I972" s="6">
        <v>1000</v>
      </c>
      <c r="J972" s="29"/>
      <c r="K972" s="9">
        <f t="shared" si="144"/>
        <v>0</v>
      </c>
      <c r="L972" s="9">
        <f t="shared" si="146"/>
        <v>0</v>
      </c>
      <c r="M972" s="9">
        <f t="shared" si="147"/>
        <v>0</v>
      </c>
      <c r="N972" s="29"/>
      <c r="O972" s="9">
        <f t="shared" si="150"/>
        <v>0</v>
      </c>
      <c r="P972" s="9">
        <f t="shared" si="151"/>
        <v>0</v>
      </c>
      <c r="Q972" s="9">
        <f t="shared" si="148"/>
        <v>0</v>
      </c>
      <c r="R972" s="8">
        <f t="shared" si="149"/>
        <v>0</v>
      </c>
      <c r="S972" s="89" t="e">
        <v>#N/A</v>
      </c>
      <c r="T972" s="89" t="s">
        <v>2203</v>
      </c>
      <c r="U972" s="89"/>
      <c r="V972" s="89"/>
      <c r="W972" s="89"/>
      <c r="X972" s="89"/>
      <c r="Y972" s="89"/>
      <c r="Z972" s="89"/>
      <c r="AA972" s="89"/>
      <c r="AB972" s="89" t="e">
        <v>#N/A</v>
      </c>
      <c r="AC972" s="89" t="e">
        <v>#N/A</v>
      </c>
    </row>
    <row r="973" spans="1:29" ht="15" customHeight="1" x14ac:dyDescent="0.25">
      <c r="A973" s="4" t="s">
        <v>2560</v>
      </c>
      <c r="B973" s="5" t="s">
        <v>1712</v>
      </c>
      <c r="C973" s="5" t="s">
        <v>427</v>
      </c>
      <c r="D973" s="278" t="s">
        <v>1458</v>
      </c>
      <c r="E973" s="304" t="s">
        <v>1288</v>
      </c>
      <c r="F973" s="280" t="s">
        <v>10</v>
      </c>
      <c r="G973" s="84">
        <f t="shared" si="145"/>
        <v>805</v>
      </c>
      <c r="H973" s="213">
        <v>700</v>
      </c>
      <c r="I973" s="17">
        <v>1450</v>
      </c>
      <c r="J973" s="32"/>
      <c r="K973" s="9">
        <f t="shared" si="144"/>
        <v>0</v>
      </c>
      <c r="L973" s="9">
        <f t="shared" si="146"/>
        <v>0</v>
      </c>
      <c r="M973" s="9">
        <f t="shared" si="147"/>
        <v>0</v>
      </c>
      <c r="N973" s="29"/>
      <c r="O973" s="9">
        <f t="shared" si="150"/>
        <v>0</v>
      </c>
      <c r="P973" s="9">
        <f t="shared" si="151"/>
        <v>0</v>
      </c>
      <c r="Q973" s="9">
        <f t="shared" si="148"/>
        <v>0</v>
      </c>
      <c r="R973" s="8">
        <f t="shared" si="149"/>
        <v>0</v>
      </c>
      <c r="S973" s="89" t="s">
        <v>2053</v>
      </c>
      <c r="T973" s="89"/>
      <c r="U973" s="89"/>
      <c r="V973" s="89"/>
      <c r="W973" s="89"/>
      <c r="X973" s="89"/>
      <c r="Y973" s="89"/>
      <c r="Z973" s="89"/>
      <c r="AA973" s="89"/>
      <c r="AB973" s="89"/>
      <c r="AC973" s="89"/>
    </row>
    <row r="974" spans="1:29" ht="15" customHeight="1" x14ac:dyDescent="0.25">
      <c r="A974" s="4" t="s">
        <v>2560</v>
      </c>
      <c r="B974" s="5" t="s">
        <v>1712</v>
      </c>
      <c r="C974" s="46" t="s">
        <v>427</v>
      </c>
      <c r="D974" s="295" t="s">
        <v>1459</v>
      </c>
      <c r="E974" s="304" t="s">
        <v>1289</v>
      </c>
      <c r="F974" s="280" t="s">
        <v>10</v>
      </c>
      <c r="G974" s="58">
        <f t="shared" si="145"/>
        <v>805</v>
      </c>
      <c r="H974" s="9">
        <v>700</v>
      </c>
      <c r="I974" s="6">
        <v>1450</v>
      </c>
      <c r="J974" s="29"/>
      <c r="K974" s="9">
        <f t="shared" si="144"/>
        <v>0</v>
      </c>
      <c r="L974" s="9">
        <f t="shared" si="146"/>
        <v>0</v>
      </c>
      <c r="M974" s="9">
        <f t="shared" si="147"/>
        <v>0</v>
      </c>
      <c r="N974" s="29"/>
      <c r="O974" s="9">
        <f t="shared" si="150"/>
        <v>0</v>
      </c>
      <c r="P974" s="9">
        <f t="shared" si="151"/>
        <v>0</v>
      </c>
      <c r="Q974" s="9">
        <f t="shared" si="148"/>
        <v>0</v>
      </c>
      <c r="R974" s="8">
        <f t="shared" si="149"/>
        <v>0</v>
      </c>
      <c r="S974" s="89" t="s">
        <v>2053</v>
      </c>
      <c r="T974" s="89"/>
      <c r="U974" s="89"/>
      <c r="V974" s="89"/>
      <c r="W974" s="89"/>
      <c r="X974" s="89"/>
      <c r="Y974" s="89"/>
      <c r="Z974" s="89"/>
      <c r="AA974" s="89"/>
      <c r="AB974" s="89"/>
      <c r="AC974" s="89"/>
    </row>
    <row r="975" spans="1:29" ht="15" customHeight="1" x14ac:dyDescent="0.25">
      <c r="A975" s="4" t="s">
        <v>2560</v>
      </c>
      <c r="B975" s="5" t="s">
        <v>1712</v>
      </c>
      <c r="C975" s="46" t="s">
        <v>428</v>
      </c>
      <c r="D975" s="310" t="s">
        <v>1460</v>
      </c>
      <c r="E975" s="5" t="s">
        <v>1290</v>
      </c>
      <c r="F975" s="280" t="s">
        <v>10</v>
      </c>
      <c r="G975" s="58">
        <f t="shared" si="145"/>
        <v>805</v>
      </c>
      <c r="H975" s="9">
        <v>700</v>
      </c>
      <c r="I975" s="6">
        <v>1450</v>
      </c>
      <c r="J975" s="32"/>
      <c r="K975" s="9">
        <f t="shared" si="144"/>
        <v>0</v>
      </c>
      <c r="L975" s="9">
        <f t="shared" si="146"/>
        <v>0</v>
      </c>
      <c r="M975" s="9">
        <f t="shared" si="147"/>
        <v>0</v>
      </c>
      <c r="N975" s="29"/>
      <c r="O975" s="9">
        <f t="shared" si="150"/>
        <v>0</v>
      </c>
      <c r="P975" s="9">
        <f t="shared" si="151"/>
        <v>0</v>
      </c>
      <c r="Q975" s="9">
        <f t="shared" si="148"/>
        <v>0</v>
      </c>
      <c r="R975" s="8">
        <f t="shared" si="149"/>
        <v>0</v>
      </c>
      <c r="S975" s="89" t="s">
        <v>2053</v>
      </c>
      <c r="T975" s="89"/>
      <c r="U975" s="89"/>
      <c r="V975" s="89"/>
      <c r="W975" s="89"/>
      <c r="X975" s="89"/>
      <c r="Y975" s="89"/>
      <c r="Z975" s="89"/>
      <c r="AA975" s="89"/>
      <c r="AB975" s="89"/>
      <c r="AC975" s="89"/>
    </row>
    <row r="976" spans="1:29" ht="15" customHeight="1" x14ac:dyDescent="0.25">
      <c r="A976" s="4" t="s">
        <v>2560</v>
      </c>
      <c r="B976" s="5" t="s">
        <v>1712</v>
      </c>
      <c r="C976" s="5" t="s">
        <v>427</v>
      </c>
      <c r="D976" s="278" t="s">
        <v>1461</v>
      </c>
      <c r="E976" s="304" t="s">
        <v>1291</v>
      </c>
      <c r="F976" s="280" t="s">
        <v>10</v>
      </c>
      <c r="G976" s="84">
        <f t="shared" si="145"/>
        <v>805</v>
      </c>
      <c r="H976" s="213">
        <v>700</v>
      </c>
      <c r="I976" s="17">
        <v>1400</v>
      </c>
      <c r="J976" s="32"/>
      <c r="K976" s="9">
        <f t="shared" si="144"/>
        <v>0</v>
      </c>
      <c r="L976" s="9">
        <f t="shared" si="146"/>
        <v>0</v>
      </c>
      <c r="M976" s="9">
        <f t="shared" si="147"/>
        <v>0</v>
      </c>
      <c r="N976" s="29"/>
      <c r="O976" s="9">
        <f t="shared" si="150"/>
        <v>0</v>
      </c>
      <c r="P976" s="9">
        <f t="shared" si="151"/>
        <v>0</v>
      </c>
      <c r="Q976" s="9">
        <f t="shared" si="148"/>
        <v>0</v>
      </c>
      <c r="R976" s="8">
        <f t="shared" si="149"/>
        <v>0</v>
      </c>
      <c r="S976" s="89" t="s">
        <v>2053</v>
      </c>
      <c r="T976" s="89"/>
      <c r="U976" s="89"/>
      <c r="V976" s="89"/>
      <c r="W976" s="89"/>
      <c r="X976" s="89"/>
      <c r="Y976" s="89"/>
      <c r="Z976" s="89"/>
      <c r="AA976" s="89"/>
      <c r="AB976" s="89"/>
      <c r="AC976" s="89"/>
    </row>
    <row r="977" spans="1:29" ht="15" customHeight="1" x14ac:dyDescent="0.25">
      <c r="A977" s="4" t="s">
        <v>2560</v>
      </c>
      <c r="B977" s="5" t="s">
        <v>1712</v>
      </c>
      <c r="C977" s="46" t="s">
        <v>427</v>
      </c>
      <c r="D977" s="295" t="s">
        <v>1462</v>
      </c>
      <c r="E977" s="304" t="s">
        <v>1292</v>
      </c>
      <c r="F977" s="280" t="s">
        <v>10</v>
      </c>
      <c r="G977" s="58">
        <f t="shared" si="145"/>
        <v>805</v>
      </c>
      <c r="H977" s="9">
        <v>700</v>
      </c>
      <c r="I977" s="6">
        <v>1400</v>
      </c>
      <c r="J977" s="29"/>
      <c r="K977" s="9">
        <f t="shared" si="144"/>
        <v>0</v>
      </c>
      <c r="L977" s="9">
        <f t="shared" si="146"/>
        <v>0</v>
      </c>
      <c r="M977" s="9">
        <f t="shared" si="147"/>
        <v>0</v>
      </c>
      <c r="N977" s="29"/>
      <c r="O977" s="9">
        <f t="shared" si="150"/>
        <v>0</v>
      </c>
      <c r="P977" s="9">
        <f t="shared" si="151"/>
        <v>0</v>
      </c>
      <c r="Q977" s="9">
        <f t="shared" si="148"/>
        <v>0</v>
      </c>
      <c r="R977" s="8">
        <f t="shared" si="149"/>
        <v>0</v>
      </c>
      <c r="S977" s="89" t="s">
        <v>2053</v>
      </c>
      <c r="T977" s="89"/>
      <c r="U977" s="89"/>
      <c r="V977" s="89"/>
      <c r="W977" s="89"/>
      <c r="X977" s="89"/>
      <c r="Y977" s="89"/>
      <c r="Z977" s="89"/>
      <c r="AA977" s="89"/>
      <c r="AB977" s="89"/>
      <c r="AC977" s="89"/>
    </row>
    <row r="978" spans="1:29" ht="15" customHeight="1" x14ac:dyDescent="0.25">
      <c r="A978" s="4" t="s">
        <v>2560</v>
      </c>
      <c r="B978" s="5" t="s">
        <v>1712</v>
      </c>
      <c r="C978" s="46" t="s">
        <v>428</v>
      </c>
      <c r="D978" s="310" t="s">
        <v>1463</v>
      </c>
      <c r="E978" s="5" t="s">
        <v>1293</v>
      </c>
      <c r="F978" s="280" t="s">
        <v>10</v>
      </c>
      <c r="G978" s="58">
        <f t="shared" si="145"/>
        <v>805</v>
      </c>
      <c r="H978" s="9">
        <v>700</v>
      </c>
      <c r="I978" s="6">
        <v>1400</v>
      </c>
      <c r="J978" s="32"/>
      <c r="K978" s="9">
        <f t="shared" si="144"/>
        <v>0</v>
      </c>
      <c r="L978" s="9">
        <f t="shared" si="146"/>
        <v>0</v>
      </c>
      <c r="M978" s="9">
        <f t="shared" si="147"/>
        <v>0</v>
      </c>
      <c r="N978" s="29"/>
      <c r="O978" s="9">
        <f t="shared" si="150"/>
        <v>0</v>
      </c>
      <c r="P978" s="9">
        <f t="shared" si="151"/>
        <v>0</v>
      </c>
      <c r="Q978" s="9">
        <f t="shared" si="148"/>
        <v>0</v>
      </c>
      <c r="R978" s="8">
        <f t="shared" si="149"/>
        <v>0</v>
      </c>
      <c r="S978" s="89" t="s">
        <v>2053</v>
      </c>
      <c r="T978" s="89"/>
      <c r="U978" s="89"/>
      <c r="V978" s="89"/>
      <c r="W978" s="89"/>
      <c r="X978" s="89"/>
      <c r="Y978" s="89"/>
      <c r="Z978" s="89"/>
      <c r="AA978" s="89"/>
      <c r="AB978" s="89"/>
      <c r="AC978" s="89"/>
    </row>
    <row r="979" spans="1:29" ht="15" customHeight="1" x14ac:dyDescent="0.25">
      <c r="A979" s="4" t="s">
        <v>2560</v>
      </c>
      <c r="B979" s="5" t="s">
        <v>1712</v>
      </c>
      <c r="C979" s="5" t="s">
        <v>427</v>
      </c>
      <c r="D979" s="278" t="s">
        <v>1464</v>
      </c>
      <c r="E979" s="304" t="s">
        <v>1294</v>
      </c>
      <c r="F979" s="280" t="s">
        <v>10</v>
      </c>
      <c r="G979" s="84">
        <f t="shared" si="145"/>
        <v>748</v>
      </c>
      <c r="H979" s="213">
        <v>650</v>
      </c>
      <c r="I979" s="17">
        <v>1300</v>
      </c>
      <c r="J979" s="32"/>
      <c r="K979" s="9">
        <f t="shared" si="144"/>
        <v>0</v>
      </c>
      <c r="L979" s="9">
        <f t="shared" si="146"/>
        <v>0</v>
      </c>
      <c r="M979" s="9">
        <f t="shared" si="147"/>
        <v>0</v>
      </c>
      <c r="N979" s="29"/>
      <c r="O979" s="9">
        <f t="shared" si="150"/>
        <v>0</v>
      </c>
      <c r="P979" s="9">
        <f t="shared" si="151"/>
        <v>0</v>
      </c>
      <c r="Q979" s="9">
        <f t="shared" si="148"/>
        <v>0</v>
      </c>
      <c r="R979" s="8">
        <f t="shared" si="149"/>
        <v>0</v>
      </c>
      <c r="S979" s="89" t="s">
        <v>2053</v>
      </c>
      <c r="T979" s="89"/>
      <c r="U979" s="89"/>
      <c r="V979" s="89"/>
      <c r="W979" s="89"/>
      <c r="X979" s="89"/>
      <c r="Y979" s="89"/>
      <c r="Z979" s="89"/>
      <c r="AA979" s="89"/>
      <c r="AB979" s="89"/>
      <c r="AC979" s="89"/>
    </row>
    <row r="980" spans="1:29" ht="15" customHeight="1" x14ac:dyDescent="0.25">
      <c r="A980" s="4" t="s">
        <v>2560</v>
      </c>
      <c r="B980" s="5" t="s">
        <v>1712</v>
      </c>
      <c r="C980" s="46" t="s">
        <v>427</v>
      </c>
      <c r="D980" s="295" t="s">
        <v>1465</v>
      </c>
      <c r="E980" s="304" t="s">
        <v>1295</v>
      </c>
      <c r="F980" s="280" t="s">
        <v>10</v>
      </c>
      <c r="G980" s="58">
        <f t="shared" si="145"/>
        <v>748</v>
      </c>
      <c r="H980" s="9">
        <v>650</v>
      </c>
      <c r="I980" s="6">
        <v>1300</v>
      </c>
      <c r="J980" s="29"/>
      <c r="K980" s="9">
        <f t="shared" si="144"/>
        <v>0</v>
      </c>
      <c r="L980" s="9">
        <f t="shared" si="146"/>
        <v>0</v>
      </c>
      <c r="M980" s="9">
        <f t="shared" si="147"/>
        <v>0</v>
      </c>
      <c r="N980" s="29"/>
      <c r="O980" s="9">
        <f t="shared" si="150"/>
        <v>0</v>
      </c>
      <c r="P980" s="9">
        <f t="shared" si="151"/>
        <v>0</v>
      </c>
      <c r="Q980" s="9">
        <f t="shared" si="148"/>
        <v>0</v>
      </c>
      <c r="R980" s="8">
        <f t="shared" si="149"/>
        <v>0</v>
      </c>
      <c r="S980" s="89" t="s">
        <v>2053</v>
      </c>
      <c r="T980" s="89"/>
      <c r="U980" s="89"/>
      <c r="V980" s="89"/>
      <c r="W980" s="89"/>
      <c r="X980" s="89"/>
      <c r="Y980" s="89"/>
      <c r="Z980" s="89"/>
      <c r="AA980" s="89"/>
      <c r="AB980" s="89"/>
      <c r="AC980" s="89"/>
    </row>
    <row r="981" spans="1:29" ht="15" customHeight="1" x14ac:dyDescent="0.25">
      <c r="A981" s="4" t="s">
        <v>2560</v>
      </c>
      <c r="B981" s="5" t="s">
        <v>1712</v>
      </c>
      <c r="C981" s="46" t="s">
        <v>428</v>
      </c>
      <c r="D981" s="310" t="s">
        <v>1466</v>
      </c>
      <c r="E981" s="5" t="s">
        <v>1296</v>
      </c>
      <c r="F981" s="280" t="s">
        <v>10</v>
      </c>
      <c r="G981" s="58">
        <f t="shared" si="145"/>
        <v>748</v>
      </c>
      <c r="H981" s="9">
        <v>650</v>
      </c>
      <c r="I981" s="6">
        <v>1300</v>
      </c>
      <c r="J981" s="32"/>
      <c r="K981" s="9">
        <f t="shared" si="144"/>
        <v>0</v>
      </c>
      <c r="L981" s="9">
        <f t="shared" si="146"/>
        <v>0</v>
      </c>
      <c r="M981" s="9">
        <f t="shared" si="147"/>
        <v>0</v>
      </c>
      <c r="N981" s="29"/>
      <c r="O981" s="9">
        <f t="shared" si="150"/>
        <v>0</v>
      </c>
      <c r="P981" s="9">
        <f t="shared" si="151"/>
        <v>0</v>
      </c>
      <c r="Q981" s="9">
        <f t="shared" si="148"/>
        <v>0</v>
      </c>
      <c r="R981" s="8">
        <f t="shared" si="149"/>
        <v>0</v>
      </c>
      <c r="S981" s="89" t="s">
        <v>2053</v>
      </c>
      <c r="T981" s="89"/>
      <c r="U981" s="89"/>
      <c r="V981" s="89"/>
      <c r="W981" s="89"/>
      <c r="X981" s="89"/>
      <c r="Y981" s="89"/>
      <c r="Z981" s="89"/>
      <c r="AA981" s="89"/>
      <c r="AB981" s="89"/>
      <c r="AC981" s="89"/>
    </row>
    <row r="982" spans="1:29" ht="15" customHeight="1" x14ac:dyDescent="0.25">
      <c r="A982" s="4" t="s">
        <v>2560</v>
      </c>
      <c r="B982" s="60" t="s">
        <v>1712</v>
      </c>
      <c r="C982" s="5" t="s">
        <v>427</v>
      </c>
      <c r="D982" s="278" t="s">
        <v>2890</v>
      </c>
      <c r="E982" s="189" t="s">
        <v>2711</v>
      </c>
      <c r="F982" s="254" t="s">
        <v>660</v>
      </c>
      <c r="G982" s="17">
        <f t="shared" si="145"/>
        <v>506</v>
      </c>
      <c r="H982" s="17">
        <v>440</v>
      </c>
      <c r="I982" s="17">
        <v>900</v>
      </c>
      <c r="J982" s="32"/>
      <c r="K982" s="9">
        <f t="shared" si="144"/>
        <v>0</v>
      </c>
      <c r="L982" s="9">
        <f t="shared" si="146"/>
        <v>0</v>
      </c>
      <c r="M982" s="9">
        <f t="shared" si="147"/>
        <v>0</v>
      </c>
      <c r="N982" s="29"/>
      <c r="O982" s="9">
        <f t="shared" si="150"/>
        <v>0</v>
      </c>
      <c r="P982" s="9">
        <f t="shared" si="151"/>
        <v>0</v>
      </c>
      <c r="Q982" s="9">
        <f t="shared" si="148"/>
        <v>0</v>
      </c>
      <c r="R982" s="8">
        <f t="shared" si="149"/>
        <v>0</v>
      </c>
      <c r="S982" s="89" t="s">
        <v>2929</v>
      </c>
      <c r="T982" s="89" t="s">
        <v>2728</v>
      </c>
      <c r="U982" s="89">
        <v>175</v>
      </c>
      <c r="V982" s="89"/>
      <c r="W982" s="89"/>
      <c r="X982" s="89"/>
      <c r="Y982" s="89"/>
      <c r="Z982" s="89"/>
      <c r="AA982" s="89"/>
      <c r="AB982" s="89"/>
      <c r="AC982" s="89"/>
    </row>
    <row r="983" spans="1:29" ht="15" customHeight="1" x14ac:dyDescent="0.25">
      <c r="A983" s="4" t="s">
        <v>2560</v>
      </c>
      <c r="B983" s="60" t="s">
        <v>1712</v>
      </c>
      <c r="C983" s="46" t="s">
        <v>427</v>
      </c>
      <c r="D983" s="278" t="s">
        <v>2891</v>
      </c>
      <c r="E983" s="188" t="s">
        <v>2712</v>
      </c>
      <c r="F983" s="254" t="s">
        <v>660</v>
      </c>
      <c r="G983" s="6">
        <f t="shared" si="145"/>
        <v>506</v>
      </c>
      <c r="H983" s="6">
        <v>440</v>
      </c>
      <c r="I983" s="6">
        <v>900</v>
      </c>
      <c r="J983" s="32"/>
      <c r="K983" s="9">
        <f t="shared" si="144"/>
        <v>0</v>
      </c>
      <c r="L983" s="9">
        <f t="shared" si="146"/>
        <v>0</v>
      </c>
      <c r="M983" s="9">
        <f t="shared" si="147"/>
        <v>0</v>
      </c>
      <c r="N983" s="29"/>
      <c r="O983" s="9">
        <f t="shared" si="150"/>
        <v>0</v>
      </c>
      <c r="P983" s="9">
        <f t="shared" si="151"/>
        <v>0</v>
      </c>
      <c r="Q983" s="9">
        <f t="shared" si="148"/>
        <v>0</v>
      </c>
      <c r="R983" s="8">
        <f t="shared" si="149"/>
        <v>0</v>
      </c>
      <c r="S983" s="89" t="s">
        <v>2929</v>
      </c>
      <c r="T983" s="89" t="s">
        <v>2728</v>
      </c>
      <c r="U983" s="89">
        <v>175</v>
      </c>
      <c r="V983" s="89"/>
      <c r="W983" s="89"/>
      <c r="X983" s="89"/>
      <c r="Y983" s="89"/>
      <c r="Z983" s="89"/>
      <c r="AA983" s="89"/>
      <c r="AB983" s="89"/>
      <c r="AC983" s="89"/>
    </row>
    <row r="984" spans="1:29" ht="15" customHeight="1" x14ac:dyDescent="0.25">
      <c r="A984" s="4" t="s">
        <v>2560</v>
      </c>
      <c r="B984" s="60" t="s">
        <v>1712</v>
      </c>
      <c r="C984" s="46" t="s">
        <v>428</v>
      </c>
      <c r="D984" s="310" t="s">
        <v>2892</v>
      </c>
      <c r="E984" s="189" t="s">
        <v>2713</v>
      </c>
      <c r="F984" s="254" t="s">
        <v>660</v>
      </c>
      <c r="G984" s="6">
        <f t="shared" si="145"/>
        <v>506</v>
      </c>
      <c r="H984" s="6">
        <v>440</v>
      </c>
      <c r="I984" s="6">
        <v>900</v>
      </c>
      <c r="J984" s="32"/>
      <c r="K984" s="9">
        <f t="shared" si="144"/>
        <v>0</v>
      </c>
      <c r="L984" s="9">
        <f t="shared" si="146"/>
        <v>0</v>
      </c>
      <c r="M984" s="9">
        <f t="shared" si="147"/>
        <v>0</v>
      </c>
      <c r="N984" s="29"/>
      <c r="O984" s="9">
        <f t="shared" si="150"/>
        <v>0</v>
      </c>
      <c r="P984" s="9">
        <f t="shared" si="151"/>
        <v>0</v>
      </c>
      <c r="Q984" s="9">
        <f t="shared" si="148"/>
        <v>0</v>
      </c>
      <c r="R984" s="8">
        <f t="shared" si="149"/>
        <v>0</v>
      </c>
      <c r="S984" s="89" t="s">
        <v>2929</v>
      </c>
      <c r="T984" s="89" t="s">
        <v>2728</v>
      </c>
      <c r="U984" s="89">
        <v>175</v>
      </c>
      <c r="V984" s="89"/>
      <c r="W984" s="89"/>
      <c r="X984" s="89"/>
      <c r="Y984" s="89"/>
      <c r="Z984" s="89"/>
      <c r="AA984" s="89"/>
      <c r="AB984" s="89"/>
      <c r="AC984" s="89"/>
    </row>
    <row r="985" spans="1:29" ht="15" customHeight="1" x14ac:dyDescent="0.25">
      <c r="A985" s="4" t="s">
        <v>2560</v>
      </c>
      <c r="B985" s="60" t="s">
        <v>1712</v>
      </c>
      <c r="C985" s="5" t="s">
        <v>427</v>
      </c>
      <c r="D985" s="278" t="s">
        <v>2893</v>
      </c>
      <c r="E985" s="189" t="s">
        <v>2714</v>
      </c>
      <c r="F985" s="254" t="s">
        <v>11</v>
      </c>
      <c r="G985" s="17">
        <f t="shared" si="145"/>
        <v>690</v>
      </c>
      <c r="H985" s="17">
        <v>600</v>
      </c>
      <c r="I985" s="17">
        <v>1200</v>
      </c>
      <c r="J985" s="32"/>
      <c r="K985" s="9">
        <f t="shared" si="144"/>
        <v>0</v>
      </c>
      <c r="L985" s="9">
        <f t="shared" si="146"/>
        <v>0</v>
      </c>
      <c r="M985" s="9">
        <f t="shared" si="147"/>
        <v>0</v>
      </c>
      <c r="N985" s="29"/>
      <c r="O985" s="9">
        <f t="shared" si="150"/>
        <v>0</v>
      </c>
      <c r="P985" s="9">
        <f t="shared" si="151"/>
        <v>0</v>
      </c>
      <c r="Q985" s="9">
        <f t="shared" si="148"/>
        <v>0</v>
      </c>
      <c r="R985" s="8">
        <f t="shared" si="149"/>
        <v>0</v>
      </c>
      <c r="S985" s="89" t="s">
        <v>2930</v>
      </c>
      <c r="T985" s="89" t="s">
        <v>2728</v>
      </c>
      <c r="U985" s="89">
        <v>160</v>
      </c>
      <c r="V985" s="89"/>
      <c r="W985" s="89"/>
      <c r="X985" s="89"/>
      <c r="Y985" s="89"/>
      <c r="Z985" s="89"/>
      <c r="AA985" s="89"/>
      <c r="AB985" s="89"/>
      <c r="AC985" s="89"/>
    </row>
    <row r="986" spans="1:29" ht="15" customHeight="1" x14ac:dyDescent="0.25">
      <c r="A986" s="4" t="s">
        <v>2560</v>
      </c>
      <c r="B986" s="60" t="s">
        <v>1712</v>
      </c>
      <c r="C986" s="46" t="s">
        <v>427</v>
      </c>
      <c r="D986" s="278" t="s">
        <v>2894</v>
      </c>
      <c r="E986" s="188" t="s">
        <v>2715</v>
      </c>
      <c r="F986" s="254" t="s">
        <v>11</v>
      </c>
      <c r="G986" s="6">
        <f t="shared" si="145"/>
        <v>690</v>
      </c>
      <c r="H986" s="6">
        <v>600</v>
      </c>
      <c r="I986" s="6">
        <v>1200</v>
      </c>
      <c r="J986" s="32"/>
      <c r="K986" s="9">
        <f t="shared" si="144"/>
        <v>0</v>
      </c>
      <c r="L986" s="9">
        <f t="shared" si="146"/>
        <v>0</v>
      </c>
      <c r="M986" s="9">
        <f t="shared" si="147"/>
        <v>0</v>
      </c>
      <c r="N986" s="29"/>
      <c r="O986" s="9">
        <f t="shared" si="150"/>
        <v>0</v>
      </c>
      <c r="P986" s="9">
        <f t="shared" si="151"/>
        <v>0</v>
      </c>
      <c r="Q986" s="9">
        <f t="shared" si="148"/>
        <v>0</v>
      </c>
      <c r="R986" s="8">
        <f t="shared" si="149"/>
        <v>0</v>
      </c>
      <c r="S986" s="89" t="s">
        <v>2930</v>
      </c>
      <c r="T986" s="89" t="s">
        <v>2728</v>
      </c>
      <c r="U986" s="89">
        <v>160</v>
      </c>
      <c r="V986" s="89"/>
      <c r="W986" s="89"/>
      <c r="X986" s="89"/>
      <c r="Y986" s="89"/>
      <c r="Z986" s="89"/>
      <c r="AA986" s="89"/>
      <c r="AB986" s="89"/>
      <c r="AC986" s="89"/>
    </row>
    <row r="987" spans="1:29" x14ac:dyDescent="0.25">
      <c r="A987" s="4" t="s">
        <v>2560</v>
      </c>
      <c r="B987" s="60" t="s">
        <v>1712</v>
      </c>
      <c r="C987" s="46" t="s">
        <v>428</v>
      </c>
      <c r="D987" s="310" t="s">
        <v>2895</v>
      </c>
      <c r="E987" s="189" t="s">
        <v>2716</v>
      </c>
      <c r="F987" s="254" t="s">
        <v>11</v>
      </c>
      <c r="G987" s="6">
        <f t="shared" si="145"/>
        <v>690</v>
      </c>
      <c r="H987" s="6">
        <v>600</v>
      </c>
      <c r="I987" s="6">
        <v>1200</v>
      </c>
      <c r="J987" s="32"/>
      <c r="K987" s="9">
        <f t="shared" si="144"/>
        <v>0</v>
      </c>
      <c r="L987" s="9">
        <f t="shared" si="146"/>
        <v>0</v>
      </c>
      <c r="M987" s="9">
        <f t="shared" si="147"/>
        <v>0</v>
      </c>
      <c r="N987" s="29"/>
      <c r="O987" s="9">
        <f t="shared" si="150"/>
        <v>0</v>
      </c>
      <c r="P987" s="9">
        <f t="shared" si="151"/>
        <v>0</v>
      </c>
      <c r="Q987" s="9">
        <f t="shared" si="148"/>
        <v>0</v>
      </c>
      <c r="R987" s="8">
        <f t="shared" si="149"/>
        <v>0</v>
      </c>
      <c r="S987" s="89" t="s">
        <v>2930</v>
      </c>
      <c r="T987" s="89" t="s">
        <v>2728</v>
      </c>
      <c r="U987" s="89">
        <v>160</v>
      </c>
      <c r="V987" s="89"/>
      <c r="W987" s="89"/>
      <c r="X987" s="89"/>
      <c r="Y987" s="89"/>
      <c r="Z987" s="89"/>
      <c r="AA987" s="89"/>
      <c r="AB987" s="89"/>
      <c r="AC987" s="89"/>
    </row>
    <row r="988" spans="1:29" x14ac:dyDescent="0.25">
      <c r="A988" s="4" t="s">
        <v>2560</v>
      </c>
      <c r="B988" s="60" t="s">
        <v>1712</v>
      </c>
      <c r="C988" s="5" t="s">
        <v>427</v>
      </c>
      <c r="D988" s="278" t="s">
        <v>2896</v>
      </c>
      <c r="E988" s="182" t="s">
        <v>2717</v>
      </c>
      <c r="F988" s="254" t="s">
        <v>10</v>
      </c>
      <c r="G988" s="17">
        <f t="shared" si="145"/>
        <v>690</v>
      </c>
      <c r="H988" s="17">
        <v>600</v>
      </c>
      <c r="I988" s="17">
        <v>1250</v>
      </c>
      <c r="J988" s="32"/>
      <c r="K988" s="9">
        <f t="shared" si="144"/>
        <v>0</v>
      </c>
      <c r="L988" s="9">
        <f t="shared" si="146"/>
        <v>0</v>
      </c>
      <c r="M988" s="9">
        <f t="shared" si="147"/>
        <v>0</v>
      </c>
      <c r="N988" s="29"/>
      <c r="O988" s="9">
        <f t="shared" si="150"/>
        <v>0</v>
      </c>
      <c r="P988" s="9">
        <f t="shared" si="151"/>
        <v>0</v>
      </c>
      <c r="Q988" s="9">
        <f t="shared" si="148"/>
        <v>0</v>
      </c>
      <c r="R988" s="8">
        <f t="shared" si="149"/>
        <v>0</v>
      </c>
      <c r="S988" s="89" t="s">
        <v>2931</v>
      </c>
      <c r="T988" s="89" t="s">
        <v>2727</v>
      </c>
      <c r="U988" s="89">
        <v>100</v>
      </c>
      <c r="V988" s="89"/>
      <c r="W988" s="89"/>
      <c r="X988" s="89"/>
      <c r="Y988" s="89"/>
      <c r="Z988" s="89"/>
      <c r="AA988" s="89"/>
      <c r="AB988" s="89"/>
      <c r="AC988" s="89"/>
    </row>
    <row r="989" spans="1:29" x14ac:dyDescent="0.25">
      <c r="A989" s="4" t="s">
        <v>2560</v>
      </c>
      <c r="B989" s="60" t="s">
        <v>1712</v>
      </c>
      <c r="C989" s="46" t="s">
        <v>427</v>
      </c>
      <c r="D989" s="278" t="s">
        <v>2897</v>
      </c>
      <c r="E989" s="304" t="s">
        <v>2718</v>
      </c>
      <c r="F989" s="254" t="s">
        <v>10</v>
      </c>
      <c r="G989" s="6">
        <f t="shared" si="145"/>
        <v>690</v>
      </c>
      <c r="H989" s="6">
        <v>600</v>
      </c>
      <c r="I989" s="6">
        <v>1250</v>
      </c>
      <c r="J989" s="32"/>
      <c r="K989" s="9">
        <f t="shared" si="144"/>
        <v>0</v>
      </c>
      <c r="L989" s="9">
        <f t="shared" si="146"/>
        <v>0</v>
      </c>
      <c r="M989" s="9">
        <f t="shared" si="147"/>
        <v>0</v>
      </c>
      <c r="N989" s="29"/>
      <c r="O989" s="9">
        <f t="shared" si="150"/>
        <v>0</v>
      </c>
      <c r="P989" s="9">
        <f t="shared" si="151"/>
        <v>0</v>
      </c>
      <c r="Q989" s="9">
        <f t="shared" si="148"/>
        <v>0</v>
      </c>
      <c r="R989" s="8">
        <f t="shared" si="149"/>
        <v>0</v>
      </c>
      <c r="S989" s="89" t="s">
        <v>2931</v>
      </c>
      <c r="T989" s="89" t="s">
        <v>2727</v>
      </c>
      <c r="U989" s="89">
        <v>100</v>
      </c>
      <c r="V989" s="89"/>
      <c r="W989" s="89"/>
      <c r="X989" s="89"/>
      <c r="Y989" s="89"/>
      <c r="Z989" s="89"/>
      <c r="AA989" s="89"/>
      <c r="AB989" s="89"/>
      <c r="AC989" s="89"/>
    </row>
    <row r="990" spans="1:29" x14ac:dyDescent="0.25">
      <c r="A990" s="4" t="s">
        <v>2560</v>
      </c>
      <c r="B990" s="60" t="s">
        <v>1712</v>
      </c>
      <c r="C990" s="46" t="s">
        <v>428</v>
      </c>
      <c r="D990" s="310" t="s">
        <v>2898</v>
      </c>
      <c r="E990" s="182" t="s">
        <v>2719</v>
      </c>
      <c r="F990" s="254" t="s">
        <v>10</v>
      </c>
      <c r="G990" s="6">
        <f t="shared" si="145"/>
        <v>690</v>
      </c>
      <c r="H990" s="6">
        <v>600</v>
      </c>
      <c r="I990" s="6">
        <v>1250</v>
      </c>
      <c r="J990" s="32"/>
      <c r="K990" s="9">
        <f t="shared" si="144"/>
        <v>0</v>
      </c>
      <c r="L990" s="9">
        <f t="shared" si="146"/>
        <v>0</v>
      </c>
      <c r="M990" s="9">
        <f t="shared" si="147"/>
        <v>0</v>
      </c>
      <c r="N990" s="29"/>
      <c r="O990" s="9">
        <f t="shared" si="150"/>
        <v>0</v>
      </c>
      <c r="P990" s="9">
        <f t="shared" si="151"/>
        <v>0</v>
      </c>
      <c r="Q990" s="9">
        <f t="shared" si="148"/>
        <v>0</v>
      </c>
      <c r="R990" s="8">
        <f t="shared" si="149"/>
        <v>0</v>
      </c>
      <c r="S990" s="89" t="s">
        <v>2931</v>
      </c>
      <c r="T990" s="89" t="s">
        <v>2727</v>
      </c>
      <c r="U990" s="89">
        <v>100</v>
      </c>
      <c r="V990" s="89"/>
      <c r="W990" s="89"/>
      <c r="X990" s="89"/>
      <c r="Y990" s="89"/>
      <c r="Z990" s="89"/>
      <c r="AA990" s="89"/>
      <c r="AB990" s="89"/>
      <c r="AC990" s="89"/>
    </row>
    <row r="991" spans="1:29" x14ac:dyDescent="0.25">
      <c r="A991" s="4" t="s">
        <v>2560</v>
      </c>
      <c r="B991" s="60" t="s">
        <v>1712</v>
      </c>
      <c r="C991" s="5" t="s">
        <v>427</v>
      </c>
      <c r="D991" s="278" t="s">
        <v>2899</v>
      </c>
      <c r="E991" s="189" t="s">
        <v>2720</v>
      </c>
      <c r="F991" s="254" t="s">
        <v>8</v>
      </c>
      <c r="G991" s="17">
        <f t="shared" si="145"/>
        <v>552</v>
      </c>
      <c r="H991" s="17">
        <v>480</v>
      </c>
      <c r="I991" s="17">
        <v>1000</v>
      </c>
      <c r="J991" s="32"/>
      <c r="K991" s="9">
        <f t="shared" si="144"/>
        <v>0</v>
      </c>
      <c r="L991" s="9">
        <f t="shared" si="146"/>
        <v>0</v>
      </c>
      <c r="M991" s="9">
        <f t="shared" si="147"/>
        <v>0</v>
      </c>
      <c r="N991" s="29"/>
      <c r="O991" s="9">
        <f t="shared" si="150"/>
        <v>0</v>
      </c>
      <c r="P991" s="9">
        <f t="shared" si="151"/>
        <v>0</v>
      </c>
      <c r="Q991" s="9">
        <f t="shared" si="148"/>
        <v>0</v>
      </c>
      <c r="R991" s="8">
        <f t="shared" si="149"/>
        <v>0</v>
      </c>
      <c r="S991" s="89" t="s">
        <v>2932</v>
      </c>
      <c r="T991" s="89" t="s">
        <v>2728</v>
      </c>
      <c r="U991" s="89">
        <v>100</v>
      </c>
      <c r="V991" s="89"/>
      <c r="W991" s="89"/>
      <c r="X991" s="89"/>
      <c r="Y991" s="89"/>
      <c r="Z991" s="89"/>
      <c r="AA991" s="89"/>
      <c r="AB991" s="89"/>
      <c r="AC991" s="89"/>
    </row>
    <row r="992" spans="1:29" x14ac:dyDescent="0.25">
      <c r="A992" s="4" t="s">
        <v>2560</v>
      </c>
      <c r="B992" s="60" t="s">
        <v>1712</v>
      </c>
      <c r="C992" s="46" t="s">
        <v>427</v>
      </c>
      <c r="D992" s="278" t="s">
        <v>2900</v>
      </c>
      <c r="E992" s="188" t="s">
        <v>2721</v>
      </c>
      <c r="F992" s="254" t="s">
        <v>8</v>
      </c>
      <c r="G992" s="6">
        <f t="shared" si="145"/>
        <v>552</v>
      </c>
      <c r="H992" s="6">
        <v>480</v>
      </c>
      <c r="I992" s="6">
        <v>1000</v>
      </c>
      <c r="J992" s="32"/>
      <c r="K992" s="9">
        <f t="shared" si="144"/>
        <v>0</v>
      </c>
      <c r="L992" s="9">
        <f t="shared" si="146"/>
        <v>0</v>
      </c>
      <c r="M992" s="9">
        <f t="shared" si="147"/>
        <v>0</v>
      </c>
      <c r="N992" s="29"/>
      <c r="O992" s="9">
        <f t="shared" si="150"/>
        <v>0</v>
      </c>
      <c r="P992" s="9">
        <f t="shared" si="151"/>
        <v>0</v>
      </c>
      <c r="Q992" s="9">
        <f t="shared" si="148"/>
        <v>0</v>
      </c>
      <c r="R992" s="8">
        <f t="shared" si="149"/>
        <v>0</v>
      </c>
      <c r="S992" s="89" t="s">
        <v>2932</v>
      </c>
      <c r="T992" s="89" t="s">
        <v>2728</v>
      </c>
      <c r="U992" s="89">
        <v>100</v>
      </c>
      <c r="V992" s="89"/>
      <c r="W992" s="89"/>
      <c r="X992" s="89"/>
      <c r="Y992" s="89"/>
      <c r="Z992" s="89"/>
      <c r="AA992" s="89"/>
      <c r="AB992" s="89"/>
      <c r="AC992" s="89"/>
    </row>
    <row r="993" spans="1:29" x14ac:dyDescent="0.25">
      <c r="A993" s="4" t="s">
        <v>2560</v>
      </c>
      <c r="B993" s="60" t="s">
        <v>1712</v>
      </c>
      <c r="C993" s="46" t="s">
        <v>428</v>
      </c>
      <c r="D993" s="310" t="s">
        <v>2901</v>
      </c>
      <c r="E993" s="189" t="s">
        <v>2722</v>
      </c>
      <c r="F993" s="254" t="s">
        <v>8</v>
      </c>
      <c r="G993" s="6">
        <f t="shared" si="145"/>
        <v>552</v>
      </c>
      <c r="H993" s="6">
        <v>480</v>
      </c>
      <c r="I993" s="6">
        <v>1000</v>
      </c>
      <c r="J993" s="32"/>
      <c r="K993" s="9">
        <f t="shared" si="144"/>
        <v>0</v>
      </c>
      <c r="L993" s="9">
        <f t="shared" si="146"/>
        <v>0</v>
      </c>
      <c r="M993" s="9">
        <f t="shared" si="147"/>
        <v>0</v>
      </c>
      <c r="N993" s="29"/>
      <c r="O993" s="9">
        <f t="shared" si="150"/>
        <v>0</v>
      </c>
      <c r="P993" s="9">
        <f t="shared" si="151"/>
        <v>0</v>
      </c>
      <c r="Q993" s="9">
        <f t="shared" si="148"/>
        <v>0</v>
      </c>
      <c r="R993" s="8">
        <f t="shared" si="149"/>
        <v>0</v>
      </c>
      <c r="S993" s="89" t="s">
        <v>2932</v>
      </c>
      <c r="T993" s="89" t="s">
        <v>2728</v>
      </c>
      <c r="U993" s="89">
        <v>100</v>
      </c>
      <c r="V993" s="89"/>
      <c r="W993" s="89"/>
      <c r="X993" s="89"/>
      <c r="Y993" s="89"/>
      <c r="Z993" s="89"/>
      <c r="AA993" s="89"/>
      <c r="AB993" s="89"/>
      <c r="AC993" s="89"/>
    </row>
    <row r="994" spans="1:29" x14ac:dyDescent="0.25">
      <c r="A994" s="4" t="s">
        <v>2560</v>
      </c>
      <c r="B994" s="46" t="s">
        <v>1713</v>
      </c>
      <c r="C994" s="46" t="s">
        <v>427</v>
      </c>
      <c r="D994" s="310" t="s">
        <v>790</v>
      </c>
      <c r="E994" s="188" t="s">
        <v>802</v>
      </c>
      <c r="F994" s="300" t="s">
        <v>776</v>
      </c>
      <c r="G994" s="86">
        <f t="shared" si="145"/>
        <v>1812</v>
      </c>
      <c r="H994" s="10">
        <v>1575</v>
      </c>
      <c r="I994" s="10">
        <v>3150</v>
      </c>
      <c r="J994" s="29"/>
      <c r="K994" s="9">
        <f t="shared" si="144"/>
        <v>0</v>
      </c>
      <c r="L994" s="9">
        <f t="shared" si="146"/>
        <v>0</v>
      </c>
      <c r="M994" s="9">
        <f t="shared" si="147"/>
        <v>0</v>
      </c>
      <c r="N994" s="29"/>
      <c r="O994" s="9">
        <f t="shared" si="150"/>
        <v>0</v>
      </c>
      <c r="P994" s="9">
        <f t="shared" si="151"/>
        <v>0</v>
      </c>
      <c r="Q994" s="9">
        <f t="shared" si="148"/>
        <v>0</v>
      </c>
      <c r="R994" s="8">
        <f t="shared" si="149"/>
        <v>0</v>
      </c>
      <c r="S994" s="89" t="e">
        <v>#N/A</v>
      </c>
      <c r="T994" s="89" t="s">
        <v>2202</v>
      </c>
      <c r="U994" s="89"/>
      <c r="V994" s="89"/>
      <c r="W994" s="89"/>
      <c r="X994" s="89"/>
      <c r="Y994" s="89"/>
      <c r="Z994" s="89"/>
      <c r="AA994" s="89"/>
      <c r="AB994" s="89" t="e">
        <v>#N/A</v>
      </c>
      <c r="AC994" s="89" t="e">
        <v>#N/A</v>
      </c>
    </row>
    <row r="995" spans="1:29" x14ac:dyDescent="0.25">
      <c r="A995" s="4" t="s">
        <v>2560</v>
      </c>
      <c r="B995" s="46" t="s">
        <v>1713</v>
      </c>
      <c r="C995" s="46" t="s">
        <v>427</v>
      </c>
      <c r="D995" s="310" t="s">
        <v>791</v>
      </c>
      <c r="E995" s="188" t="s">
        <v>785</v>
      </c>
      <c r="F995" s="300" t="s">
        <v>795</v>
      </c>
      <c r="G995" s="88">
        <f t="shared" si="145"/>
        <v>966</v>
      </c>
      <c r="H995" s="10">
        <v>840</v>
      </c>
      <c r="I995" s="10">
        <v>1680</v>
      </c>
      <c r="J995" s="29"/>
      <c r="K995" s="9">
        <f t="shared" si="144"/>
        <v>0</v>
      </c>
      <c r="L995" s="9">
        <f t="shared" si="146"/>
        <v>0</v>
      </c>
      <c r="M995" s="9">
        <f t="shared" si="147"/>
        <v>0</v>
      </c>
      <c r="N995" s="29"/>
      <c r="O995" s="9">
        <f t="shared" si="150"/>
        <v>0</v>
      </c>
      <c r="P995" s="9">
        <f t="shared" si="151"/>
        <v>0</v>
      </c>
      <c r="Q995" s="9">
        <f t="shared" si="148"/>
        <v>0</v>
      </c>
      <c r="R995" s="8">
        <f t="shared" si="149"/>
        <v>0</v>
      </c>
      <c r="S995" s="89" t="e">
        <v>#N/A</v>
      </c>
      <c r="T995" s="89" t="s">
        <v>2202</v>
      </c>
      <c r="U995" s="89"/>
      <c r="V995" s="89"/>
      <c r="W995" s="89"/>
      <c r="X995" s="89"/>
      <c r="Y995" s="89"/>
      <c r="Z995" s="89"/>
      <c r="AA995" s="89"/>
      <c r="AB995" s="89" t="e">
        <v>#N/A</v>
      </c>
      <c r="AC995" s="89" t="e">
        <v>#N/A</v>
      </c>
    </row>
    <row r="996" spans="1:29" x14ac:dyDescent="0.25">
      <c r="A996" s="4" t="s">
        <v>2560</v>
      </c>
      <c r="B996" s="46" t="s">
        <v>1713</v>
      </c>
      <c r="C996" s="46" t="s">
        <v>427</v>
      </c>
      <c r="D996" s="310" t="s">
        <v>792</v>
      </c>
      <c r="E996" s="304" t="s">
        <v>786</v>
      </c>
      <c r="F996" s="300" t="s">
        <v>796</v>
      </c>
      <c r="G996" s="88">
        <f t="shared" si="145"/>
        <v>1449</v>
      </c>
      <c r="H996" s="10">
        <v>1260</v>
      </c>
      <c r="I996" s="10">
        <v>2520</v>
      </c>
      <c r="J996" s="29"/>
      <c r="K996" s="9">
        <f t="shared" si="144"/>
        <v>0</v>
      </c>
      <c r="L996" s="9">
        <f t="shared" si="146"/>
        <v>0</v>
      </c>
      <c r="M996" s="9">
        <f t="shared" si="147"/>
        <v>0</v>
      </c>
      <c r="N996" s="29"/>
      <c r="O996" s="9">
        <f t="shared" si="150"/>
        <v>0</v>
      </c>
      <c r="P996" s="9">
        <f t="shared" si="151"/>
        <v>0</v>
      </c>
      <c r="Q996" s="9">
        <f t="shared" si="148"/>
        <v>0</v>
      </c>
      <c r="R996" s="8">
        <f t="shared" si="149"/>
        <v>0</v>
      </c>
      <c r="S996" s="89" t="e">
        <v>#N/A</v>
      </c>
      <c r="T996" s="89"/>
      <c r="U996" s="89"/>
      <c r="V996" s="89"/>
      <c r="W996" s="89"/>
      <c r="X996" s="89"/>
      <c r="Y996" s="89"/>
      <c r="Z996" s="89"/>
      <c r="AA996" s="89"/>
      <c r="AB996" s="89" t="e">
        <v>#N/A</v>
      </c>
      <c r="AC996" s="89" t="e">
        <v>#N/A</v>
      </c>
    </row>
    <row r="997" spans="1:29" x14ac:dyDescent="0.25">
      <c r="A997" s="4" t="s">
        <v>2560</v>
      </c>
      <c r="B997" s="46" t="s">
        <v>1713</v>
      </c>
      <c r="C997" s="46" t="s">
        <v>427</v>
      </c>
      <c r="D997" s="310" t="s">
        <v>793</v>
      </c>
      <c r="E997" s="188" t="s">
        <v>787</v>
      </c>
      <c r="F997" s="300" t="s">
        <v>797</v>
      </c>
      <c r="G997" s="88">
        <f t="shared" si="145"/>
        <v>1380</v>
      </c>
      <c r="H997" s="10">
        <v>1200</v>
      </c>
      <c r="I997" s="10">
        <v>2400</v>
      </c>
      <c r="J997" s="29"/>
      <c r="K997" s="9">
        <f t="shared" si="144"/>
        <v>0</v>
      </c>
      <c r="L997" s="9">
        <f t="shared" si="146"/>
        <v>0</v>
      </c>
      <c r="M997" s="9">
        <f t="shared" si="147"/>
        <v>0</v>
      </c>
      <c r="N997" s="29"/>
      <c r="O997" s="9">
        <f t="shared" si="150"/>
        <v>0</v>
      </c>
      <c r="P997" s="9">
        <f t="shared" si="151"/>
        <v>0</v>
      </c>
      <c r="Q997" s="9">
        <f t="shared" si="148"/>
        <v>0</v>
      </c>
      <c r="R997" s="8">
        <f t="shared" si="149"/>
        <v>0</v>
      </c>
      <c r="S997" s="89" t="e">
        <v>#N/A</v>
      </c>
      <c r="T997" s="89" t="s">
        <v>2202</v>
      </c>
      <c r="U997" s="89"/>
      <c r="V997" s="89"/>
      <c r="W997" s="89"/>
      <c r="X997" s="89"/>
      <c r="Y997" s="89"/>
      <c r="Z997" s="89"/>
      <c r="AA997" s="89"/>
      <c r="AB997" s="89" t="e">
        <v>#N/A</v>
      </c>
      <c r="AC997" s="89" t="e">
        <v>#N/A</v>
      </c>
    </row>
    <row r="998" spans="1:29" x14ac:dyDescent="0.25">
      <c r="A998" s="4" t="s">
        <v>2560</v>
      </c>
      <c r="B998" s="46" t="s">
        <v>1713</v>
      </c>
      <c r="C998" s="46" t="s">
        <v>427</v>
      </c>
      <c r="D998" s="310" t="s">
        <v>794</v>
      </c>
      <c r="E998" s="245" t="s">
        <v>788</v>
      </c>
      <c r="F998" s="300" t="s">
        <v>798</v>
      </c>
      <c r="G998" s="88">
        <f t="shared" si="145"/>
        <v>1656</v>
      </c>
      <c r="H998" s="10">
        <v>1440</v>
      </c>
      <c r="I998" s="10">
        <v>2880</v>
      </c>
      <c r="J998" s="29"/>
      <c r="K998" s="9">
        <f t="shared" si="144"/>
        <v>0</v>
      </c>
      <c r="L998" s="9">
        <f t="shared" si="146"/>
        <v>0</v>
      </c>
      <c r="M998" s="9">
        <f t="shared" si="147"/>
        <v>0</v>
      </c>
      <c r="N998" s="29"/>
      <c r="O998" s="9">
        <f t="shared" si="150"/>
        <v>0</v>
      </c>
      <c r="P998" s="9">
        <f t="shared" si="151"/>
        <v>0</v>
      </c>
      <c r="Q998" s="9">
        <f t="shared" si="148"/>
        <v>0</v>
      </c>
      <c r="R998" s="8">
        <f t="shared" si="149"/>
        <v>0</v>
      </c>
      <c r="S998" s="89" t="e">
        <v>#N/A</v>
      </c>
      <c r="T998" s="89" t="s">
        <v>2203</v>
      </c>
      <c r="U998" s="89"/>
      <c r="V998" s="89"/>
      <c r="W998" s="89"/>
      <c r="X998" s="89"/>
      <c r="Y998" s="89"/>
      <c r="Z998" s="89"/>
      <c r="AA998" s="89"/>
      <c r="AB998" s="89" t="e">
        <v>#N/A</v>
      </c>
      <c r="AC998" s="89" t="e">
        <v>#N/A</v>
      </c>
    </row>
    <row r="999" spans="1:29" x14ac:dyDescent="0.25">
      <c r="A999" s="4" t="s">
        <v>2560</v>
      </c>
      <c r="B999" s="46" t="s">
        <v>1713</v>
      </c>
      <c r="C999" s="46" t="s">
        <v>427</v>
      </c>
      <c r="D999" s="310" t="s">
        <v>803</v>
      </c>
      <c r="E999" s="52" t="s">
        <v>789</v>
      </c>
      <c r="F999" s="300" t="s">
        <v>799</v>
      </c>
      <c r="G999" s="88">
        <f t="shared" si="145"/>
        <v>1150</v>
      </c>
      <c r="H999" s="10">
        <v>1000</v>
      </c>
      <c r="I999" s="10">
        <v>2000</v>
      </c>
      <c r="J999" s="29"/>
      <c r="K999" s="9">
        <f t="shared" si="144"/>
        <v>0</v>
      </c>
      <c r="L999" s="9">
        <f t="shared" si="146"/>
        <v>0</v>
      </c>
      <c r="M999" s="9">
        <f t="shared" si="147"/>
        <v>0</v>
      </c>
      <c r="N999" s="29"/>
      <c r="O999" s="9">
        <f t="shared" si="150"/>
        <v>0</v>
      </c>
      <c r="P999" s="9">
        <f t="shared" si="151"/>
        <v>0</v>
      </c>
      <c r="Q999" s="9">
        <f t="shared" si="148"/>
        <v>0</v>
      </c>
      <c r="R999" s="8">
        <f t="shared" si="149"/>
        <v>0</v>
      </c>
      <c r="S999" s="89" t="e">
        <v>#N/A</v>
      </c>
      <c r="T999" s="89"/>
      <c r="U999" s="89"/>
      <c r="V999" s="89"/>
      <c r="W999" s="89"/>
      <c r="X999" s="89"/>
      <c r="Y999" s="89"/>
      <c r="Z999" s="89"/>
      <c r="AA999" s="89"/>
      <c r="AB999" s="89" t="e">
        <v>#N/A</v>
      </c>
      <c r="AC999" s="89" t="e">
        <v>#N/A</v>
      </c>
    </row>
    <row r="1000" spans="1:29" x14ac:dyDescent="0.25">
      <c r="A1000" s="4" t="s">
        <v>2560</v>
      </c>
      <c r="B1000" s="5" t="s">
        <v>1516</v>
      </c>
      <c r="C1000" s="5" t="s">
        <v>427</v>
      </c>
      <c r="D1000" s="278" t="s">
        <v>942</v>
      </c>
      <c r="E1000" s="245" t="s">
        <v>854</v>
      </c>
      <c r="F1000" s="299" t="s">
        <v>7</v>
      </c>
      <c r="G1000" s="17">
        <f t="shared" si="145"/>
        <v>29</v>
      </c>
      <c r="H1000" s="15">
        <v>25</v>
      </c>
      <c r="I1000" s="15">
        <v>50</v>
      </c>
      <c r="J1000" s="29"/>
      <c r="K1000" s="9">
        <f t="shared" si="144"/>
        <v>0</v>
      </c>
      <c r="L1000" s="9">
        <f t="shared" si="146"/>
        <v>0</v>
      </c>
      <c r="M1000" s="9">
        <f t="shared" si="147"/>
        <v>0</v>
      </c>
      <c r="N1000" s="29"/>
      <c r="O1000" s="9">
        <f t="shared" si="150"/>
        <v>0</v>
      </c>
      <c r="P1000" s="9">
        <f t="shared" si="151"/>
        <v>0</v>
      </c>
      <c r="Q1000" s="9">
        <f t="shared" si="148"/>
        <v>0</v>
      </c>
      <c r="R1000" s="8">
        <f t="shared" si="149"/>
        <v>0</v>
      </c>
      <c r="S1000" s="89" t="s">
        <v>1995</v>
      </c>
      <c r="T1000" s="89" t="s">
        <v>2203</v>
      </c>
      <c r="U1000" s="89"/>
      <c r="V1000" s="89"/>
      <c r="W1000" s="89"/>
      <c r="X1000" s="89"/>
      <c r="Y1000" s="89"/>
      <c r="Z1000" s="89"/>
      <c r="AA1000" s="89"/>
      <c r="AB1000" s="89"/>
      <c r="AC1000" s="89"/>
    </row>
    <row r="1001" spans="1:29" x14ac:dyDescent="0.25">
      <c r="A1001" s="4" t="s">
        <v>2560</v>
      </c>
      <c r="B1001" s="46" t="s">
        <v>1516</v>
      </c>
      <c r="C1001" s="46" t="s">
        <v>427</v>
      </c>
      <c r="D1001" s="295" t="s">
        <v>943</v>
      </c>
      <c r="E1001" s="184" t="s">
        <v>855</v>
      </c>
      <c r="F1001" s="280" t="s">
        <v>7</v>
      </c>
      <c r="G1001" s="84">
        <f t="shared" si="145"/>
        <v>29</v>
      </c>
      <c r="H1001" s="15">
        <v>25</v>
      </c>
      <c r="I1001" s="15">
        <v>50</v>
      </c>
      <c r="J1001" s="29"/>
      <c r="K1001" s="9">
        <f t="shared" si="144"/>
        <v>0</v>
      </c>
      <c r="L1001" s="9">
        <f t="shared" si="146"/>
        <v>0</v>
      </c>
      <c r="M1001" s="9">
        <f t="shared" si="147"/>
        <v>0</v>
      </c>
      <c r="N1001" s="29"/>
      <c r="O1001" s="9">
        <f t="shared" si="150"/>
        <v>0</v>
      </c>
      <c r="P1001" s="9">
        <f t="shared" si="151"/>
        <v>0</v>
      </c>
      <c r="Q1001" s="9">
        <f t="shared" si="148"/>
        <v>0</v>
      </c>
      <c r="R1001" s="8">
        <f t="shared" si="149"/>
        <v>0</v>
      </c>
      <c r="S1001" s="89" t="s">
        <v>1995</v>
      </c>
      <c r="T1001" s="89" t="s">
        <v>2203</v>
      </c>
      <c r="U1001" s="89"/>
      <c r="V1001" s="89"/>
      <c r="W1001" s="89"/>
      <c r="X1001" s="89"/>
      <c r="Y1001" s="89"/>
      <c r="Z1001" s="89"/>
      <c r="AA1001" s="89"/>
      <c r="AB1001" s="89"/>
      <c r="AC1001" s="89"/>
    </row>
    <row r="1002" spans="1:29" x14ac:dyDescent="0.25">
      <c r="A1002" s="4" t="s">
        <v>2560</v>
      </c>
      <c r="B1002" s="46" t="s">
        <v>1516</v>
      </c>
      <c r="C1002" s="46" t="s">
        <v>427</v>
      </c>
      <c r="D1002" s="295" t="s">
        <v>944</v>
      </c>
      <c r="E1002" s="184" t="s">
        <v>856</v>
      </c>
      <c r="F1002" s="280" t="s">
        <v>7</v>
      </c>
      <c r="G1002" s="84">
        <f t="shared" si="145"/>
        <v>29</v>
      </c>
      <c r="H1002" s="15">
        <v>25</v>
      </c>
      <c r="I1002" s="15">
        <v>50</v>
      </c>
      <c r="J1002" s="29"/>
      <c r="K1002" s="9">
        <f t="shared" si="144"/>
        <v>0</v>
      </c>
      <c r="L1002" s="9">
        <f t="shared" si="146"/>
        <v>0</v>
      </c>
      <c r="M1002" s="9">
        <f t="shared" si="147"/>
        <v>0</v>
      </c>
      <c r="N1002" s="29"/>
      <c r="O1002" s="9">
        <f t="shared" si="150"/>
        <v>0</v>
      </c>
      <c r="P1002" s="9">
        <f t="shared" si="151"/>
        <v>0</v>
      </c>
      <c r="Q1002" s="9">
        <f t="shared" si="148"/>
        <v>0</v>
      </c>
      <c r="R1002" s="8">
        <f t="shared" si="149"/>
        <v>0</v>
      </c>
      <c r="S1002" s="89" t="s">
        <v>1995</v>
      </c>
      <c r="T1002" s="89" t="s">
        <v>2203</v>
      </c>
      <c r="U1002" s="89"/>
      <c r="V1002" s="89"/>
      <c r="W1002" s="89"/>
      <c r="X1002" s="89"/>
      <c r="Y1002" s="89"/>
      <c r="Z1002" s="89"/>
      <c r="AA1002" s="89"/>
      <c r="AB1002" s="89"/>
      <c r="AC1002" s="89"/>
    </row>
    <row r="1003" spans="1:29" x14ac:dyDescent="0.25">
      <c r="A1003" s="4" t="s">
        <v>2560</v>
      </c>
      <c r="B1003" s="46" t="s">
        <v>1516</v>
      </c>
      <c r="C1003" s="46" t="s">
        <v>427</v>
      </c>
      <c r="D1003" s="295" t="s">
        <v>945</v>
      </c>
      <c r="E1003" s="184" t="s">
        <v>857</v>
      </c>
      <c r="F1003" s="280" t="s">
        <v>7</v>
      </c>
      <c r="G1003" s="84">
        <f t="shared" si="145"/>
        <v>29</v>
      </c>
      <c r="H1003" s="15">
        <v>25</v>
      </c>
      <c r="I1003" s="15">
        <v>50</v>
      </c>
      <c r="J1003" s="29"/>
      <c r="K1003" s="9">
        <f t="shared" si="144"/>
        <v>0</v>
      </c>
      <c r="L1003" s="9">
        <f t="shared" si="146"/>
        <v>0</v>
      </c>
      <c r="M1003" s="9">
        <f t="shared" si="147"/>
        <v>0</v>
      </c>
      <c r="N1003" s="29"/>
      <c r="O1003" s="9">
        <f t="shared" si="150"/>
        <v>0</v>
      </c>
      <c r="P1003" s="9">
        <f t="shared" si="151"/>
        <v>0</v>
      </c>
      <c r="Q1003" s="9">
        <f t="shared" si="148"/>
        <v>0</v>
      </c>
      <c r="R1003" s="8">
        <f t="shared" si="149"/>
        <v>0</v>
      </c>
      <c r="S1003" s="89" t="s">
        <v>1995</v>
      </c>
      <c r="T1003" s="89" t="s">
        <v>2203</v>
      </c>
      <c r="U1003" s="89"/>
      <c r="V1003" s="89"/>
      <c r="W1003" s="89"/>
      <c r="X1003" s="89"/>
      <c r="Y1003" s="89"/>
      <c r="Z1003" s="89"/>
      <c r="AA1003" s="89"/>
      <c r="AB1003" s="89"/>
      <c r="AC1003" s="89"/>
    </row>
    <row r="1004" spans="1:29" x14ac:dyDescent="0.25">
      <c r="A1004" s="4" t="s">
        <v>2560</v>
      </c>
      <c r="B1004" s="46" t="s">
        <v>1516</v>
      </c>
      <c r="C1004" s="46" t="s">
        <v>427</v>
      </c>
      <c r="D1004" s="295" t="s">
        <v>946</v>
      </c>
      <c r="E1004" s="184" t="s">
        <v>858</v>
      </c>
      <c r="F1004" s="280" t="s">
        <v>7</v>
      </c>
      <c r="G1004" s="84">
        <f t="shared" si="145"/>
        <v>29</v>
      </c>
      <c r="H1004" s="15">
        <v>25</v>
      </c>
      <c r="I1004" s="15">
        <v>50</v>
      </c>
      <c r="J1004" s="29"/>
      <c r="K1004" s="9">
        <f t="shared" si="144"/>
        <v>0</v>
      </c>
      <c r="L1004" s="9">
        <f t="shared" si="146"/>
        <v>0</v>
      </c>
      <c r="M1004" s="9">
        <f t="shared" si="147"/>
        <v>0</v>
      </c>
      <c r="N1004" s="29"/>
      <c r="O1004" s="9">
        <f t="shared" si="150"/>
        <v>0</v>
      </c>
      <c r="P1004" s="9">
        <f t="shared" si="151"/>
        <v>0</v>
      </c>
      <c r="Q1004" s="9">
        <f t="shared" si="148"/>
        <v>0</v>
      </c>
      <c r="R1004" s="8">
        <f t="shared" si="149"/>
        <v>0</v>
      </c>
      <c r="S1004" s="89" t="s">
        <v>1995</v>
      </c>
      <c r="T1004" s="89" t="s">
        <v>2203</v>
      </c>
      <c r="U1004" s="89"/>
      <c r="V1004" s="89"/>
      <c r="W1004" s="89"/>
      <c r="X1004" s="89"/>
      <c r="Y1004" s="89"/>
      <c r="Z1004" s="89"/>
      <c r="AA1004" s="89"/>
      <c r="AB1004" s="89"/>
      <c r="AC1004" s="89"/>
    </row>
    <row r="1005" spans="1:29" x14ac:dyDescent="0.25">
      <c r="A1005" s="4" t="s">
        <v>2560</v>
      </c>
      <c r="B1005" s="46" t="s">
        <v>1516</v>
      </c>
      <c r="C1005" s="46" t="s">
        <v>427</v>
      </c>
      <c r="D1005" s="295" t="s">
        <v>947</v>
      </c>
      <c r="E1005" s="184" t="s">
        <v>859</v>
      </c>
      <c r="F1005" s="280" t="s">
        <v>7</v>
      </c>
      <c r="G1005" s="84">
        <f t="shared" si="145"/>
        <v>29</v>
      </c>
      <c r="H1005" s="15">
        <v>25</v>
      </c>
      <c r="I1005" s="15">
        <v>50</v>
      </c>
      <c r="J1005" s="29"/>
      <c r="K1005" s="9">
        <f t="shared" si="144"/>
        <v>0</v>
      </c>
      <c r="L1005" s="9">
        <f t="shared" si="146"/>
        <v>0</v>
      </c>
      <c r="M1005" s="9">
        <f t="shared" si="147"/>
        <v>0</v>
      </c>
      <c r="N1005" s="29"/>
      <c r="O1005" s="9">
        <f t="shared" si="150"/>
        <v>0</v>
      </c>
      <c r="P1005" s="9">
        <f t="shared" si="151"/>
        <v>0</v>
      </c>
      <c r="Q1005" s="9">
        <f t="shared" si="148"/>
        <v>0</v>
      </c>
      <c r="R1005" s="8">
        <f t="shared" si="149"/>
        <v>0</v>
      </c>
      <c r="S1005" s="89" t="s">
        <v>1995</v>
      </c>
      <c r="T1005" s="89" t="s">
        <v>2203</v>
      </c>
      <c r="U1005" s="89"/>
      <c r="V1005" s="89"/>
      <c r="W1005" s="89"/>
      <c r="X1005" s="89"/>
      <c r="Y1005" s="89"/>
      <c r="Z1005" s="89"/>
      <c r="AA1005" s="89"/>
      <c r="AB1005" s="89"/>
      <c r="AC1005" s="89"/>
    </row>
    <row r="1006" spans="1:29" x14ac:dyDescent="0.25">
      <c r="A1006" s="4" t="s">
        <v>2560</v>
      </c>
      <c r="B1006" s="46" t="s">
        <v>1516</v>
      </c>
      <c r="C1006" s="46" t="s">
        <v>427</v>
      </c>
      <c r="D1006" s="295" t="s">
        <v>948</v>
      </c>
      <c r="E1006" s="184" t="s">
        <v>860</v>
      </c>
      <c r="F1006" s="280" t="s">
        <v>7</v>
      </c>
      <c r="G1006" s="84">
        <f t="shared" si="145"/>
        <v>29</v>
      </c>
      <c r="H1006" s="15">
        <v>25</v>
      </c>
      <c r="I1006" s="15">
        <v>50</v>
      </c>
      <c r="J1006" s="29"/>
      <c r="K1006" s="9">
        <f t="shared" si="144"/>
        <v>0</v>
      </c>
      <c r="L1006" s="9">
        <f t="shared" si="146"/>
        <v>0</v>
      </c>
      <c r="M1006" s="9">
        <f t="shared" si="147"/>
        <v>0</v>
      </c>
      <c r="N1006" s="29"/>
      <c r="O1006" s="9">
        <f t="shared" si="150"/>
        <v>0</v>
      </c>
      <c r="P1006" s="9">
        <f t="shared" si="151"/>
        <v>0</v>
      </c>
      <c r="Q1006" s="9">
        <f t="shared" si="148"/>
        <v>0</v>
      </c>
      <c r="R1006" s="8">
        <f t="shared" si="149"/>
        <v>0</v>
      </c>
      <c r="S1006" s="89" t="s">
        <v>1995</v>
      </c>
      <c r="T1006" s="89" t="s">
        <v>2203</v>
      </c>
      <c r="U1006" s="89"/>
      <c r="V1006" s="89"/>
      <c r="W1006" s="89"/>
      <c r="X1006" s="89"/>
      <c r="Y1006" s="89"/>
      <c r="Z1006" s="89"/>
      <c r="AA1006" s="89"/>
      <c r="AB1006" s="89"/>
      <c r="AC1006" s="89"/>
    </row>
    <row r="1007" spans="1:29" x14ac:dyDescent="0.25">
      <c r="A1007" s="4" t="s">
        <v>2560</v>
      </c>
      <c r="B1007" s="46" t="s">
        <v>1516</v>
      </c>
      <c r="C1007" s="46" t="s">
        <v>427</v>
      </c>
      <c r="D1007" s="295" t="s">
        <v>949</v>
      </c>
      <c r="E1007" s="184" t="s">
        <v>861</v>
      </c>
      <c r="F1007" s="280" t="s">
        <v>7</v>
      </c>
      <c r="G1007" s="84">
        <f t="shared" si="145"/>
        <v>29</v>
      </c>
      <c r="H1007" s="15">
        <v>25</v>
      </c>
      <c r="I1007" s="15">
        <v>50</v>
      </c>
      <c r="J1007" s="29"/>
      <c r="K1007" s="9">
        <f t="shared" si="144"/>
        <v>0</v>
      </c>
      <c r="L1007" s="9">
        <f t="shared" si="146"/>
        <v>0</v>
      </c>
      <c r="M1007" s="9">
        <f t="shared" si="147"/>
        <v>0</v>
      </c>
      <c r="N1007" s="29"/>
      <c r="O1007" s="9">
        <f t="shared" si="150"/>
        <v>0</v>
      </c>
      <c r="P1007" s="9">
        <f t="shared" si="151"/>
        <v>0</v>
      </c>
      <c r="Q1007" s="9">
        <f t="shared" si="148"/>
        <v>0</v>
      </c>
      <c r="R1007" s="8">
        <f t="shared" si="149"/>
        <v>0</v>
      </c>
      <c r="S1007" s="89" t="s">
        <v>1995</v>
      </c>
      <c r="T1007" s="89" t="s">
        <v>2203</v>
      </c>
      <c r="U1007" s="89"/>
      <c r="V1007" s="89"/>
      <c r="W1007" s="89"/>
      <c r="X1007" s="89"/>
      <c r="Y1007" s="89"/>
      <c r="Z1007" s="89"/>
      <c r="AA1007" s="89"/>
      <c r="AB1007" s="89"/>
      <c r="AC1007" s="89"/>
    </row>
    <row r="1008" spans="1:29" x14ac:dyDescent="0.25">
      <c r="A1008" s="4" t="s">
        <v>2560</v>
      </c>
      <c r="B1008" s="46" t="s">
        <v>1516</v>
      </c>
      <c r="C1008" s="46" t="s">
        <v>427</v>
      </c>
      <c r="D1008" s="295" t="s">
        <v>950</v>
      </c>
      <c r="E1008" s="184" t="s">
        <v>862</v>
      </c>
      <c r="F1008" s="280" t="s">
        <v>7</v>
      </c>
      <c r="G1008" s="84">
        <f t="shared" si="145"/>
        <v>29</v>
      </c>
      <c r="H1008" s="15">
        <v>25</v>
      </c>
      <c r="I1008" s="15">
        <v>50</v>
      </c>
      <c r="J1008" s="29"/>
      <c r="K1008" s="9">
        <f t="shared" si="144"/>
        <v>0</v>
      </c>
      <c r="L1008" s="9">
        <f t="shared" si="146"/>
        <v>0</v>
      </c>
      <c r="M1008" s="9">
        <f t="shared" si="147"/>
        <v>0</v>
      </c>
      <c r="N1008" s="29"/>
      <c r="O1008" s="9">
        <f t="shared" si="150"/>
        <v>0</v>
      </c>
      <c r="P1008" s="9">
        <f t="shared" si="151"/>
        <v>0</v>
      </c>
      <c r="Q1008" s="9">
        <f t="shared" si="148"/>
        <v>0</v>
      </c>
      <c r="R1008" s="8">
        <f t="shared" si="149"/>
        <v>0</v>
      </c>
      <c r="S1008" s="89" t="s">
        <v>1995</v>
      </c>
      <c r="T1008" s="89" t="s">
        <v>2203</v>
      </c>
      <c r="U1008" s="89"/>
      <c r="V1008" s="89"/>
      <c r="W1008" s="89"/>
      <c r="X1008" s="89"/>
      <c r="Y1008" s="89"/>
      <c r="Z1008" s="89"/>
      <c r="AA1008" s="89"/>
      <c r="AB1008" s="89"/>
      <c r="AC1008" s="89"/>
    </row>
    <row r="1009" spans="1:29" x14ac:dyDescent="0.25">
      <c r="A1009" s="4" t="s">
        <v>2560</v>
      </c>
      <c r="B1009" s="46" t="s">
        <v>1516</v>
      </c>
      <c r="C1009" s="46" t="s">
        <v>427</v>
      </c>
      <c r="D1009" s="295" t="s">
        <v>951</v>
      </c>
      <c r="E1009" s="184" t="s">
        <v>863</v>
      </c>
      <c r="F1009" s="280" t="s">
        <v>7</v>
      </c>
      <c r="G1009" s="84">
        <f t="shared" si="145"/>
        <v>29</v>
      </c>
      <c r="H1009" s="15">
        <v>25</v>
      </c>
      <c r="I1009" s="15">
        <v>50</v>
      </c>
      <c r="J1009" s="29"/>
      <c r="K1009" s="9">
        <f t="shared" si="144"/>
        <v>0</v>
      </c>
      <c r="L1009" s="9">
        <f t="shared" si="146"/>
        <v>0</v>
      </c>
      <c r="M1009" s="9">
        <f t="shared" si="147"/>
        <v>0</v>
      </c>
      <c r="N1009" s="29"/>
      <c r="O1009" s="9">
        <f t="shared" si="150"/>
        <v>0</v>
      </c>
      <c r="P1009" s="9">
        <f t="shared" si="151"/>
        <v>0</v>
      </c>
      <c r="Q1009" s="9">
        <f t="shared" si="148"/>
        <v>0</v>
      </c>
      <c r="R1009" s="8">
        <f t="shared" si="149"/>
        <v>0</v>
      </c>
      <c r="S1009" s="89" t="s">
        <v>1995</v>
      </c>
      <c r="T1009" s="89" t="s">
        <v>2203</v>
      </c>
      <c r="U1009" s="89"/>
      <c r="V1009" s="89"/>
      <c r="W1009" s="89"/>
      <c r="X1009" s="89"/>
      <c r="Y1009" s="89"/>
      <c r="Z1009" s="89"/>
      <c r="AA1009" s="89"/>
      <c r="AB1009" s="89"/>
      <c r="AC1009" s="89"/>
    </row>
    <row r="1010" spans="1:29" x14ac:dyDescent="0.25">
      <c r="A1010" s="4" t="s">
        <v>2560</v>
      </c>
      <c r="B1010" s="46" t="s">
        <v>1516</v>
      </c>
      <c r="C1010" s="46" t="s">
        <v>427</v>
      </c>
      <c r="D1010" s="295" t="s">
        <v>952</v>
      </c>
      <c r="E1010" s="184" t="s">
        <v>864</v>
      </c>
      <c r="F1010" s="280" t="s">
        <v>7</v>
      </c>
      <c r="G1010" s="84">
        <f t="shared" si="145"/>
        <v>29</v>
      </c>
      <c r="H1010" s="15">
        <v>25</v>
      </c>
      <c r="I1010" s="15">
        <v>50</v>
      </c>
      <c r="J1010" s="29"/>
      <c r="K1010" s="9">
        <f t="shared" si="144"/>
        <v>0</v>
      </c>
      <c r="L1010" s="9">
        <f t="shared" si="146"/>
        <v>0</v>
      </c>
      <c r="M1010" s="9">
        <f t="shared" si="147"/>
        <v>0</v>
      </c>
      <c r="N1010" s="29"/>
      <c r="O1010" s="9">
        <f t="shared" si="150"/>
        <v>0</v>
      </c>
      <c r="P1010" s="9">
        <f t="shared" si="151"/>
        <v>0</v>
      </c>
      <c r="Q1010" s="9">
        <f t="shared" si="148"/>
        <v>0</v>
      </c>
      <c r="R1010" s="8">
        <f t="shared" si="149"/>
        <v>0</v>
      </c>
      <c r="S1010" s="89" t="s">
        <v>1995</v>
      </c>
      <c r="T1010" s="89" t="s">
        <v>2203</v>
      </c>
      <c r="U1010" s="89"/>
      <c r="V1010" s="89"/>
      <c r="W1010" s="89"/>
      <c r="X1010" s="89"/>
      <c r="Y1010" s="89"/>
      <c r="Z1010" s="89"/>
      <c r="AA1010" s="89"/>
      <c r="AB1010" s="89"/>
      <c r="AC1010" s="89"/>
    </row>
    <row r="1011" spans="1:29" x14ac:dyDescent="0.25">
      <c r="A1011" s="4" t="s">
        <v>2560</v>
      </c>
      <c r="B1011" s="46" t="s">
        <v>1516</v>
      </c>
      <c r="C1011" s="46" t="s">
        <v>427</v>
      </c>
      <c r="D1011" s="295" t="s">
        <v>953</v>
      </c>
      <c r="E1011" s="184" t="s">
        <v>865</v>
      </c>
      <c r="F1011" s="280" t="s">
        <v>7</v>
      </c>
      <c r="G1011" s="84">
        <f t="shared" si="145"/>
        <v>29</v>
      </c>
      <c r="H1011" s="15">
        <v>25</v>
      </c>
      <c r="I1011" s="15">
        <v>50</v>
      </c>
      <c r="J1011" s="29"/>
      <c r="K1011" s="9">
        <f t="shared" si="144"/>
        <v>0</v>
      </c>
      <c r="L1011" s="9">
        <f t="shared" si="146"/>
        <v>0</v>
      </c>
      <c r="M1011" s="9">
        <f t="shared" si="147"/>
        <v>0</v>
      </c>
      <c r="N1011" s="29"/>
      <c r="O1011" s="9">
        <f t="shared" si="150"/>
        <v>0</v>
      </c>
      <c r="P1011" s="9">
        <f t="shared" si="151"/>
        <v>0</v>
      </c>
      <c r="Q1011" s="9">
        <f t="shared" si="148"/>
        <v>0</v>
      </c>
      <c r="R1011" s="8">
        <f t="shared" si="149"/>
        <v>0</v>
      </c>
      <c r="S1011" s="89" t="s">
        <v>1995</v>
      </c>
      <c r="T1011" s="89" t="s">
        <v>2203</v>
      </c>
      <c r="U1011" s="89"/>
      <c r="V1011" s="89"/>
      <c r="W1011" s="89"/>
      <c r="X1011" s="89"/>
      <c r="Y1011" s="89"/>
      <c r="Z1011" s="89"/>
      <c r="AA1011" s="89"/>
      <c r="AB1011" s="89"/>
      <c r="AC1011" s="89"/>
    </row>
    <row r="1012" spans="1:29" x14ac:dyDescent="0.25">
      <c r="A1012" s="4" t="s">
        <v>2560</v>
      </c>
      <c r="B1012" s="46" t="s">
        <v>1516</v>
      </c>
      <c r="C1012" s="46" t="s">
        <v>427</v>
      </c>
      <c r="D1012" s="295" t="s">
        <v>954</v>
      </c>
      <c r="E1012" s="184" t="s">
        <v>866</v>
      </c>
      <c r="F1012" s="280" t="s">
        <v>7</v>
      </c>
      <c r="G1012" s="84">
        <f t="shared" si="145"/>
        <v>29</v>
      </c>
      <c r="H1012" s="15">
        <v>25</v>
      </c>
      <c r="I1012" s="15">
        <v>50</v>
      </c>
      <c r="J1012" s="29"/>
      <c r="K1012" s="9">
        <f t="shared" si="144"/>
        <v>0</v>
      </c>
      <c r="L1012" s="9">
        <f t="shared" si="146"/>
        <v>0</v>
      </c>
      <c r="M1012" s="9">
        <f t="shared" si="147"/>
        <v>0</v>
      </c>
      <c r="N1012" s="29"/>
      <c r="O1012" s="9">
        <f t="shared" si="150"/>
        <v>0</v>
      </c>
      <c r="P1012" s="9">
        <f t="shared" si="151"/>
        <v>0</v>
      </c>
      <c r="Q1012" s="9">
        <f t="shared" si="148"/>
        <v>0</v>
      </c>
      <c r="R1012" s="8">
        <f t="shared" si="149"/>
        <v>0</v>
      </c>
      <c r="S1012" s="89" t="s">
        <v>1995</v>
      </c>
      <c r="T1012" s="89" t="s">
        <v>2203</v>
      </c>
      <c r="U1012" s="89"/>
      <c r="V1012" s="89"/>
      <c r="W1012" s="89"/>
      <c r="X1012" s="89"/>
      <c r="Y1012" s="89"/>
      <c r="Z1012" s="89"/>
      <c r="AA1012" s="89"/>
      <c r="AB1012" s="89"/>
      <c r="AC1012" s="89"/>
    </row>
    <row r="1013" spans="1:29" x14ac:dyDescent="0.25">
      <c r="A1013" s="4" t="s">
        <v>2560</v>
      </c>
      <c r="B1013" s="46" t="s">
        <v>1516</v>
      </c>
      <c r="C1013" s="46" t="s">
        <v>427</v>
      </c>
      <c r="D1013" s="295" t="s">
        <v>955</v>
      </c>
      <c r="E1013" s="184" t="s">
        <v>867</v>
      </c>
      <c r="F1013" s="280" t="s">
        <v>7</v>
      </c>
      <c r="G1013" s="84">
        <f t="shared" si="145"/>
        <v>29</v>
      </c>
      <c r="H1013" s="15">
        <v>25</v>
      </c>
      <c r="I1013" s="15">
        <v>50</v>
      </c>
      <c r="J1013" s="29"/>
      <c r="K1013" s="9">
        <f t="shared" si="144"/>
        <v>0</v>
      </c>
      <c r="L1013" s="9">
        <f t="shared" si="146"/>
        <v>0</v>
      </c>
      <c r="M1013" s="9">
        <f t="shared" si="147"/>
        <v>0</v>
      </c>
      <c r="N1013" s="29"/>
      <c r="O1013" s="9">
        <f t="shared" si="150"/>
        <v>0</v>
      </c>
      <c r="P1013" s="9">
        <f t="shared" si="151"/>
        <v>0</v>
      </c>
      <c r="Q1013" s="9">
        <f t="shared" si="148"/>
        <v>0</v>
      </c>
      <c r="R1013" s="8">
        <f t="shared" si="149"/>
        <v>0</v>
      </c>
      <c r="S1013" s="89" t="s">
        <v>1995</v>
      </c>
      <c r="T1013" s="89" t="s">
        <v>2203</v>
      </c>
      <c r="U1013" s="89"/>
      <c r="V1013" s="89"/>
      <c r="W1013" s="89"/>
      <c r="X1013" s="89"/>
      <c r="Y1013" s="89"/>
      <c r="Z1013" s="89"/>
      <c r="AA1013" s="89"/>
      <c r="AB1013" s="89"/>
      <c r="AC1013" s="89"/>
    </row>
    <row r="1014" spans="1:29" x14ac:dyDescent="0.25">
      <c r="A1014" s="4" t="s">
        <v>2560</v>
      </c>
      <c r="B1014" s="46" t="s">
        <v>1516</v>
      </c>
      <c r="C1014" s="46" t="s">
        <v>427</v>
      </c>
      <c r="D1014" s="295" t="s">
        <v>956</v>
      </c>
      <c r="E1014" s="184" t="s">
        <v>868</v>
      </c>
      <c r="F1014" s="280" t="s">
        <v>7</v>
      </c>
      <c r="G1014" s="84">
        <f t="shared" si="145"/>
        <v>29</v>
      </c>
      <c r="H1014" s="15">
        <v>25</v>
      </c>
      <c r="I1014" s="15">
        <v>50</v>
      </c>
      <c r="J1014" s="29"/>
      <c r="K1014" s="9">
        <f t="shared" si="144"/>
        <v>0</v>
      </c>
      <c r="L1014" s="9">
        <f t="shared" si="146"/>
        <v>0</v>
      </c>
      <c r="M1014" s="9">
        <f t="shared" si="147"/>
        <v>0</v>
      </c>
      <c r="N1014" s="29"/>
      <c r="O1014" s="9">
        <f t="shared" si="150"/>
        <v>0</v>
      </c>
      <c r="P1014" s="9">
        <f t="shared" si="151"/>
        <v>0</v>
      </c>
      <c r="Q1014" s="9">
        <f t="shared" si="148"/>
        <v>0</v>
      </c>
      <c r="R1014" s="8">
        <f t="shared" si="149"/>
        <v>0</v>
      </c>
      <c r="S1014" s="89" t="s">
        <v>1995</v>
      </c>
      <c r="T1014" s="89" t="s">
        <v>2203</v>
      </c>
      <c r="U1014" s="89"/>
      <c r="V1014" s="89"/>
      <c r="W1014" s="89"/>
      <c r="X1014" s="89"/>
      <c r="Y1014" s="89"/>
      <c r="Z1014" s="89"/>
      <c r="AA1014" s="89"/>
      <c r="AB1014" s="89"/>
      <c r="AC1014" s="89"/>
    </row>
    <row r="1015" spans="1:29" x14ac:dyDescent="0.25">
      <c r="A1015" s="4" t="s">
        <v>2560</v>
      </c>
      <c r="B1015" s="46" t="s">
        <v>1516</v>
      </c>
      <c r="C1015" s="46" t="s">
        <v>427</v>
      </c>
      <c r="D1015" s="295" t="s">
        <v>957</v>
      </c>
      <c r="E1015" s="184" t="s">
        <v>869</v>
      </c>
      <c r="F1015" s="280" t="s">
        <v>7</v>
      </c>
      <c r="G1015" s="84">
        <f t="shared" si="145"/>
        <v>29</v>
      </c>
      <c r="H1015" s="15">
        <v>25</v>
      </c>
      <c r="I1015" s="15">
        <v>50</v>
      </c>
      <c r="J1015" s="29"/>
      <c r="K1015" s="9">
        <f t="shared" si="144"/>
        <v>0</v>
      </c>
      <c r="L1015" s="9">
        <f t="shared" si="146"/>
        <v>0</v>
      </c>
      <c r="M1015" s="9">
        <f t="shared" si="147"/>
        <v>0</v>
      </c>
      <c r="N1015" s="29"/>
      <c r="O1015" s="9">
        <f t="shared" si="150"/>
        <v>0</v>
      </c>
      <c r="P1015" s="9">
        <f t="shared" si="151"/>
        <v>0</v>
      </c>
      <c r="Q1015" s="9">
        <f t="shared" si="148"/>
        <v>0</v>
      </c>
      <c r="R1015" s="8">
        <f t="shared" si="149"/>
        <v>0</v>
      </c>
      <c r="S1015" s="89" t="s">
        <v>1995</v>
      </c>
      <c r="T1015" s="89" t="s">
        <v>2203</v>
      </c>
      <c r="U1015" s="89"/>
      <c r="V1015" s="89"/>
      <c r="W1015" s="89"/>
      <c r="X1015" s="89"/>
      <c r="Y1015" s="89"/>
      <c r="Z1015" s="89"/>
      <c r="AA1015" s="89"/>
      <c r="AB1015" s="89"/>
      <c r="AC1015" s="89"/>
    </row>
    <row r="1016" spans="1:29" x14ac:dyDescent="0.25">
      <c r="A1016" s="4" t="s">
        <v>2560</v>
      </c>
      <c r="B1016" s="46" t="s">
        <v>1516</v>
      </c>
      <c r="C1016" s="46" t="s">
        <v>427</v>
      </c>
      <c r="D1016" s="295" t="s">
        <v>958</v>
      </c>
      <c r="E1016" s="184" t="s">
        <v>870</v>
      </c>
      <c r="F1016" s="280" t="s">
        <v>7</v>
      </c>
      <c r="G1016" s="84">
        <f t="shared" si="145"/>
        <v>29</v>
      </c>
      <c r="H1016" s="15">
        <v>25</v>
      </c>
      <c r="I1016" s="15">
        <v>50</v>
      </c>
      <c r="J1016" s="29"/>
      <c r="K1016" s="9">
        <f t="shared" si="144"/>
        <v>0</v>
      </c>
      <c r="L1016" s="9">
        <f t="shared" si="146"/>
        <v>0</v>
      </c>
      <c r="M1016" s="9">
        <f t="shared" si="147"/>
        <v>0</v>
      </c>
      <c r="N1016" s="29"/>
      <c r="O1016" s="9">
        <f t="shared" si="150"/>
        <v>0</v>
      </c>
      <c r="P1016" s="9">
        <f t="shared" si="151"/>
        <v>0</v>
      </c>
      <c r="Q1016" s="9">
        <f t="shared" si="148"/>
        <v>0</v>
      </c>
      <c r="R1016" s="8">
        <f t="shared" si="149"/>
        <v>0</v>
      </c>
      <c r="S1016" s="89" t="s">
        <v>1995</v>
      </c>
      <c r="T1016" s="89" t="s">
        <v>2203</v>
      </c>
      <c r="U1016" s="89"/>
      <c r="V1016" s="89"/>
      <c r="W1016" s="89"/>
      <c r="X1016" s="89"/>
      <c r="Y1016" s="89"/>
      <c r="Z1016" s="89"/>
      <c r="AA1016" s="89"/>
      <c r="AB1016" s="89"/>
      <c r="AC1016" s="89"/>
    </row>
    <row r="1017" spans="1:29" x14ac:dyDescent="0.25">
      <c r="A1017" s="4" t="s">
        <v>2560</v>
      </c>
      <c r="B1017" s="46" t="s">
        <v>1516</v>
      </c>
      <c r="C1017" s="46" t="s">
        <v>427</v>
      </c>
      <c r="D1017" s="295" t="s">
        <v>959</v>
      </c>
      <c r="E1017" s="184" t="s">
        <v>871</v>
      </c>
      <c r="F1017" s="280" t="s">
        <v>7</v>
      </c>
      <c r="G1017" s="84">
        <f t="shared" si="145"/>
        <v>29</v>
      </c>
      <c r="H1017" s="15">
        <v>25</v>
      </c>
      <c r="I1017" s="15">
        <v>50</v>
      </c>
      <c r="J1017" s="29"/>
      <c r="K1017" s="9">
        <f t="shared" si="144"/>
        <v>0</v>
      </c>
      <c r="L1017" s="9">
        <f t="shared" si="146"/>
        <v>0</v>
      </c>
      <c r="M1017" s="9">
        <f t="shared" si="147"/>
        <v>0</v>
      </c>
      <c r="N1017" s="29"/>
      <c r="O1017" s="9">
        <f t="shared" si="150"/>
        <v>0</v>
      </c>
      <c r="P1017" s="9">
        <f t="shared" si="151"/>
        <v>0</v>
      </c>
      <c r="Q1017" s="9">
        <f t="shared" si="148"/>
        <v>0</v>
      </c>
      <c r="R1017" s="8">
        <f t="shared" si="149"/>
        <v>0</v>
      </c>
      <c r="S1017" s="89" t="s">
        <v>1995</v>
      </c>
      <c r="T1017" s="89" t="s">
        <v>2203</v>
      </c>
      <c r="U1017" s="89"/>
      <c r="V1017" s="89"/>
      <c r="W1017" s="89"/>
      <c r="X1017" s="89"/>
      <c r="Y1017" s="89"/>
      <c r="Z1017" s="89"/>
      <c r="AA1017" s="89"/>
      <c r="AB1017" s="89"/>
      <c r="AC1017" s="89"/>
    </row>
    <row r="1018" spans="1:29" x14ac:dyDescent="0.25">
      <c r="A1018" s="4" t="s">
        <v>2560</v>
      </c>
      <c r="B1018" s="46" t="s">
        <v>1516</v>
      </c>
      <c r="C1018" s="46" t="s">
        <v>427</v>
      </c>
      <c r="D1018" s="295" t="s">
        <v>960</v>
      </c>
      <c r="E1018" s="184" t="s">
        <v>872</v>
      </c>
      <c r="F1018" s="280" t="s">
        <v>7</v>
      </c>
      <c r="G1018" s="84">
        <f t="shared" si="145"/>
        <v>29</v>
      </c>
      <c r="H1018" s="15">
        <v>25</v>
      </c>
      <c r="I1018" s="15">
        <v>50</v>
      </c>
      <c r="J1018" s="29"/>
      <c r="K1018" s="9">
        <f t="shared" si="144"/>
        <v>0</v>
      </c>
      <c r="L1018" s="9">
        <f t="shared" si="146"/>
        <v>0</v>
      </c>
      <c r="M1018" s="9">
        <f t="shared" si="147"/>
        <v>0</v>
      </c>
      <c r="N1018" s="29"/>
      <c r="O1018" s="9">
        <f t="shared" si="150"/>
        <v>0</v>
      </c>
      <c r="P1018" s="9">
        <f t="shared" si="151"/>
        <v>0</v>
      </c>
      <c r="Q1018" s="9">
        <f t="shared" si="148"/>
        <v>0</v>
      </c>
      <c r="R1018" s="8">
        <f t="shared" si="149"/>
        <v>0</v>
      </c>
      <c r="S1018" s="89" t="s">
        <v>1995</v>
      </c>
      <c r="T1018" s="89" t="s">
        <v>2203</v>
      </c>
      <c r="U1018" s="89"/>
      <c r="V1018" s="89"/>
      <c r="W1018" s="89"/>
      <c r="X1018" s="89"/>
      <c r="Y1018" s="89"/>
      <c r="Z1018" s="89"/>
      <c r="AA1018" s="89"/>
      <c r="AB1018" s="89"/>
      <c r="AC1018" s="89"/>
    </row>
    <row r="1019" spans="1:29" x14ac:dyDescent="0.25">
      <c r="A1019" s="4" t="s">
        <v>2560</v>
      </c>
      <c r="B1019" s="46" t="s">
        <v>1516</v>
      </c>
      <c r="C1019" s="46" t="s">
        <v>427</v>
      </c>
      <c r="D1019" s="295" t="s">
        <v>961</v>
      </c>
      <c r="E1019" s="184" t="s">
        <v>873</v>
      </c>
      <c r="F1019" s="280" t="s">
        <v>7</v>
      </c>
      <c r="G1019" s="84">
        <f t="shared" si="145"/>
        <v>29</v>
      </c>
      <c r="H1019" s="15">
        <v>25</v>
      </c>
      <c r="I1019" s="15">
        <v>50</v>
      </c>
      <c r="J1019" s="29"/>
      <c r="K1019" s="9">
        <f t="shared" ref="K1019:K1082" si="152">J1019*G1019</f>
        <v>0</v>
      </c>
      <c r="L1019" s="9">
        <f t="shared" si="146"/>
        <v>0</v>
      </c>
      <c r="M1019" s="9">
        <f t="shared" si="147"/>
        <v>0</v>
      </c>
      <c r="N1019" s="29"/>
      <c r="O1019" s="9">
        <f t="shared" si="150"/>
        <v>0</v>
      </c>
      <c r="P1019" s="9">
        <f t="shared" si="151"/>
        <v>0</v>
      </c>
      <c r="Q1019" s="9">
        <f t="shared" si="148"/>
        <v>0</v>
      </c>
      <c r="R1019" s="8">
        <f t="shared" si="149"/>
        <v>0</v>
      </c>
      <c r="S1019" s="89" t="s">
        <v>1995</v>
      </c>
      <c r="T1019" s="89" t="s">
        <v>2203</v>
      </c>
      <c r="U1019" s="89"/>
      <c r="V1019" s="89"/>
      <c r="W1019" s="89"/>
      <c r="X1019" s="89"/>
      <c r="Y1019" s="89"/>
      <c r="Z1019" s="89"/>
      <c r="AA1019" s="89"/>
      <c r="AB1019" s="89"/>
      <c r="AC1019" s="89"/>
    </row>
    <row r="1020" spans="1:29" x14ac:dyDescent="0.25">
      <c r="A1020" s="4" t="s">
        <v>2560</v>
      </c>
      <c r="B1020" s="46" t="s">
        <v>1516</v>
      </c>
      <c r="C1020" s="46" t="s">
        <v>427</v>
      </c>
      <c r="D1020" s="295" t="s">
        <v>962</v>
      </c>
      <c r="E1020" s="184" t="s">
        <v>874</v>
      </c>
      <c r="F1020" s="280" t="s">
        <v>7</v>
      </c>
      <c r="G1020" s="84">
        <f t="shared" si="145"/>
        <v>29</v>
      </c>
      <c r="H1020" s="15">
        <v>25</v>
      </c>
      <c r="I1020" s="15">
        <v>50</v>
      </c>
      <c r="J1020" s="29"/>
      <c r="K1020" s="9">
        <f t="shared" si="152"/>
        <v>0</v>
      </c>
      <c r="L1020" s="9">
        <f t="shared" si="146"/>
        <v>0</v>
      </c>
      <c r="M1020" s="9">
        <f t="shared" si="147"/>
        <v>0</v>
      </c>
      <c r="N1020" s="29"/>
      <c r="O1020" s="9">
        <f t="shared" si="150"/>
        <v>0</v>
      </c>
      <c r="P1020" s="9">
        <f t="shared" si="151"/>
        <v>0</v>
      </c>
      <c r="Q1020" s="9">
        <f t="shared" si="148"/>
        <v>0</v>
      </c>
      <c r="R1020" s="8">
        <f t="shared" si="149"/>
        <v>0</v>
      </c>
      <c r="S1020" s="89" t="s">
        <v>1995</v>
      </c>
      <c r="T1020" s="89" t="s">
        <v>2203</v>
      </c>
      <c r="U1020" s="89"/>
      <c r="V1020" s="89"/>
      <c r="W1020" s="89"/>
      <c r="X1020" s="89"/>
      <c r="Y1020" s="89"/>
      <c r="Z1020" s="89"/>
      <c r="AA1020" s="89"/>
      <c r="AB1020" s="89"/>
      <c r="AC1020" s="89"/>
    </row>
    <row r="1021" spans="1:29" x14ac:dyDescent="0.25">
      <c r="A1021" s="4" t="s">
        <v>2560</v>
      </c>
      <c r="B1021" s="46" t="s">
        <v>1516</v>
      </c>
      <c r="C1021" s="46" t="s">
        <v>427</v>
      </c>
      <c r="D1021" s="295" t="s">
        <v>963</v>
      </c>
      <c r="E1021" s="184" t="s">
        <v>875</v>
      </c>
      <c r="F1021" s="280" t="s">
        <v>7</v>
      </c>
      <c r="G1021" s="84">
        <f t="shared" si="145"/>
        <v>29</v>
      </c>
      <c r="H1021" s="15">
        <v>25</v>
      </c>
      <c r="I1021" s="15">
        <v>50</v>
      </c>
      <c r="J1021" s="29"/>
      <c r="K1021" s="9">
        <f t="shared" si="152"/>
        <v>0</v>
      </c>
      <c r="L1021" s="9">
        <f t="shared" si="146"/>
        <v>0</v>
      </c>
      <c r="M1021" s="9">
        <f t="shared" si="147"/>
        <v>0</v>
      </c>
      <c r="N1021" s="29"/>
      <c r="O1021" s="9">
        <f t="shared" si="150"/>
        <v>0</v>
      </c>
      <c r="P1021" s="9">
        <f t="shared" si="151"/>
        <v>0</v>
      </c>
      <c r="Q1021" s="9">
        <f t="shared" si="148"/>
        <v>0</v>
      </c>
      <c r="R1021" s="8">
        <f t="shared" si="149"/>
        <v>0</v>
      </c>
      <c r="S1021" s="89" t="s">
        <v>1995</v>
      </c>
      <c r="T1021" s="89" t="s">
        <v>2203</v>
      </c>
      <c r="U1021" s="89"/>
      <c r="V1021" s="89"/>
      <c r="W1021" s="89"/>
      <c r="X1021" s="89"/>
      <c r="Y1021" s="89"/>
      <c r="Z1021" s="89"/>
      <c r="AA1021" s="89"/>
      <c r="AB1021" s="89"/>
      <c r="AC1021" s="89"/>
    </row>
    <row r="1022" spans="1:29" x14ac:dyDescent="0.25">
      <c r="A1022" s="4" t="s">
        <v>2560</v>
      </c>
      <c r="B1022" s="46" t="s">
        <v>1516</v>
      </c>
      <c r="C1022" s="46" t="s">
        <v>427</v>
      </c>
      <c r="D1022" s="295" t="s">
        <v>964</v>
      </c>
      <c r="E1022" s="184" t="s">
        <v>876</v>
      </c>
      <c r="F1022" s="280" t="s">
        <v>7</v>
      </c>
      <c r="G1022" s="84">
        <f t="shared" si="145"/>
        <v>29</v>
      </c>
      <c r="H1022" s="15">
        <v>25</v>
      </c>
      <c r="I1022" s="15">
        <v>50</v>
      </c>
      <c r="J1022" s="29"/>
      <c r="K1022" s="9">
        <f t="shared" si="152"/>
        <v>0</v>
      </c>
      <c r="L1022" s="9">
        <f t="shared" si="146"/>
        <v>0</v>
      </c>
      <c r="M1022" s="9">
        <f t="shared" si="147"/>
        <v>0</v>
      </c>
      <c r="N1022" s="29"/>
      <c r="O1022" s="9">
        <f t="shared" si="150"/>
        <v>0</v>
      </c>
      <c r="P1022" s="9">
        <f t="shared" si="151"/>
        <v>0</v>
      </c>
      <c r="Q1022" s="9">
        <f t="shared" si="148"/>
        <v>0</v>
      </c>
      <c r="R1022" s="8">
        <f t="shared" si="149"/>
        <v>0</v>
      </c>
      <c r="S1022" s="89" t="s">
        <v>1995</v>
      </c>
      <c r="T1022" s="89" t="s">
        <v>2203</v>
      </c>
      <c r="U1022" s="89"/>
      <c r="V1022" s="89"/>
      <c r="W1022" s="89"/>
      <c r="X1022" s="89"/>
      <c r="Y1022" s="89"/>
      <c r="Z1022" s="89"/>
      <c r="AA1022" s="89"/>
      <c r="AB1022" s="89"/>
      <c r="AC1022" s="89"/>
    </row>
    <row r="1023" spans="1:29" x14ac:dyDescent="0.25">
      <c r="A1023" s="4" t="s">
        <v>2560</v>
      </c>
      <c r="B1023" s="46" t="s">
        <v>1516</v>
      </c>
      <c r="C1023" s="46" t="s">
        <v>427</v>
      </c>
      <c r="D1023" s="295" t="s">
        <v>965</v>
      </c>
      <c r="E1023" s="184" t="s">
        <v>877</v>
      </c>
      <c r="F1023" s="280" t="s">
        <v>7</v>
      </c>
      <c r="G1023" s="84">
        <f t="shared" si="145"/>
        <v>29</v>
      </c>
      <c r="H1023" s="15">
        <v>25</v>
      </c>
      <c r="I1023" s="15">
        <v>50</v>
      </c>
      <c r="J1023" s="29"/>
      <c r="K1023" s="9">
        <f t="shared" si="152"/>
        <v>0</v>
      </c>
      <c r="L1023" s="9">
        <f t="shared" si="146"/>
        <v>0</v>
      </c>
      <c r="M1023" s="9">
        <f t="shared" si="147"/>
        <v>0</v>
      </c>
      <c r="N1023" s="29"/>
      <c r="O1023" s="9">
        <f t="shared" si="150"/>
        <v>0</v>
      </c>
      <c r="P1023" s="9">
        <f t="shared" si="151"/>
        <v>0</v>
      </c>
      <c r="Q1023" s="9">
        <f t="shared" si="148"/>
        <v>0</v>
      </c>
      <c r="R1023" s="8">
        <f t="shared" si="149"/>
        <v>0</v>
      </c>
      <c r="S1023" s="89" t="s">
        <v>1995</v>
      </c>
      <c r="T1023" s="89" t="s">
        <v>2203</v>
      </c>
      <c r="U1023" s="89"/>
      <c r="V1023" s="89"/>
      <c r="W1023" s="89"/>
      <c r="X1023" s="89"/>
      <c r="Y1023" s="89"/>
      <c r="Z1023" s="89"/>
      <c r="AA1023" s="89"/>
      <c r="AB1023" s="89"/>
      <c r="AC1023" s="89"/>
    </row>
    <row r="1024" spans="1:29" x14ac:dyDescent="0.25">
      <c r="A1024" s="4" t="s">
        <v>2560</v>
      </c>
      <c r="B1024" s="46" t="s">
        <v>1516</v>
      </c>
      <c r="C1024" s="46" t="s">
        <v>427</v>
      </c>
      <c r="D1024" s="295" t="s">
        <v>966</v>
      </c>
      <c r="E1024" s="184" t="s">
        <v>878</v>
      </c>
      <c r="F1024" s="280" t="s">
        <v>7</v>
      </c>
      <c r="G1024" s="84">
        <f t="shared" si="145"/>
        <v>29</v>
      </c>
      <c r="H1024" s="15">
        <v>25</v>
      </c>
      <c r="I1024" s="15">
        <v>50</v>
      </c>
      <c r="J1024" s="29"/>
      <c r="K1024" s="9">
        <f t="shared" si="152"/>
        <v>0</v>
      </c>
      <c r="L1024" s="9">
        <f t="shared" si="146"/>
        <v>0</v>
      </c>
      <c r="M1024" s="9">
        <f t="shared" si="147"/>
        <v>0</v>
      </c>
      <c r="N1024" s="29"/>
      <c r="O1024" s="9">
        <f t="shared" si="150"/>
        <v>0</v>
      </c>
      <c r="P1024" s="9">
        <f t="shared" si="151"/>
        <v>0</v>
      </c>
      <c r="Q1024" s="9">
        <f t="shared" si="148"/>
        <v>0</v>
      </c>
      <c r="R1024" s="8">
        <f t="shared" si="149"/>
        <v>0</v>
      </c>
      <c r="S1024" s="89" t="s">
        <v>1995</v>
      </c>
      <c r="T1024" s="89" t="s">
        <v>2203</v>
      </c>
      <c r="U1024" s="89"/>
      <c r="V1024" s="89"/>
      <c r="W1024" s="89"/>
      <c r="X1024" s="89"/>
      <c r="Y1024" s="89"/>
      <c r="Z1024" s="89"/>
      <c r="AA1024" s="89"/>
      <c r="AB1024" s="89"/>
      <c r="AC1024" s="89"/>
    </row>
    <row r="1025" spans="1:29" x14ac:dyDescent="0.25">
      <c r="A1025" s="4" t="s">
        <v>2560</v>
      </c>
      <c r="B1025" s="46" t="s">
        <v>1516</v>
      </c>
      <c r="C1025" s="46" t="s">
        <v>427</v>
      </c>
      <c r="D1025" s="295" t="s">
        <v>967</v>
      </c>
      <c r="E1025" s="184" t="s">
        <v>879</v>
      </c>
      <c r="F1025" s="280" t="s">
        <v>7</v>
      </c>
      <c r="G1025" s="84">
        <f t="shared" si="145"/>
        <v>29</v>
      </c>
      <c r="H1025" s="15">
        <v>25</v>
      </c>
      <c r="I1025" s="15">
        <v>50</v>
      </c>
      <c r="J1025" s="29"/>
      <c r="K1025" s="9">
        <f t="shared" si="152"/>
        <v>0</v>
      </c>
      <c r="L1025" s="9">
        <f t="shared" si="146"/>
        <v>0</v>
      </c>
      <c r="M1025" s="9">
        <f t="shared" si="147"/>
        <v>0</v>
      </c>
      <c r="N1025" s="29"/>
      <c r="O1025" s="9">
        <f t="shared" si="150"/>
        <v>0</v>
      </c>
      <c r="P1025" s="9">
        <f t="shared" si="151"/>
        <v>0</v>
      </c>
      <c r="Q1025" s="9">
        <f t="shared" si="148"/>
        <v>0</v>
      </c>
      <c r="R1025" s="8">
        <f t="shared" si="149"/>
        <v>0</v>
      </c>
      <c r="S1025" s="89" t="s">
        <v>1995</v>
      </c>
      <c r="T1025" s="89" t="s">
        <v>2203</v>
      </c>
      <c r="U1025" s="89"/>
      <c r="V1025" s="89"/>
      <c r="W1025" s="89"/>
      <c r="X1025" s="89"/>
      <c r="Y1025" s="89"/>
      <c r="Z1025" s="89"/>
      <c r="AA1025" s="89"/>
      <c r="AB1025" s="89"/>
      <c r="AC1025" s="89"/>
    </row>
    <row r="1026" spans="1:29" x14ac:dyDescent="0.25">
      <c r="A1026" s="4" t="s">
        <v>2560</v>
      </c>
      <c r="B1026" s="46" t="s">
        <v>1516</v>
      </c>
      <c r="C1026" s="46" t="s">
        <v>427</v>
      </c>
      <c r="D1026" s="295" t="s">
        <v>968</v>
      </c>
      <c r="E1026" s="184" t="s">
        <v>880</v>
      </c>
      <c r="F1026" s="280" t="s">
        <v>7</v>
      </c>
      <c r="G1026" s="84">
        <f t="shared" si="145"/>
        <v>29</v>
      </c>
      <c r="H1026" s="15">
        <v>25</v>
      </c>
      <c r="I1026" s="15">
        <v>50</v>
      </c>
      <c r="J1026" s="29"/>
      <c r="K1026" s="9">
        <f t="shared" si="152"/>
        <v>0</v>
      </c>
      <c r="L1026" s="9">
        <f t="shared" si="146"/>
        <v>0</v>
      </c>
      <c r="M1026" s="9">
        <f t="shared" si="147"/>
        <v>0</v>
      </c>
      <c r="N1026" s="29"/>
      <c r="O1026" s="9">
        <f t="shared" si="150"/>
        <v>0</v>
      </c>
      <c r="P1026" s="9">
        <f t="shared" si="151"/>
        <v>0</v>
      </c>
      <c r="Q1026" s="9">
        <f t="shared" si="148"/>
        <v>0</v>
      </c>
      <c r="R1026" s="8">
        <f t="shared" si="149"/>
        <v>0</v>
      </c>
      <c r="S1026" s="89" t="s">
        <v>1995</v>
      </c>
      <c r="T1026" s="89" t="s">
        <v>2203</v>
      </c>
      <c r="U1026" s="89"/>
      <c r="V1026" s="89"/>
      <c r="W1026" s="89"/>
      <c r="X1026" s="89"/>
      <c r="Y1026" s="89"/>
      <c r="Z1026" s="89"/>
      <c r="AA1026" s="89"/>
      <c r="AB1026" s="89"/>
      <c r="AC1026" s="89"/>
    </row>
    <row r="1027" spans="1:29" x14ac:dyDescent="0.25">
      <c r="A1027" s="4" t="s">
        <v>2560</v>
      </c>
      <c r="B1027" s="46" t="s">
        <v>1516</v>
      </c>
      <c r="C1027" s="46" t="s">
        <v>427</v>
      </c>
      <c r="D1027" s="295" t="s">
        <v>969</v>
      </c>
      <c r="E1027" s="184" t="s">
        <v>881</v>
      </c>
      <c r="F1027" s="280" t="s">
        <v>7</v>
      </c>
      <c r="G1027" s="84">
        <f t="shared" si="145"/>
        <v>29</v>
      </c>
      <c r="H1027" s="15">
        <v>25</v>
      </c>
      <c r="I1027" s="15">
        <v>50</v>
      </c>
      <c r="J1027" s="29"/>
      <c r="K1027" s="9">
        <f t="shared" si="152"/>
        <v>0</v>
      </c>
      <c r="L1027" s="9">
        <f t="shared" si="146"/>
        <v>0</v>
      </c>
      <c r="M1027" s="9">
        <f t="shared" si="147"/>
        <v>0</v>
      </c>
      <c r="N1027" s="29"/>
      <c r="O1027" s="9">
        <f t="shared" si="150"/>
        <v>0</v>
      </c>
      <c r="P1027" s="9">
        <f t="shared" si="151"/>
        <v>0</v>
      </c>
      <c r="Q1027" s="9">
        <f t="shared" si="148"/>
        <v>0</v>
      </c>
      <c r="R1027" s="8">
        <f t="shared" si="149"/>
        <v>0</v>
      </c>
      <c r="S1027" s="89" t="s">
        <v>1995</v>
      </c>
      <c r="T1027" s="89" t="s">
        <v>2203</v>
      </c>
      <c r="U1027" s="89"/>
      <c r="V1027" s="89"/>
      <c r="W1027" s="89"/>
      <c r="X1027" s="89"/>
      <c r="Y1027" s="89"/>
      <c r="Z1027" s="89"/>
      <c r="AA1027" s="89"/>
      <c r="AB1027" s="89"/>
      <c r="AC1027" s="89"/>
    </row>
    <row r="1028" spans="1:29" x14ac:dyDescent="0.25">
      <c r="A1028" s="4" t="s">
        <v>2560</v>
      </c>
      <c r="B1028" s="46" t="s">
        <v>1516</v>
      </c>
      <c r="C1028" s="46" t="s">
        <v>427</v>
      </c>
      <c r="D1028" s="295" t="s">
        <v>970</v>
      </c>
      <c r="E1028" s="184" t="s">
        <v>882</v>
      </c>
      <c r="F1028" s="280" t="s">
        <v>7</v>
      </c>
      <c r="G1028" s="84">
        <f t="shared" si="145"/>
        <v>29</v>
      </c>
      <c r="H1028" s="15">
        <v>25</v>
      </c>
      <c r="I1028" s="15">
        <v>50</v>
      </c>
      <c r="J1028" s="29"/>
      <c r="K1028" s="9">
        <f t="shared" si="152"/>
        <v>0</v>
      </c>
      <c r="L1028" s="9">
        <f t="shared" si="146"/>
        <v>0</v>
      </c>
      <c r="M1028" s="9">
        <f t="shared" si="147"/>
        <v>0</v>
      </c>
      <c r="N1028" s="29"/>
      <c r="O1028" s="9">
        <f t="shared" si="150"/>
        <v>0</v>
      </c>
      <c r="P1028" s="9">
        <f t="shared" si="151"/>
        <v>0</v>
      </c>
      <c r="Q1028" s="9">
        <f t="shared" si="148"/>
        <v>0</v>
      </c>
      <c r="R1028" s="8">
        <f t="shared" si="149"/>
        <v>0</v>
      </c>
      <c r="S1028" s="89" t="s">
        <v>1995</v>
      </c>
      <c r="T1028" s="89" t="s">
        <v>2203</v>
      </c>
      <c r="U1028" s="89"/>
      <c r="V1028" s="89"/>
      <c r="W1028" s="89"/>
      <c r="X1028" s="89"/>
      <c r="Y1028" s="89"/>
      <c r="Z1028" s="89"/>
      <c r="AA1028" s="89"/>
      <c r="AB1028" s="89"/>
      <c r="AC1028" s="89"/>
    </row>
    <row r="1029" spans="1:29" x14ac:dyDescent="0.25">
      <c r="A1029" s="4" t="s">
        <v>2560</v>
      </c>
      <c r="B1029" s="46" t="s">
        <v>1516</v>
      </c>
      <c r="C1029" s="46" t="s">
        <v>427</v>
      </c>
      <c r="D1029" s="295" t="s">
        <v>971</v>
      </c>
      <c r="E1029" s="184" t="s">
        <v>883</v>
      </c>
      <c r="F1029" s="280" t="s">
        <v>7</v>
      </c>
      <c r="G1029" s="84">
        <f t="shared" si="145"/>
        <v>29</v>
      </c>
      <c r="H1029" s="15">
        <v>25</v>
      </c>
      <c r="I1029" s="15">
        <v>50</v>
      </c>
      <c r="J1029" s="29"/>
      <c r="K1029" s="9">
        <f t="shared" si="152"/>
        <v>0</v>
      </c>
      <c r="L1029" s="9">
        <f t="shared" si="146"/>
        <v>0</v>
      </c>
      <c r="M1029" s="9">
        <f t="shared" si="147"/>
        <v>0</v>
      </c>
      <c r="N1029" s="29"/>
      <c r="O1029" s="9">
        <f t="shared" si="150"/>
        <v>0</v>
      </c>
      <c r="P1029" s="9">
        <f t="shared" si="151"/>
        <v>0</v>
      </c>
      <c r="Q1029" s="9">
        <f t="shared" si="148"/>
        <v>0</v>
      </c>
      <c r="R1029" s="8">
        <f t="shared" si="149"/>
        <v>0</v>
      </c>
      <c r="S1029" s="89" t="s">
        <v>1995</v>
      </c>
      <c r="T1029" s="89" t="s">
        <v>2203</v>
      </c>
      <c r="U1029" s="89"/>
      <c r="V1029" s="89"/>
      <c r="W1029" s="89"/>
      <c r="X1029" s="89"/>
      <c r="Y1029" s="89"/>
      <c r="Z1029" s="89"/>
      <c r="AA1029" s="89"/>
      <c r="AB1029" s="89"/>
      <c r="AC1029" s="89"/>
    </row>
    <row r="1030" spans="1:29" x14ac:dyDescent="0.25">
      <c r="A1030" s="4" t="s">
        <v>2560</v>
      </c>
      <c r="B1030" s="46" t="s">
        <v>1516</v>
      </c>
      <c r="C1030" s="46" t="s">
        <v>427</v>
      </c>
      <c r="D1030" s="295" t="s">
        <v>972</v>
      </c>
      <c r="E1030" s="184" t="s">
        <v>884</v>
      </c>
      <c r="F1030" s="280" t="s">
        <v>7</v>
      </c>
      <c r="G1030" s="84">
        <f t="shared" si="145"/>
        <v>29</v>
      </c>
      <c r="H1030" s="15">
        <v>25</v>
      </c>
      <c r="I1030" s="15">
        <v>50</v>
      </c>
      <c r="J1030" s="29"/>
      <c r="K1030" s="9">
        <f t="shared" si="152"/>
        <v>0</v>
      </c>
      <c r="L1030" s="9">
        <f t="shared" si="146"/>
        <v>0</v>
      </c>
      <c r="M1030" s="9">
        <f t="shared" si="147"/>
        <v>0</v>
      </c>
      <c r="N1030" s="29"/>
      <c r="O1030" s="9">
        <f t="shared" si="150"/>
        <v>0</v>
      </c>
      <c r="P1030" s="9">
        <f t="shared" si="151"/>
        <v>0</v>
      </c>
      <c r="Q1030" s="9">
        <f t="shared" si="148"/>
        <v>0</v>
      </c>
      <c r="R1030" s="8">
        <f t="shared" si="149"/>
        <v>0</v>
      </c>
      <c r="S1030" s="89" t="s">
        <v>1995</v>
      </c>
      <c r="T1030" s="89" t="s">
        <v>2203</v>
      </c>
      <c r="U1030" s="89"/>
      <c r="V1030" s="89"/>
      <c r="W1030" s="89"/>
      <c r="X1030" s="89"/>
      <c r="Y1030" s="89"/>
      <c r="Z1030" s="89"/>
      <c r="AA1030" s="89"/>
      <c r="AB1030" s="89"/>
      <c r="AC1030" s="89"/>
    </row>
    <row r="1031" spans="1:29" x14ac:dyDescent="0.25">
      <c r="A1031" s="4" t="s">
        <v>2560</v>
      </c>
      <c r="B1031" s="46" t="s">
        <v>1516</v>
      </c>
      <c r="C1031" s="46" t="s">
        <v>427</v>
      </c>
      <c r="D1031" s="295" t="s">
        <v>973</v>
      </c>
      <c r="E1031" s="184" t="s">
        <v>885</v>
      </c>
      <c r="F1031" s="280" t="s">
        <v>7</v>
      </c>
      <c r="G1031" s="84">
        <f t="shared" ref="G1031:G1094" si="153">ROUNDUP(H1031*1.15,0)</f>
        <v>29</v>
      </c>
      <c r="H1031" s="15">
        <v>25</v>
      </c>
      <c r="I1031" s="15">
        <v>50</v>
      </c>
      <c r="J1031" s="29"/>
      <c r="K1031" s="9">
        <f t="shared" si="152"/>
        <v>0</v>
      </c>
      <c r="L1031" s="9">
        <f t="shared" ref="L1031:L1094" si="154">J1031*H1031</f>
        <v>0</v>
      </c>
      <c r="M1031" s="9">
        <f t="shared" ref="M1031:M1094" si="155">J1031*I1031</f>
        <v>0</v>
      </c>
      <c r="N1031" s="29"/>
      <c r="O1031" s="9">
        <f t="shared" si="150"/>
        <v>0</v>
      </c>
      <c r="P1031" s="9">
        <f t="shared" si="151"/>
        <v>0</v>
      </c>
      <c r="Q1031" s="9">
        <f t="shared" ref="Q1031:Q1094" si="156">N1031*I1031</f>
        <v>0</v>
      </c>
      <c r="R1031" s="8">
        <f t="shared" ref="R1031:R1094" si="157">J1031-N1031</f>
        <v>0</v>
      </c>
      <c r="S1031" s="89" t="s">
        <v>1995</v>
      </c>
      <c r="T1031" s="89" t="s">
        <v>2203</v>
      </c>
      <c r="U1031" s="89"/>
      <c r="V1031" s="89"/>
      <c r="W1031" s="89"/>
      <c r="X1031" s="89"/>
      <c r="Y1031" s="89"/>
      <c r="Z1031" s="89"/>
      <c r="AA1031" s="89"/>
      <c r="AB1031" s="89"/>
      <c r="AC1031" s="89"/>
    </row>
    <row r="1032" spans="1:29" x14ac:dyDescent="0.25">
      <c r="A1032" s="4" t="s">
        <v>2560</v>
      </c>
      <c r="B1032" s="5" t="s">
        <v>1516</v>
      </c>
      <c r="C1032" s="5" t="s">
        <v>427</v>
      </c>
      <c r="D1032" s="278" t="s">
        <v>974</v>
      </c>
      <c r="E1032" s="245" t="s">
        <v>886</v>
      </c>
      <c r="F1032" s="299" t="s">
        <v>7</v>
      </c>
      <c r="G1032" s="17">
        <f t="shared" si="153"/>
        <v>29</v>
      </c>
      <c r="H1032" s="15">
        <v>25</v>
      </c>
      <c r="I1032" s="15">
        <v>50</v>
      </c>
      <c r="J1032" s="29"/>
      <c r="K1032" s="9">
        <f t="shared" si="152"/>
        <v>0</v>
      </c>
      <c r="L1032" s="9">
        <f t="shared" si="154"/>
        <v>0</v>
      </c>
      <c r="M1032" s="9">
        <f t="shared" si="155"/>
        <v>0</v>
      </c>
      <c r="N1032" s="29"/>
      <c r="O1032" s="9">
        <f t="shared" ref="O1032:O1095" si="158">$N1032*G1032</f>
        <v>0</v>
      </c>
      <c r="P1032" s="9">
        <f t="shared" ref="P1032:P1095" si="159">N1032*H1032</f>
        <v>0</v>
      </c>
      <c r="Q1032" s="9">
        <f t="shared" si="156"/>
        <v>0</v>
      </c>
      <c r="R1032" s="8">
        <f t="shared" si="157"/>
        <v>0</v>
      </c>
      <c r="S1032" s="89" t="s">
        <v>1995</v>
      </c>
      <c r="T1032" s="89" t="s">
        <v>2203</v>
      </c>
      <c r="U1032" s="89"/>
      <c r="V1032" s="89"/>
      <c r="W1032" s="89"/>
      <c r="X1032" s="89"/>
      <c r="Y1032" s="89"/>
      <c r="Z1032" s="89"/>
      <c r="AA1032" s="89"/>
      <c r="AB1032" s="89"/>
      <c r="AC1032" s="89"/>
    </row>
    <row r="1033" spans="1:29" x14ac:dyDescent="0.25">
      <c r="A1033" s="4" t="s">
        <v>2560</v>
      </c>
      <c r="B1033" s="46" t="s">
        <v>1516</v>
      </c>
      <c r="C1033" s="46" t="s">
        <v>427</v>
      </c>
      <c r="D1033" s="295" t="s">
        <v>975</v>
      </c>
      <c r="E1033" s="184" t="s">
        <v>887</v>
      </c>
      <c r="F1033" s="280" t="s">
        <v>7</v>
      </c>
      <c r="G1033" s="84">
        <f t="shared" si="153"/>
        <v>29</v>
      </c>
      <c r="H1033" s="15">
        <v>25</v>
      </c>
      <c r="I1033" s="15">
        <v>50</v>
      </c>
      <c r="J1033" s="29"/>
      <c r="K1033" s="9">
        <f t="shared" si="152"/>
        <v>0</v>
      </c>
      <c r="L1033" s="9">
        <f t="shared" si="154"/>
        <v>0</v>
      </c>
      <c r="M1033" s="9">
        <f t="shared" si="155"/>
        <v>0</v>
      </c>
      <c r="N1033" s="29"/>
      <c r="O1033" s="9">
        <f t="shared" si="158"/>
        <v>0</v>
      </c>
      <c r="P1033" s="9">
        <f t="shared" si="159"/>
        <v>0</v>
      </c>
      <c r="Q1033" s="9">
        <f t="shared" si="156"/>
        <v>0</v>
      </c>
      <c r="R1033" s="8">
        <f t="shared" si="157"/>
        <v>0</v>
      </c>
      <c r="S1033" s="89" t="s">
        <v>1995</v>
      </c>
      <c r="T1033" s="89" t="s">
        <v>2203</v>
      </c>
      <c r="U1033" s="89"/>
      <c r="V1033" s="89"/>
      <c r="W1033" s="89"/>
      <c r="X1033" s="89"/>
      <c r="Y1033" s="89"/>
      <c r="Z1033" s="89"/>
      <c r="AA1033" s="89"/>
      <c r="AB1033" s="89"/>
      <c r="AC1033" s="89"/>
    </row>
    <row r="1034" spans="1:29" x14ac:dyDescent="0.25">
      <c r="A1034" s="4" t="s">
        <v>2560</v>
      </c>
      <c r="B1034" s="46" t="s">
        <v>1516</v>
      </c>
      <c r="C1034" s="46" t="s">
        <v>427</v>
      </c>
      <c r="D1034" s="295" t="s">
        <v>976</v>
      </c>
      <c r="E1034" s="184" t="s">
        <v>888</v>
      </c>
      <c r="F1034" s="280" t="s">
        <v>7</v>
      </c>
      <c r="G1034" s="84">
        <f t="shared" si="153"/>
        <v>29</v>
      </c>
      <c r="H1034" s="15">
        <v>25</v>
      </c>
      <c r="I1034" s="15">
        <v>50</v>
      </c>
      <c r="J1034" s="29"/>
      <c r="K1034" s="9">
        <f t="shared" si="152"/>
        <v>0</v>
      </c>
      <c r="L1034" s="9">
        <f t="shared" si="154"/>
        <v>0</v>
      </c>
      <c r="M1034" s="9">
        <f t="shared" si="155"/>
        <v>0</v>
      </c>
      <c r="N1034" s="29"/>
      <c r="O1034" s="9">
        <f t="shared" si="158"/>
        <v>0</v>
      </c>
      <c r="P1034" s="9">
        <f t="shared" si="159"/>
        <v>0</v>
      </c>
      <c r="Q1034" s="9">
        <f t="shared" si="156"/>
        <v>0</v>
      </c>
      <c r="R1034" s="8">
        <f t="shared" si="157"/>
        <v>0</v>
      </c>
      <c r="S1034" s="89" t="s">
        <v>1995</v>
      </c>
      <c r="T1034" s="89" t="s">
        <v>2203</v>
      </c>
      <c r="U1034" s="89"/>
      <c r="V1034" s="89"/>
      <c r="W1034" s="89"/>
      <c r="X1034" s="89"/>
      <c r="Y1034" s="89"/>
      <c r="Z1034" s="89"/>
      <c r="AA1034" s="89"/>
      <c r="AB1034" s="89"/>
      <c r="AC1034" s="89"/>
    </row>
    <row r="1035" spans="1:29" x14ac:dyDescent="0.25">
      <c r="A1035" s="4" t="s">
        <v>2560</v>
      </c>
      <c r="B1035" s="46" t="s">
        <v>1516</v>
      </c>
      <c r="C1035" s="46" t="s">
        <v>427</v>
      </c>
      <c r="D1035" s="295" t="s">
        <v>977</v>
      </c>
      <c r="E1035" s="184" t="s">
        <v>889</v>
      </c>
      <c r="F1035" s="280" t="s">
        <v>7</v>
      </c>
      <c r="G1035" s="84">
        <f t="shared" si="153"/>
        <v>29</v>
      </c>
      <c r="H1035" s="15">
        <v>25</v>
      </c>
      <c r="I1035" s="15">
        <v>50</v>
      </c>
      <c r="J1035" s="29"/>
      <c r="K1035" s="9">
        <f t="shared" si="152"/>
        <v>0</v>
      </c>
      <c r="L1035" s="9">
        <f t="shared" si="154"/>
        <v>0</v>
      </c>
      <c r="M1035" s="9">
        <f t="shared" si="155"/>
        <v>0</v>
      </c>
      <c r="N1035" s="29"/>
      <c r="O1035" s="9">
        <f t="shared" si="158"/>
        <v>0</v>
      </c>
      <c r="P1035" s="9">
        <f t="shared" si="159"/>
        <v>0</v>
      </c>
      <c r="Q1035" s="9">
        <f t="shared" si="156"/>
        <v>0</v>
      </c>
      <c r="R1035" s="8">
        <f t="shared" si="157"/>
        <v>0</v>
      </c>
      <c r="S1035" s="89" t="s">
        <v>1995</v>
      </c>
      <c r="T1035" s="89" t="s">
        <v>2203</v>
      </c>
      <c r="U1035" s="89"/>
      <c r="V1035" s="89"/>
      <c r="W1035" s="89"/>
      <c r="X1035" s="89"/>
      <c r="Y1035" s="89"/>
      <c r="Z1035" s="89"/>
      <c r="AA1035" s="89"/>
      <c r="AB1035" s="89"/>
      <c r="AC1035" s="89"/>
    </row>
    <row r="1036" spans="1:29" x14ac:dyDescent="0.25">
      <c r="A1036" s="4" t="s">
        <v>2560</v>
      </c>
      <c r="B1036" s="46" t="s">
        <v>1516</v>
      </c>
      <c r="C1036" s="46" t="s">
        <v>427</v>
      </c>
      <c r="D1036" s="295" t="s">
        <v>978</v>
      </c>
      <c r="E1036" s="184" t="s">
        <v>890</v>
      </c>
      <c r="F1036" s="280" t="s">
        <v>7</v>
      </c>
      <c r="G1036" s="84">
        <f t="shared" si="153"/>
        <v>29</v>
      </c>
      <c r="H1036" s="15">
        <v>25</v>
      </c>
      <c r="I1036" s="15">
        <v>50</v>
      </c>
      <c r="J1036" s="29"/>
      <c r="K1036" s="9">
        <f t="shared" si="152"/>
        <v>0</v>
      </c>
      <c r="L1036" s="9">
        <f t="shared" si="154"/>
        <v>0</v>
      </c>
      <c r="M1036" s="9">
        <f t="shared" si="155"/>
        <v>0</v>
      </c>
      <c r="N1036" s="29"/>
      <c r="O1036" s="9">
        <f t="shared" si="158"/>
        <v>0</v>
      </c>
      <c r="P1036" s="9">
        <f t="shared" si="159"/>
        <v>0</v>
      </c>
      <c r="Q1036" s="9">
        <f t="shared" si="156"/>
        <v>0</v>
      </c>
      <c r="R1036" s="8">
        <f t="shared" si="157"/>
        <v>0</v>
      </c>
      <c r="S1036" s="89" t="s">
        <v>1995</v>
      </c>
      <c r="T1036" s="89" t="s">
        <v>2203</v>
      </c>
      <c r="U1036" s="89"/>
      <c r="V1036" s="89"/>
      <c r="W1036" s="89"/>
      <c r="X1036" s="89"/>
      <c r="Y1036" s="89"/>
      <c r="Z1036" s="89"/>
      <c r="AA1036" s="89"/>
      <c r="AB1036" s="89"/>
      <c r="AC1036" s="89"/>
    </row>
    <row r="1037" spans="1:29" x14ac:dyDescent="0.25">
      <c r="A1037" s="4" t="s">
        <v>2560</v>
      </c>
      <c r="B1037" s="46" t="s">
        <v>1516</v>
      </c>
      <c r="C1037" s="46" t="s">
        <v>427</v>
      </c>
      <c r="D1037" s="295" t="s">
        <v>979</v>
      </c>
      <c r="E1037" s="184" t="s">
        <v>891</v>
      </c>
      <c r="F1037" s="280" t="s">
        <v>7</v>
      </c>
      <c r="G1037" s="84">
        <f t="shared" si="153"/>
        <v>29</v>
      </c>
      <c r="H1037" s="15">
        <v>25</v>
      </c>
      <c r="I1037" s="15">
        <v>50</v>
      </c>
      <c r="J1037" s="29"/>
      <c r="K1037" s="9">
        <f t="shared" si="152"/>
        <v>0</v>
      </c>
      <c r="L1037" s="9">
        <f t="shared" si="154"/>
        <v>0</v>
      </c>
      <c r="M1037" s="9">
        <f t="shared" si="155"/>
        <v>0</v>
      </c>
      <c r="N1037" s="29"/>
      <c r="O1037" s="9">
        <f t="shared" si="158"/>
        <v>0</v>
      </c>
      <c r="P1037" s="9">
        <f t="shared" si="159"/>
        <v>0</v>
      </c>
      <c r="Q1037" s="9">
        <f t="shared" si="156"/>
        <v>0</v>
      </c>
      <c r="R1037" s="8">
        <f t="shared" si="157"/>
        <v>0</v>
      </c>
      <c r="S1037" s="89" t="s">
        <v>1995</v>
      </c>
      <c r="T1037" s="89" t="s">
        <v>2203</v>
      </c>
      <c r="U1037" s="89"/>
      <c r="V1037" s="89"/>
      <c r="W1037" s="89"/>
      <c r="X1037" s="89"/>
      <c r="Y1037" s="89"/>
      <c r="Z1037" s="89"/>
      <c r="AA1037" s="89"/>
      <c r="AB1037" s="89"/>
      <c r="AC1037" s="89"/>
    </row>
    <row r="1038" spans="1:29" x14ac:dyDescent="0.25">
      <c r="A1038" s="4" t="s">
        <v>2560</v>
      </c>
      <c r="B1038" s="46" t="s">
        <v>1516</v>
      </c>
      <c r="C1038" s="46" t="s">
        <v>427</v>
      </c>
      <c r="D1038" s="295" t="s">
        <v>980</v>
      </c>
      <c r="E1038" s="184" t="s">
        <v>892</v>
      </c>
      <c r="F1038" s="280" t="s">
        <v>7</v>
      </c>
      <c r="G1038" s="84">
        <f t="shared" si="153"/>
        <v>29</v>
      </c>
      <c r="H1038" s="15">
        <v>25</v>
      </c>
      <c r="I1038" s="15">
        <v>50</v>
      </c>
      <c r="J1038" s="29"/>
      <c r="K1038" s="9">
        <f t="shared" si="152"/>
        <v>0</v>
      </c>
      <c r="L1038" s="9">
        <f t="shared" si="154"/>
        <v>0</v>
      </c>
      <c r="M1038" s="9">
        <f t="shared" si="155"/>
        <v>0</v>
      </c>
      <c r="N1038" s="29"/>
      <c r="O1038" s="9">
        <f t="shared" si="158"/>
        <v>0</v>
      </c>
      <c r="P1038" s="9">
        <f t="shared" si="159"/>
        <v>0</v>
      </c>
      <c r="Q1038" s="9">
        <f t="shared" si="156"/>
        <v>0</v>
      </c>
      <c r="R1038" s="8">
        <f t="shared" si="157"/>
        <v>0</v>
      </c>
      <c r="S1038" s="89" t="s">
        <v>1995</v>
      </c>
      <c r="T1038" s="89" t="s">
        <v>2203</v>
      </c>
      <c r="U1038" s="89"/>
      <c r="V1038" s="89"/>
      <c r="W1038" s="89"/>
      <c r="X1038" s="89"/>
      <c r="Y1038" s="89"/>
      <c r="Z1038" s="89"/>
      <c r="AA1038" s="89"/>
      <c r="AB1038" s="89"/>
      <c r="AC1038" s="89"/>
    </row>
    <row r="1039" spans="1:29" x14ac:dyDescent="0.25">
      <c r="A1039" s="4" t="s">
        <v>2560</v>
      </c>
      <c r="B1039" s="46" t="s">
        <v>1516</v>
      </c>
      <c r="C1039" s="46" t="s">
        <v>427</v>
      </c>
      <c r="D1039" s="295" t="s">
        <v>981</v>
      </c>
      <c r="E1039" s="184" t="s">
        <v>893</v>
      </c>
      <c r="F1039" s="280" t="s">
        <v>7</v>
      </c>
      <c r="G1039" s="84">
        <f t="shared" si="153"/>
        <v>29</v>
      </c>
      <c r="H1039" s="15">
        <v>25</v>
      </c>
      <c r="I1039" s="15">
        <v>50</v>
      </c>
      <c r="J1039" s="29"/>
      <c r="K1039" s="9">
        <f t="shared" si="152"/>
        <v>0</v>
      </c>
      <c r="L1039" s="9">
        <f t="shared" si="154"/>
        <v>0</v>
      </c>
      <c r="M1039" s="9">
        <f t="shared" si="155"/>
        <v>0</v>
      </c>
      <c r="N1039" s="29"/>
      <c r="O1039" s="9">
        <f t="shared" si="158"/>
        <v>0</v>
      </c>
      <c r="P1039" s="9">
        <f t="shared" si="159"/>
        <v>0</v>
      </c>
      <c r="Q1039" s="9">
        <f t="shared" si="156"/>
        <v>0</v>
      </c>
      <c r="R1039" s="8">
        <f t="shared" si="157"/>
        <v>0</v>
      </c>
      <c r="S1039" s="89" t="s">
        <v>1995</v>
      </c>
      <c r="T1039" s="89" t="s">
        <v>2203</v>
      </c>
      <c r="U1039" s="89"/>
      <c r="V1039" s="89"/>
      <c r="W1039" s="89"/>
      <c r="X1039" s="89"/>
      <c r="Y1039" s="89"/>
      <c r="Z1039" s="89"/>
      <c r="AA1039" s="89"/>
      <c r="AB1039" s="89"/>
      <c r="AC1039" s="89"/>
    </row>
    <row r="1040" spans="1:29" x14ac:dyDescent="0.25">
      <c r="A1040" s="4" t="s">
        <v>2560</v>
      </c>
      <c r="B1040" s="46" t="s">
        <v>1516</v>
      </c>
      <c r="C1040" s="46" t="s">
        <v>427</v>
      </c>
      <c r="D1040" s="295" t="s">
        <v>982</v>
      </c>
      <c r="E1040" s="184" t="s">
        <v>894</v>
      </c>
      <c r="F1040" s="280" t="s">
        <v>7</v>
      </c>
      <c r="G1040" s="84">
        <f t="shared" si="153"/>
        <v>29</v>
      </c>
      <c r="H1040" s="15">
        <v>25</v>
      </c>
      <c r="I1040" s="15">
        <v>50</v>
      </c>
      <c r="J1040" s="29"/>
      <c r="K1040" s="9">
        <f t="shared" si="152"/>
        <v>0</v>
      </c>
      <c r="L1040" s="9">
        <f t="shared" si="154"/>
        <v>0</v>
      </c>
      <c r="M1040" s="9">
        <f t="shared" si="155"/>
        <v>0</v>
      </c>
      <c r="N1040" s="29"/>
      <c r="O1040" s="9">
        <f t="shared" si="158"/>
        <v>0</v>
      </c>
      <c r="P1040" s="9">
        <f t="shared" si="159"/>
        <v>0</v>
      </c>
      <c r="Q1040" s="9">
        <f t="shared" si="156"/>
        <v>0</v>
      </c>
      <c r="R1040" s="8">
        <f t="shared" si="157"/>
        <v>0</v>
      </c>
      <c r="S1040" s="89" t="s">
        <v>1995</v>
      </c>
      <c r="T1040" s="89" t="s">
        <v>2203</v>
      </c>
      <c r="U1040" s="89"/>
      <c r="V1040" s="89"/>
      <c r="W1040" s="89"/>
      <c r="X1040" s="89"/>
      <c r="Y1040" s="89"/>
      <c r="Z1040" s="89"/>
      <c r="AA1040" s="89"/>
      <c r="AB1040" s="89"/>
      <c r="AC1040" s="89"/>
    </row>
    <row r="1041" spans="1:29" x14ac:dyDescent="0.25">
      <c r="A1041" s="4" t="s">
        <v>2560</v>
      </c>
      <c r="B1041" s="46" t="s">
        <v>1516</v>
      </c>
      <c r="C1041" s="46" t="s">
        <v>427</v>
      </c>
      <c r="D1041" s="295" t="s">
        <v>983</v>
      </c>
      <c r="E1041" s="184" t="s">
        <v>895</v>
      </c>
      <c r="F1041" s="280" t="s">
        <v>7</v>
      </c>
      <c r="G1041" s="84">
        <f t="shared" si="153"/>
        <v>29</v>
      </c>
      <c r="H1041" s="15">
        <v>25</v>
      </c>
      <c r="I1041" s="15">
        <v>50</v>
      </c>
      <c r="J1041" s="29"/>
      <c r="K1041" s="9">
        <f t="shared" si="152"/>
        <v>0</v>
      </c>
      <c r="L1041" s="9">
        <f t="shared" si="154"/>
        <v>0</v>
      </c>
      <c r="M1041" s="9">
        <f t="shared" si="155"/>
        <v>0</v>
      </c>
      <c r="N1041" s="29"/>
      <c r="O1041" s="9">
        <f t="shared" si="158"/>
        <v>0</v>
      </c>
      <c r="P1041" s="9">
        <f t="shared" si="159"/>
        <v>0</v>
      </c>
      <c r="Q1041" s="9">
        <f t="shared" si="156"/>
        <v>0</v>
      </c>
      <c r="R1041" s="8">
        <f t="shared" si="157"/>
        <v>0</v>
      </c>
      <c r="S1041" s="89" t="s">
        <v>1995</v>
      </c>
      <c r="T1041" s="89" t="s">
        <v>2203</v>
      </c>
      <c r="U1041" s="89"/>
      <c r="V1041" s="89"/>
      <c r="W1041" s="89"/>
      <c r="X1041" s="89"/>
      <c r="Y1041" s="89"/>
      <c r="Z1041" s="89"/>
      <c r="AA1041" s="89"/>
      <c r="AB1041" s="89"/>
      <c r="AC1041" s="89"/>
    </row>
    <row r="1042" spans="1:29" x14ac:dyDescent="0.25">
      <c r="A1042" s="4" t="s">
        <v>2560</v>
      </c>
      <c r="B1042" s="46" t="s">
        <v>1516</v>
      </c>
      <c r="C1042" s="46" t="s">
        <v>427</v>
      </c>
      <c r="D1042" s="295" t="s">
        <v>984</v>
      </c>
      <c r="E1042" s="245" t="s">
        <v>896</v>
      </c>
      <c r="F1042" s="280" t="s">
        <v>7</v>
      </c>
      <c r="G1042" s="84">
        <f t="shared" si="153"/>
        <v>29</v>
      </c>
      <c r="H1042" s="15">
        <v>25</v>
      </c>
      <c r="I1042" s="15">
        <v>50</v>
      </c>
      <c r="J1042" s="29"/>
      <c r="K1042" s="9">
        <f t="shared" si="152"/>
        <v>0</v>
      </c>
      <c r="L1042" s="9">
        <f t="shared" si="154"/>
        <v>0</v>
      </c>
      <c r="M1042" s="9">
        <f t="shared" si="155"/>
        <v>0</v>
      </c>
      <c r="N1042" s="29"/>
      <c r="O1042" s="9">
        <f t="shared" si="158"/>
        <v>0</v>
      </c>
      <c r="P1042" s="9">
        <f t="shared" si="159"/>
        <v>0</v>
      </c>
      <c r="Q1042" s="9">
        <f t="shared" si="156"/>
        <v>0</v>
      </c>
      <c r="R1042" s="8">
        <f t="shared" si="157"/>
        <v>0</v>
      </c>
      <c r="S1042" s="89" t="s">
        <v>1995</v>
      </c>
      <c r="T1042" s="89" t="s">
        <v>2203</v>
      </c>
      <c r="U1042" s="89"/>
      <c r="V1042" s="89"/>
      <c r="W1042" s="89"/>
      <c r="X1042" s="89"/>
      <c r="Y1042" s="89"/>
      <c r="Z1042" s="89"/>
      <c r="AA1042" s="89"/>
      <c r="AB1042" s="89"/>
      <c r="AC1042" s="89"/>
    </row>
    <row r="1043" spans="1:29" x14ac:dyDescent="0.25">
      <c r="A1043" s="4" t="s">
        <v>2560</v>
      </c>
      <c r="B1043" s="46" t="s">
        <v>1516</v>
      </c>
      <c r="C1043" s="46" t="s">
        <v>427</v>
      </c>
      <c r="D1043" s="295" t="s">
        <v>985</v>
      </c>
      <c r="E1043" s="245" t="s">
        <v>897</v>
      </c>
      <c r="F1043" s="280" t="s">
        <v>7</v>
      </c>
      <c r="G1043" s="84">
        <f t="shared" si="153"/>
        <v>29</v>
      </c>
      <c r="H1043" s="15">
        <v>25</v>
      </c>
      <c r="I1043" s="15">
        <v>50</v>
      </c>
      <c r="J1043" s="29"/>
      <c r="K1043" s="9">
        <f t="shared" si="152"/>
        <v>0</v>
      </c>
      <c r="L1043" s="9">
        <f t="shared" si="154"/>
        <v>0</v>
      </c>
      <c r="M1043" s="9">
        <f t="shared" si="155"/>
        <v>0</v>
      </c>
      <c r="N1043" s="29"/>
      <c r="O1043" s="9">
        <f t="shared" si="158"/>
        <v>0</v>
      </c>
      <c r="P1043" s="9">
        <f t="shared" si="159"/>
        <v>0</v>
      </c>
      <c r="Q1043" s="9">
        <f t="shared" si="156"/>
        <v>0</v>
      </c>
      <c r="R1043" s="8">
        <f t="shared" si="157"/>
        <v>0</v>
      </c>
      <c r="S1043" s="89" t="s">
        <v>1995</v>
      </c>
      <c r="T1043" s="89" t="s">
        <v>2203</v>
      </c>
      <c r="U1043" s="89"/>
      <c r="V1043" s="89"/>
      <c r="W1043" s="89"/>
      <c r="X1043" s="89"/>
      <c r="Y1043" s="89"/>
      <c r="Z1043" s="89"/>
      <c r="AA1043" s="89"/>
      <c r="AB1043" s="89"/>
      <c r="AC1043" s="89"/>
    </row>
    <row r="1044" spans="1:29" x14ac:dyDescent="0.25">
      <c r="A1044" s="4" t="s">
        <v>2560</v>
      </c>
      <c r="B1044" s="5" t="s">
        <v>1516</v>
      </c>
      <c r="C1044" s="5" t="s">
        <v>427</v>
      </c>
      <c r="D1044" s="278" t="s">
        <v>986</v>
      </c>
      <c r="E1044" s="245" t="s">
        <v>898</v>
      </c>
      <c r="F1044" s="299" t="s">
        <v>7</v>
      </c>
      <c r="G1044" s="17">
        <f t="shared" si="153"/>
        <v>29</v>
      </c>
      <c r="H1044" s="10">
        <v>25</v>
      </c>
      <c r="I1044" s="10">
        <v>50</v>
      </c>
      <c r="J1044" s="29"/>
      <c r="K1044" s="9">
        <f t="shared" si="152"/>
        <v>0</v>
      </c>
      <c r="L1044" s="9">
        <f t="shared" si="154"/>
        <v>0</v>
      </c>
      <c r="M1044" s="9">
        <f t="shared" si="155"/>
        <v>0</v>
      </c>
      <c r="N1044" s="29"/>
      <c r="O1044" s="9">
        <f t="shared" si="158"/>
        <v>0</v>
      </c>
      <c r="P1044" s="9">
        <f t="shared" si="159"/>
        <v>0</v>
      </c>
      <c r="Q1044" s="9">
        <f t="shared" si="156"/>
        <v>0</v>
      </c>
      <c r="R1044" s="8">
        <f t="shared" si="157"/>
        <v>0</v>
      </c>
      <c r="S1044" s="89" t="s">
        <v>1995</v>
      </c>
      <c r="T1044" s="89" t="s">
        <v>2203</v>
      </c>
      <c r="U1044" s="89"/>
      <c r="V1044" s="89"/>
      <c r="W1044" s="89"/>
      <c r="X1044" s="89"/>
      <c r="Y1044" s="89"/>
      <c r="Z1044" s="89"/>
      <c r="AA1044" s="89"/>
      <c r="AB1044" s="89"/>
      <c r="AC1044" s="89"/>
    </row>
    <row r="1045" spans="1:29" x14ac:dyDescent="0.25">
      <c r="A1045" s="4" t="s">
        <v>2560</v>
      </c>
      <c r="B1045" s="46" t="s">
        <v>1516</v>
      </c>
      <c r="C1045" s="46" t="s">
        <v>427</v>
      </c>
      <c r="D1045" s="295" t="s">
        <v>987</v>
      </c>
      <c r="E1045" s="184" t="s">
        <v>899</v>
      </c>
      <c r="F1045" s="280" t="s">
        <v>7</v>
      </c>
      <c r="G1045" s="58">
        <f t="shared" si="153"/>
        <v>29</v>
      </c>
      <c r="H1045" s="10">
        <v>25</v>
      </c>
      <c r="I1045" s="10">
        <v>50</v>
      </c>
      <c r="J1045" s="29"/>
      <c r="K1045" s="9">
        <f t="shared" si="152"/>
        <v>0</v>
      </c>
      <c r="L1045" s="9">
        <f t="shared" si="154"/>
        <v>0</v>
      </c>
      <c r="M1045" s="9">
        <f t="shared" si="155"/>
        <v>0</v>
      </c>
      <c r="N1045" s="29"/>
      <c r="O1045" s="9">
        <f t="shared" si="158"/>
        <v>0</v>
      </c>
      <c r="P1045" s="9">
        <f t="shared" si="159"/>
        <v>0</v>
      </c>
      <c r="Q1045" s="9">
        <f t="shared" si="156"/>
        <v>0</v>
      </c>
      <c r="R1045" s="8">
        <f t="shared" si="157"/>
        <v>0</v>
      </c>
      <c r="S1045" s="89" t="s">
        <v>1995</v>
      </c>
      <c r="T1045" s="89" t="s">
        <v>2203</v>
      </c>
      <c r="U1045" s="89"/>
      <c r="V1045" s="89"/>
      <c r="W1045" s="89"/>
      <c r="X1045" s="89"/>
      <c r="Y1045" s="89"/>
      <c r="Z1045" s="89"/>
      <c r="AA1045" s="89"/>
      <c r="AB1045" s="89"/>
      <c r="AC1045" s="89"/>
    </row>
    <row r="1046" spans="1:29" x14ac:dyDescent="0.25">
      <c r="A1046" s="4" t="s">
        <v>2560</v>
      </c>
      <c r="B1046" s="46" t="s">
        <v>1516</v>
      </c>
      <c r="C1046" s="46" t="s">
        <v>427</v>
      </c>
      <c r="D1046" s="295" t="s">
        <v>988</v>
      </c>
      <c r="E1046" s="184" t="s">
        <v>900</v>
      </c>
      <c r="F1046" s="280" t="s">
        <v>7</v>
      </c>
      <c r="G1046" s="58">
        <f t="shared" si="153"/>
        <v>29</v>
      </c>
      <c r="H1046" s="10">
        <v>25</v>
      </c>
      <c r="I1046" s="10">
        <v>50</v>
      </c>
      <c r="J1046" s="29"/>
      <c r="K1046" s="9">
        <f t="shared" si="152"/>
        <v>0</v>
      </c>
      <c r="L1046" s="9">
        <f t="shared" si="154"/>
        <v>0</v>
      </c>
      <c r="M1046" s="9">
        <f t="shared" si="155"/>
        <v>0</v>
      </c>
      <c r="N1046" s="29"/>
      <c r="O1046" s="9">
        <f t="shared" si="158"/>
        <v>0</v>
      </c>
      <c r="P1046" s="9">
        <f t="shared" si="159"/>
        <v>0</v>
      </c>
      <c r="Q1046" s="9">
        <f t="shared" si="156"/>
        <v>0</v>
      </c>
      <c r="R1046" s="8">
        <f t="shared" si="157"/>
        <v>0</v>
      </c>
      <c r="S1046" s="89" t="s">
        <v>1995</v>
      </c>
      <c r="T1046" s="89" t="s">
        <v>2203</v>
      </c>
      <c r="U1046" s="89"/>
      <c r="V1046" s="89"/>
      <c r="W1046" s="89"/>
      <c r="X1046" s="89"/>
      <c r="Y1046" s="89"/>
      <c r="Z1046" s="89"/>
      <c r="AA1046" s="89"/>
      <c r="AB1046" s="89"/>
      <c r="AC1046" s="89"/>
    </row>
    <row r="1047" spans="1:29" x14ac:dyDescent="0.25">
      <c r="A1047" s="4" t="s">
        <v>2560</v>
      </c>
      <c r="B1047" s="46" t="s">
        <v>1516</v>
      </c>
      <c r="C1047" s="46" t="s">
        <v>427</v>
      </c>
      <c r="D1047" s="295" t="s">
        <v>989</v>
      </c>
      <c r="E1047" s="184" t="s">
        <v>901</v>
      </c>
      <c r="F1047" s="280" t="s">
        <v>7</v>
      </c>
      <c r="G1047" s="58">
        <f t="shared" si="153"/>
        <v>29</v>
      </c>
      <c r="H1047" s="10">
        <v>25</v>
      </c>
      <c r="I1047" s="10">
        <v>50</v>
      </c>
      <c r="J1047" s="29"/>
      <c r="K1047" s="9">
        <f t="shared" si="152"/>
        <v>0</v>
      </c>
      <c r="L1047" s="9">
        <f t="shared" si="154"/>
        <v>0</v>
      </c>
      <c r="M1047" s="9">
        <f t="shared" si="155"/>
        <v>0</v>
      </c>
      <c r="N1047" s="29"/>
      <c r="O1047" s="9">
        <f t="shared" si="158"/>
        <v>0</v>
      </c>
      <c r="P1047" s="9">
        <f t="shared" si="159"/>
        <v>0</v>
      </c>
      <c r="Q1047" s="9">
        <f t="shared" si="156"/>
        <v>0</v>
      </c>
      <c r="R1047" s="8">
        <f t="shared" si="157"/>
        <v>0</v>
      </c>
      <c r="S1047" s="89" t="s">
        <v>1995</v>
      </c>
      <c r="T1047" s="89" t="s">
        <v>2203</v>
      </c>
      <c r="U1047" s="89"/>
      <c r="V1047" s="89"/>
      <c r="W1047" s="89"/>
      <c r="X1047" s="89"/>
      <c r="Y1047" s="89"/>
      <c r="Z1047" s="89"/>
      <c r="AA1047" s="89"/>
      <c r="AB1047" s="89"/>
      <c r="AC1047" s="89"/>
    </row>
    <row r="1048" spans="1:29" x14ac:dyDescent="0.25">
      <c r="A1048" s="4" t="s">
        <v>2560</v>
      </c>
      <c r="B1048" s="46" t="s">
        <v>1516</v>
      </c>
      <c r="C1048" s="46" t="s">
        <v>427</v>
      </c>
      <c r="D1048" s="295" t="s">
        <v>990</v>
      </c>
      <c r="E1048" s="184" t="s">
        <v>902</v>
      </c>
      <c r="F1048" s="280" t="s">
        <v>7</v>
      </c>
      <c r="G1048" s="58">
        <f t="shared" si="153"/>
        <v>29</v>
      </c>
      <c r="H1048" s="10">
        <v>25</v>
      </c>
      <c r="I1048" s="10">
        <v>50</v>
      </c>
      <c r="J1048" s="29"/>
      <c r="K1048" s="9">
        <f t="shared" si="152"/>
        <v>0</v>
      </c>
      <c r="L1048" s="9">
        <f t="shared" si="154"/>
        <v>0</v>
      </c>
      <c r="M1048" s="9">
        <f t="shared" si="155"/>
        <v>0</v>
      </c>
      <c r="N1048" s="29"/>
      <c r="O1048" s="9">
        <f t="shared" si="158"/>
        <v>0</v>
      </c>
      <c r="P1048" s="9">
        <f t="shared" si="159"/>
        <v>0</v>
      </c>
      <c r="Q1048" s="9">
        <f t="shared" si="156"/>
        <v>0</v>
      </c>
      <c r="R1048" s="8">
        <f t="shared" si="157"/>
        <v>0</v>
      </c>
      <c r="S1048" s="89" t="s">
        <v>1995</v>
      </c>
      <c r="T1048" s="89" t="s">
        <v>2203</v>
      </c>
      <c r="U1048" s="89"/>
      <c r="V1048" s="89"/>
      <c r="W1048" s="89"/>
      <c r="X1048" s="89"/>
      <c r="Y1048" s="89"/>
      <c r="Z1048" s="89"/>
      <c r="AA1048" s="89"/>
      <c r="AB1048" s="89"/>
      <c r="AC1048" s="89"/>
    </row>
    <row r="1049" spans="1:29" x14ac:dyDescent="0.25">
      <c r="A1049" s="4" t="s">
        <v>2560</v>
      </c>
      <c r="B1049" s="46" t="s">
        <v>1516</v>
      </c>
      <c r="C1049" s="46" t="s">
        <v>427</v>
      </c>
      <c r="D1049" s="295" t="s">
        <v>991</v>
      </c>
      <c r="E1049" s="184" t="s">
        <v>903</v>
      </c>
      <c r="F1049" s="280" t="s">
        <v>7</v>
      </c>
      <c r="G1049" s="58">
        <f t="shared" si="153"/>
        <v>29</v>
      </c>
      <c r="H1049" s="10">
        <v>25</v>
      </c>
      <c r="I1049" s="10">
        <v>50</v>
      </c>
      <c r="J1049" s="29"/>
      <c r="K1049" s="9">
        <f t="shared" si="152"/>
        <v>0</v>
      </c>
      <c r="L1049" s="9">
        <f t="shared" si="154"/>
        <v>0</v>
      </c>
      <c r="M1049" s="9">
        <f t="shared" si="155"/>
        <v>0</v>
      </c>
      <c r="N1049" s="29"/>
      <c r="O1049" s="9">
        <f t="shared" si="158"/>
        <v>0</v>
      </c>
      <c r="P1049" s="9">
        <f t="shared" si="159"/>
        <v>0</v>
      </c>
      <c r="Q1049" s="9">
        <f t="shared" si="156"/>
        <v>0</v>
      </c>
      <c r="R1049" s="8">
        <f t="shared" si="157"/>
        <v>0</v>
      </c>
      <c r="S1049" s="89" t="s">
        <v>1995</v>
      </c>
      <c r="T1049" s="89" t="s">
        <v>2203</v>
      </c>
      <c r="U1049" s="89"/>
      <c r="V1049" s="89"/>
      <c r="W1049" s="89"/>
      <c r="X1049" s="89"/>
      <c r="Y1049" s="89"/>
      <c r="Z1049" s="89"/>
      <c r="AA1049" s="89"/>
      <c r="AB1049" s="89"/>
      <c r="AC1049" s="89"/>
    </row>
    <row r="1050" spans="1:29" x14ac:dyDescent="0.25">
      <c r="A1050" s="4" t="s">
        <v>2560</v>
      </c>
      <c r="B1050" s="46" t="s">
        <v>1516</v>
      </c>
      <c r="C1050" s="46" t="s">
        <v>427</v>
      </c>
      <c r="D1050" s="295" t="s">
        <v>992</v>
      </c>
      <c r="E1050" s="184" t="s">
        <v>904</v>
      </c>
      <c r="F1050" s="280" t="s">
        <v>7</v>
      </c>
      <c r="G1050" s="58">
        <f t="shared" si="153"/>
        <v>29</v>
      </c>
      <c r="H1050" s="10">
        <v>25</v>
      </c>
      <c r="I1050" s="10">
        <v>50</v>
      </c>
      <c r="J1050" s="29"/>
      <c r="K1050" s="9">
        <f t="shared" si="152"/>
        <v>0</v>
      </c>
      <c r="L1050" s="9">
        <f t="shared" si="154"/>
        <v>0</v>
      </c>
      <c r="M1050" s="9">
        <f t="shared" si="155"/>
        <v>0</v>
      </c>
      <c r="N1050" s="29"/>
      <c r="O1050" s="9">
        <f t="shared" si="158"/>
        <v>0</v>
      </c>
      <c r="P1050" s="9">
        <f t="shared" si="159"/>
        <v>0</v>
      </c>
      <c r="Q1050" s="9">
        <f t="shared" si="156"/>
        <v>0</v>
      </c>
      <c r="R1050" s="8">
        <f t="shared" si="157"/>
        <v>0</v>
      </c>
      <c r="S1050" s="89" t="s">
        <v>1995</v>
      </c>
      <c r="T1050" s="89" t="s">
        <v>2203</v>
      </c>
      <c r="U1050" s="89"/>
      <c r="V1050" s="89"/>
      <c r="W1050" s="89"/>
      <c r="X1050" s="89"/>
      <c r="Y1050" s="89"/>
      <c r="Z1050" s="89"/>
      <c r="AA1050" s="89"/>
      <c r="AB1050" s="89"/>
      <c r="AC1050" s="89"/>
    </row>
    <row r="1051" spans="1:29" x14ac:dyDescent="0.25">
      <c r="A1051" s="4" t="s">
        <v>2560</v>
      </c>
      <c r="B1051" s="46" t="s">
        <v>1516</v>
      </c>
      <c r="C1051" s="46" t="s">
        <v>427</v>
      </c>
      <c r="D1051" s="295" t="s">
        <v>993</v>
      </c>
      <c r="E1051" s="184" t="s">
        <v>905</v>
      </c>
      <c r="F1051" s="280" t="s">
        <v>7</v>
      </c>
      <c r="G1051" s="58">
        <f t="shared" si="153"/>
        <v>29</v>
      </c>
      <c r="H1051" s="10">
        <v>25</v>
      </c>
      <c r="I1051" s="10">
        <v>50</v>
      </c>
      <c r="J1051" s="29"/>
      <c r="K1051" s="9">
        <f t="shared" si="152"/>
        <v>0</v>
      </c>
      <c r="L1051" s="9">
        <f t="shared" si="154"/>
        <v>0</v>
      </c>
      <c r="M1051" s="9">
        <f t="shared" si="155"/>
        <v>0</v>
      </c>
      <c r="N1051" s="29"/>
      <c r="O1051" s="9">
        <f t="shared" si="158"/>
        <v>0</v>
      </c>
      <c r="P1051" s="9">
        <f t="shared" si="159"/>
        <v>0</v>
      </c>
      <c r="Q1051" s="9">
        <f t="shared" si="156"/>
        <v>0</v>
      </c>
      <c r="R1051" s="8">
        <f t="shared" si="157"/>
        <v>0</v>
      </c>
      <c r="S1051" s="89" t="s">
        <v>1995</v>
      </c>
      <c r="T1051" s="89" t="s">
        <v>2203</v>
      </c>
      <c r="U1051" s="89"/>
      <c r="V1051" s="89"/>
      <c r="W1051" s="89"/>
      <c r="X1051" s="89"/>
      <c r="Y1051" s="89"/>
      <c r="Z1051" s="89"/>
      <c r="AA1051" s="89"/>
      <c r="AB1051" s="89"/>
      <c r="AC1051" s="89"/>
    </row>
    <row r="1052" spans="1:29" x14ac:dyDescent="0.25">
      <c r="A1052" s="4" t="s">
        <v>2560</v>
      </c>
      <c r="B1052" s="46" t="s">
        <v>1516</v>
      </c>
      <c r="C1052" s="46" t="s">
        <v>427</v>
      </c>
      <c r="D1052" s="295" t="s">
        <v>994</v>
      </c>
      <c r="E1052" s="184" t="s">
        <v>906</v>
      </c>
      <c r="F1052" s="280" t="s">
        <v>7</v>
      </c>
      <c r="G1052" s="58">
        <f t="shared" si="153"/>
        <v>29</v>
      </c>
      <c r="H1052" s="10">
        <v>25</v>
      </c>
      <c r="I1052" s="10">
        <v>50</v>
      </c>
      <c r="J1052" s="29"/>
      <c r="K1052" s="9">
        <f t="shared" si="152"/>
        <v>0</v>
      </c>
      <c r="L1052" s="9">
        <f t="shared" si="154"/>
        <v>0</v>
      </c>
      <c r="M1052" s="9">
        <f t="shared" si="155"/>
        <v>0</v>
      </c>
      <c r="N1052" s="29"/>
      <c r="O1052" s="9">
        <f t="shared" si="158"/>
        <v>0</v>
      </c>
      <c r="P1052" s="9">
        <f t="shared" si="159"/>
        <v>0</v>
      </c>
      <c r="Q1052" s="9">
        <f t="shared" si="156"/>
        <v>0</v>
      </c>
      <c r="R1052" s="8">
        <f t="shared" si="157"/>
        <v>0</v>
      </c>
      <c r="S1052" s="89" t="s">
        <v>1995</v>
      </c>
      <c r="T1052" s="89" t="s">
        <v>2203</v>
      </c>
      <c r="U1052" s="89"/>
      <c r="V1052" s="89"/>
      <c r="W1052" s="89"/>
      <c r="X1052" s="89"/>
      <c r="Y1052" s="89"/>
      <c r="Z1052" s="89"/>
      <c r="AA1052" s="89"/>
      <c r="AB1052" s="89"/>
      <c r="AC1052" s="89"/>
    </row>
    <row r="1053" spans="1:29" x14ac:dyDescent="0.25">
      <c r="A1053" s="4" t="s">
        <v>2560</v>
      </c>
      <c r="B1053" s="46" t="s">
        <v>1516</v>
      </c>
      <c r="C1053" s="46" t="s">
        <v>427</v>
      </c>
      <c r="D1053" s="295" t="s">
        <v>995</v>
      </c>
      <c r="E1053" s="184" t="s">
        <v>907</v>
      </c>
      <c r="F1053" s="280" t="s">
        <v>7</v>
      </c>
      <c r="G1053" s="58">
        <f t="shared" si="153"/>
        <v>29</v>
      </c>
      <c r="H1053" s="10">
        <v>25</v>
      </c>
      <c r="I1053" s="10">
        <v>50</v>
      </c>
      <c r="J1053" s="29"/>
      <c r="K1053" s="9">
        <f t="shared" si="152"/>
        <v>0</v>
      </c>
      <c r="L1053" s="9">
        <f t="shared" si="154"/>
        <v>0</v>
      </c>
      <c r="M1053" s="9">
        <f t="shared" si="155"/>
        <v>0</v>
      </c>
      <c r="N1053" s="29"/>
      <c r="O1053" s="9">
        <f t="shared" si="158"/>
        <v>0</v>
      </c>
      <c r="P1053" s="9">
        <f t="shared" si="159"/>
        <v>0</v>
      </c>
      <c r="Q1053" s="9">
        <f t="shared" si="156"/>
        <v>0</v>
      </c>
      <c r="R1053" s="8">
        <f t="shared" si="157"/>
        <v>0</v>
      </c>
      <c r="S1053" s="89" t="s">
        <v>1995</v>
      </c>
      <c r="T1053" s="89" t="s">
        <v>2203</v>
      </c>
      <c r="U1053" s="89"/>
      <c r="V1053" s="89"/>
      <c r="W1053" s="89"/>
      <c r="X1053" s="89"/>
      <c r="Y1053" s="89"/>
      <c r="Z1053" s="89"/>
      <c r="AA1053" s="89"/>
      <c r="AB1053" s="89"/>
      <c r="AC1053" s="89"/>
    </row>
    <row r="1054" spans="1:29" x14ac:dyDescent="0.25">
      <c r="A1054" s="4" t="s">
        <v>2560</v>
      </c>
      <c r="B1054" s="46" t="s">
        <v>1516</v>
      </c>
      <c r="C1054" s="46" t="s">
        <v>427</v>
      </c>
      <c r="D1054" s="295" t="s">
        <v>996</v>
      </c>
      <c r="E1054" s="184" t="s">
        <v>908</v>
      </c>
      <c r="F1054" s="280" t="s">
        <v>7</v>
      </c>
      <c r="G1054" s="58">
        <f t="shared" si="153"/>
        <v>29</v>
      </c>
      <c r="H1054" s="10">
        <v>25</v>
      </c>
      <c r="I1054" s="10">
        <v>50</v>
      </c>
      <c r="J1054" s="29"/>
      <c r="K1054" s="9">
        <f t="shared" si="152"/>
        <v>0</v>
      </c>
      <c r="L1054" s="9">
        <f t="shared" si="154"/>
        <v>0</v>
      </c>
      <c r="M1054" s="9">
        <f t="shared" si="155"/>
        <v>0</v>
      </c>
      <c r="N1054" s="29"/>
      <c r="O1054" s="9">
        <f t="shared" si="158"/>
        <v>0</v>
      </c>
      <c r="P1054" s="9">
        <f t="shared" si="159"/>
        <v>0</v>
      </c>
      <c r="Q1054" s="9">
        <f t="shared" si="156"/>
        <v>0</v>
      </c>
      <c r="R1054" s="8">
        <f t="shared" si="157"/>
        <v>0</v>
      </c>
      <c r="S1054" s="89" t="s">
        <v>1995</v>
      </c>
      <c r="T1054" s="89" t="s">
        <v>2203</v>
      </c>
      <c r="U1054" s="89"/>
      <c r="V1054" s="89"/>
      <c r="W1054" s="89"/>
      <c r="X1054" s="89"/>
      <c r="Y1054" s="89"/>
      <c r="Z1054" s="89"/>
      <c r="AA1054" s="89"/>
      <c r="AB1054" s="89"/>
      <c r="AC1054" s="89"/>
    </row>
    <row r="1055" spans="1:29" x14ac:dyDescent="0.25">
      <c r="A1055" s="4" t="s">
        <v>2560</v>
      </c>
      <c r="B1055" s="46" t="s">
        <v>1516</v>
      </c>
      <c r="C1055" s="46" t="s">
        <v>427</v>
      </c>
      <c r="D1055" s="295" t="s">
        <v>997</v>
      </c>
      <c r="E1055" s="184" t="s">
        <v>909</v>
      </c>
      <c r="F1055" s="280" t="s">
        <v>7</v>
      </c>
      <c r="G1055" s="58">
        <f t="shared" si="153"/>
        <v>29</v>
      </c>
      <c r="H1055" s="10">
        <v>25</v>
      </c>
      <c r="I1055" s="10">
        <v>50</v>
      </c>
      <c r="J1055" s="29"/>
      <c r="K1055" s="9">
        <f t="shared" si="152"/>
        <v>0</v>
      </c>
      <c r="L1055" s="9">
        <f t="shared" si="154"/>
        <v>0</v>
      </c>
      <c r="M1055" s="9">
        <f t="shared" si="155"/>
        <v>0</v>
      </c>
      <c r="N1055" s="29"/>
      <c r="O1055" s="9">
        <f t="shared" si="158"/>
        <v>0</v>
      </c>
      <c r="P1055" s="9">
        <f t="shared" si="159"/>
        <v>0</v>
      </c>
      <c r="Q1055" s="9">
        <f t="shared" si="156"/>
        <v>0</v>
      </c>
      <c r="R1055" s="8">
        <f t="shared" si="157"/>
        <v>0</v>
      </c>
      <c r="S1055" s="89" t="s">
        <v>1995</v>
      </c>
      <c r="T1055" s="89" t="s">
        <v>2203</v>
      </c>
      <c r="U1055" s="89"/>
      <c r="V1055" s="89"/>
      <c r="W1055" s="89"/>
      <c r="X1055" s="89"/>
      <c r="Y1055" s="89"/>
      <c r="Z1055" s="89"/>
      <c r="AA1055" s="89"/>
      <c r="AB1055" s="89"/>
      <c r="AC1055" s="89"/>
    </row>
    <row r="1056" spans="1:29" x14ac:dyDescent="0.25">
      <c r="A1056" s="4" t="s">
        <v>2560</v>
      </c>
      <c r="B1056" s="46" t="s">
        <v>1516</v>
      </c>
      <c r="C1056" s="46" t="s">
        <v>427</v>
      </c>
      <c r="D1056" s="295" t="s">
        <v>998</v>
      </c>
      <c r="E1056" s="184" t="s">
        <v>910</v>
      </c>
      <c r="F1056" s="280" t="s">
        <v>7</v>
      </c>
      <c r="G1056" s="58">
        <f t="shared" si="153"/>
        <v>29</v>
      </c>
      <c r="H1056" s="10">
        <v>25</v>
      </c>
      <c r="I1056" s="10">
        <v>50</v>
      </c>
      <c r="J1056" s="29"/>
      <c r="K1056" s="9">
        <f t="shared" si="152"/>
        <v>0</v>
      </c>
      <c r="L1056" s="9">
        <f t="shared" si="154"/>
        <v>0</v>
      </c>
      <c r="M1056" s="9">
        <f t="shared" si="155"/>
        <v>0</v>
      </c>
      <c r="N1056" s="29"/>
      <c r="O1056" s="9">
        <f t="shared" si="158"/>
        <v>0</v>
      </c>
      <c r="P1056" s="9">
        <f t="shared" si="159"/>
        <v>0</v>
      </c>
      <c r="Q1056" s="9">
        <f t="shared" si="156"/>
        <v>0</v>
      </c>
      <c r="R1056" s="8">
        <f t="shared" si="157"/>
        <v>0</v>
      </c>
      <c r="S1056" s="89" t="s">
        <v>1995</v>
      </c>
      <c r="T1056" s="89" t="s">
        <v>2203</v>
      </c>
      <c r="U1056" s="89"/>
      <c r="V1056" s="89"/>
      <c r="W1056" s="89"/>
      <c r="X1056" s="89"/>
      <c r="Y1056" s="89"/>
      <c r="Z1056" s="89"/>
      <c r="AA1056" s="89"/>
      <c r="AB1056" s="89"/>
      <c r="AC1056" s="89"/>
    </row>
    <row r="1057" spans="1:29" x14ac:dyDescent="0.25">
      <c r="A1057" s="4" t="s">
        <v>2560</v>
      </c>
      <c r="B1057" s="46" t="s">
        <v>1516</v>
      </c>
      <c r="C1057" s="46" t="s">
        <v>427</v>
      </c>
      <c r="D1057" s="295" t="s">
        <v>999</v>
      </c>
      <c r="E1057" s="184" t="s">
        <v>911</v>
      </c>
      <c r="F1057" s="280" t="s">
        <v>7</v>
      </c>
      <c r="G1057" s="58">
        <f t="shared" si="153"/>
        <v>29</v>
      </c>
      <c r="H1057" s="10">
        <v>25</v>
      </c>
      <c r="I1057" s="10">
        <v>50</v>
      </c>
      <c r="J1057" s="29"/>
      <c r="K1057" s="9">
        <f t="shared" si="152"/>
        <v>0</v>
      </c>
      <c r="L1057" s="9">
        <f t="shared" si="154"/>
        <v>0</v>
      </c>
      <c r="M1057" s="9">
        <f t="shared" si="155"/>
        <v>0</v>
      </c>
      <c r="N1057" s="29"/>
      <c r="O1057" s="9">
        <f t="shared" si="158"/>
        <v>0</v>
      </c>
      <c r="P1057" s="9">
        <f t="shared" si="159"/>
        <v>0</v>
      </c>
      <c r="Q1057" s="9">
        <f t="shared" si="156"/>
        <v>0</v>
      </c>
      <c r="R1057" s="8">
        <f t="shared" si="157"/>
        <v>0</v>
      </c>
      <c r="S1057" s="89" t="s">
        <v>1995</v>
      </c>
      <c r="T1057" s="89" t="s">
        <v>2203</v>
      </c>
      <c r="U1057" s="89"/>
      <c r="V1057" s="89"/>
      <c r="W1057" s="89"/>
      <c r="X1057" s="89"/>
      <c r="Y1057" s="89"/>
      <c r="Z1057" s="89"/>
      <c r="AA1057" s="89"/>
      <c r="AB1057" s="89"/>
      <c r="AC1057" s="89"/>
    </row>
    <row r="1058" spans="1:29" x14ac:dyDescent="0.25">
      <c r="A1058" s="4" t="s">
        <v>2560</v>
      </c>
      <c r="B1058" s="46" t="s">
        <v>1516</v>
      </c>
      <c r="C1058" s="46" t="s">
        <v>427</v>
      </c>
      <c r="D1058" s="295" t="s">
        <v>1000</v>
      </c>
      <c r="E1058" s="184" t="s">
        <v>912</v>
      </c>
      <c r="F1058" s="280" t="s">
        <v>7</v>
      </c>
      <c r="G1058" s="58">
        <f t="shared" si="153"/>
        <v>29</v>
      </c>
      <c r="H1058" s="10">
        <v>25</v>
      </c>
      <c r="I1058" s="10">
        <v>50</v>
      </c>
      <c r="J1058" s="29"/>
      <c r="K1058" s="9">
        <f t="shared" si="152"/>
        <v>0</v>
      </c>
      <c r="L1058" s="9">
        <f t="shared" si="154"/>
        <v>0</v>
      </c>
      <c r="M1058" s="9">
        <f t="shared" si="155"/>
        <v>0</v>
      </c>
      <c r="N1058" s="29"/>
      <c r="O1058" s="9">
        <f t="shared" si="158"/>
        <v>0</v>
      </c>
      <c r="P1058" s="9">
        <f t="shared" si="159"/>
        <v>0</v>
      </c>
      <c r="Q1058" s="9">
        <f t="shared" si="156"/>
        <v>0</v>
      </c>
      <c r="R1058" s="8">
        <f t="shared" si="157"/>
        <v>0</v>
      </c>
      <c r="S1058" s="89" t="s">
        <v>1995</v>
      </c>
      <c r="T1058" s="89" t="s">
        <v>2203</v>
      </c>
      <c r="U1058" s="89"/>
      <c r="V1058" s="89"/>
      <c r="W1058" s="89"/>
      <c r="X1058" s="89"/>
      <c r="Y1058" s="89"/>
      <c r="Z1058" s="89"/>
      <c r="AA1058" s="89"/>
      <c r="AB1058" s="89"/>
      <c r="AC1058" s="89"/>
    </row>
    <row r="1059" spans="1:29" x14ac:dyDescent="0.25">
      <c r="A1059" s="4" t="s">
        <v>2560</v>
      </c>
      <c r="B1059" s="46" t="s">
        <v>1516</v>
      </c>
      <c r="C1059" s="46" t="s">
        <v>427</v>
      </c>
      <c r="D1059" s="295" t="s">
        <v>1001</v>
      </c>
      <c r="E1059" s="184" t="s">
        <v>913</v>
      </c>
      <c r="F1059" s="280" t="s">
        <v>7</v>
      </c>
      <c r="G1059" s="58">
        <f t="shared" si="153"/>
        <v>29</v>
      </c>
      <c r="H1059" s="10">
        <v>25</v>
      </c>
      <c r="I1059" s="10">
        <v>50</v>
      </c>
      <c r="J1059" s="29"/>
      <c r="K1059" s="9">
        <f t="shared" si="152"/>
        <v>0</v>
      </c>
      <c r="L1059" s="9">
        <f t="shared" si="154"/>
        <v>0</v>
      </c>
      <c r="M1059" s="9">
        <f t="shared" si="155"/>
        <v>0</v>
      </c>
      <c r="N1059" s="29"/>
      <c r="O1059" s="9">
        <f t="shared" si="158"/>
        <v>0</v>
      </c>
      <c r="P1059" s="9">
        <f t="shared" si="159"/>
        <v>0</v>
      </c>
      <c r="Q1059" s="9">
        <f t="shared" si="156"/>
        <v>0</v>
      </c>
      <c r="R1059" s="8">
        <f t="shared" si="157"/>
        <v>0</v>
      </c>
      <c r="S1059" s="89" t="s">
        <v>1995</v>
      </c>
      <c r="T1059" s="89" t="s">
        <v>2203</v>
      </c>
      <c r="U1059" s="89"/>
      <c r="V1059" s="89"/>
      <c r="W1059" s="89"/>
      <c r="X1059" s="89"/>
      <c r="Y1059" s="89"/>
      <c r="Z1059" s="89"/>
      <c r="AA1059" s="89"/>
      <c r="AB1059" s="89"/>
      <c r="AC1059" s="89"/>
    </row>
    <row r="1060" spans="1:29" x14ac:dyDescent="0.25">
      <c r="A1060" s="4" t="s">
        <v>2560</v>
      </c>
      <c r="B1060" s="46" t="s">
        <v>1516</v>
      </c>
      <c r="C1060" s="46" t="s">
        <v>427</v>
      </c>
      <c r="D1060" s="295" t="s">
        <v>1002</v>
      </c>
      <c r="E1060" s="184" t="s">
        <v>914</v>
      </c>
      <c r="F1060" s="280" t="s">
        <v>7</v>
      </c>
      <c r="G1060" s="58">
        <f t="shared" si="153"/>
        <v>29</v>
      </c>
      <c r="H1060" s="10">
        <v>25</v>
      </c>
      <c r="I1060" s="10">
        <v>50</v>
      </c>
      <c r="J1060" s="29"/>
      <c r="K1060" s="9">
        <f t="shared" si="152"/>
        <v>0</v>
      </c>
      <c r="L1060" s="9">
        <f t="shared" si="154"/>
        <v>0</v>
      </c>
      <c r="M1060" s="9">
        <f t="shared" si="155"/>
        <v>0</v>
      </c>
      <c r="N1060" s="29"/>
      <c r="O1060" s="9">
        <f t="shared" si="158"/>
        <v>0</v>
      </c>
      <c r="P1060" s="9">
        <f t="shared" si="159"/>
        <v>0</v>
      </c>
      <c r="Q1060" s="9">
        <f t="shared" si="156"/>
        <v>0</v>
      </c>
      <c r="R1060" s="8">
        <f t="shared" si="157"/>
        <v>0</v>
      </c>
      <c r="S1060" s="89" t="s">
        <v>1995</v>
      </c>
      <c r="T1060" s="89" t="s">
        <v>2203</v>
      </c>
      <c r="U1060" s="89"/>
      <c r="V1060" s="89"/>
      <c r="W1060" s="89"/>
      <c r="X1060" s="89"/>
      <c r="Y1060" s="89"/>
      <c r="Z1060" s="89"/>
      <c r="AA1060" s="89"/>
      <c r="AB1060" s="89"/>
      <c r="AC1060" s="89"/>
    </row>
    <row r="1061" spans="1:29" x14ac:dyDescent="0.25">
      <c r="A1061" s="4" t="s">
        <v>2560</v>
      </c>
      <c r="B1061" s="46" t="s">
        <v>1516</v>
      </c>
      <c r="C1061" s="46" t="s">
        <v>427</v>
      </c>
      <c r="D1061" s="295" t="s">
        <v>1003</v>
      </c>
      <c r="E1061" s="184" t="s">
        <v>915</v>
      </c>
      <c r="F1061" s="280" t="s">
        <v>7</v>
      </c>
      <c r="G1061" s="58">
        <f t="shared" si="153"/>
        <v>29</v>
      </c>
      <c r="H1061" s="10">
        <v>25</v>
      </c>
      <c r="I1061" s="10">
        <v>50</v>
      </c>
      <c r="J1061" s="29"/>
      <c r="K1061" s="9">
        <f t="shared" si="152"/>
        <v>0</v>
      </c>
      <c r="L1061" s="9">
        <f t="shared" si="154"/>
        <v>0</v>
      </c>
      <c r="M1061" s="9">
        <f t="shared" si="155"/>
        <v>0</v>
      </c>
      <c r="N1061" s="29"/>
      <c r="O1061" s="9">
        <f t="shared" si="158"/>
        <v>0</v>
      </c>
      <c r="P1061" s="9">
        <f t="shared" si="159"/>
        <v>0</v>
      </c>
      <c r="Q1061" s="9">
        <f t="shared" si="156"/>
        <v>0</v>
      </c>
      <c r="R1061" s="8">
        <f t="shared" si="157"/>
        <v>0</v>
      </c>
      <c r="S1061" s="89" t="s">
        <v>1995</v>
      </c>
      <c r="T1061" s="89" t="s">
        <v>2203</v>
      </c>
      <c r="U1061" s="89"/>
      <c r="V1061" s="89"/>
      <c r="W1061" s="89"/>
      <c r="X1061" s="89"/>
      <c r="Y1061" s="89"/>
      <c r="Z1061" s="89"/>
      <c r="AA1061" s="89"/>
      <c r="AB1061" s="89"/>
      <c r="AC1061" s="89"/>
    </row>
    <row r="1062" spans="1:29" x14ac:dyDescent="0.25">
      <c r="A1062" s="4" t="s">
        <v>2560</v>
      </c>
      <c r="B1062" s="46" t="s">
        <v>1516</v>
      </c>
      <c r="C1062" s="46" t="s">
        <v>427</v>
      </c>
      <c r="D1062" s="295" t="s">
        <v>1004</v>
      </c>
      <c r="E1062" s="184" t="s">
        <v>916</v>
      </c>
      <c r="F1062" s="280" t="s">
        <v>7</v>
      </c>
      <c r="G1062" s="58">
        <f t="shared" si="153"/>
        <v>29</v>
      </c>
      <c r="H1062" s="10">
        <v>25</v>
      </c>
      <c r="I1062" s="10">
        <v>50</v>
      </c>
      <c r="J1062" s="29"/>
      <c r="K1062" s="9">
        <f t="shared" si="152"/>
        <v>0</v>
      </c>
      <c r="L1062" s="9">
        <f t="shared" si="154"/>
        <v>0</v>
      </c>
      <c r="M1062" s="9">
        <f t="shared" si="155"/>
        <v>0</v>
      </c>
      <c r="N1062" s="29"/>
      <c r="O1062" s="9">
        <f t="shared" si="158"/>
        <v>0</v>
      </c>
      <c r="P1062" s="9">
        <f t="shared" si="159"/>
        <v>0</v>
      </c>
      <c r="Q1062" s="9">
        <f t="shared" si="156"/>
        <v>0</v>
      </c>
      <c r="R1062" s="8">
        <f t="shared" si="157"/>
        <v>0</v>
      </c>
      <c r="S1062" s="89" t="s">
        <v>1995</v>
      </c>
      <c r="T1062" s="89" t="s">
        <v>2203</v>
      </c>
      <c r="U1062" s="89"/>
      <c r="V1062" s="89"/>
      <c r="W1062" s="89"/>
      <c r="X1062" s="89"/>
      <c r="Y1062" s="89"/>
      <c r="Z1062" s="89"/>
      <c r="AA1062" s="89"/>
      <c r="AB1062" s="89"/>
      <c r="AC1062" s="89"/>
    </row>
    <row r="1063" spans="1:29" x14ac:dyDescent="0.25">
      <c r="A1063" s="4" t="s">
        <v>2560</v>
      </c>
      <c r="B1063" s="46" t="s">
        <v>1516</v>
      </c>
      <c r="C1063" s="46" t="s">
        <v>427</v>
      </c>
      <c r="D1063" s="295" t="s">
        <v>1005</v>
      </c>
      <c r="E1063" s="184" t="s">
        <v>917</v>
      </c>
      <c r="F1063" s="280" t="s">
        <v>7</v>
      </c>
      <c r="G1063" s="58">
        <f t="shared" si="153"/>
        <v>29</v>
      </c>
      <c r="H1063" s="10">
        <v>25</v>
      </c>
      <c r="I1063" s="10">
        <v>50</v>
      </c>
      <c r="J1063" s="29"/>
      <c r="K1063" s="9">
        <f t="shared" si="152"/>
        <v>0</v>
      </c>
      <c r="L1063" s="9">
        <f t="shared" si="154"/>
        <v>0</v>
      </c>
      <c r="M1063" s="9">
        <f t="shared" si="155"/>
        <v>0</v>
      </c>
      <c r="N1063" s="29"/>
      <c r="O1063" s="9">
        <f t="shared" si="158"/>
        <v>0</v>
      </c>
      <c r="P1063" s="9">
        <f t="shared" si="159"/>
        <v>0</v>
      </c>
      <c r="Q1063" s="9">
        <f t="shared" si="156"/>
        <v>0</v>
      </c>
      <c r="R1063" s="8">
        <f t="shared" si="157"/>
        <v>0</v>
      </c>
      <c r="S1063" s="89" t="s">
        <v>1995</v>
      </c>
      <c r="T1063" s="89" t="s">
        <v>2203</v>
      </c>
      <c r="U1063" s="89"/>
      <c r="V1063" s="89"/>
      <c r="W1063" s="89"/>
      <c r="X1063" s="89"/>
      <c r="Y1063" s="89"/>
      <c r="Z1063" s="89"/>
      <c r="AA1063" s="89"/>
      <c r="AB1063" s="89"/>
      <c r="AC1063" s="89"/>
    </row>
    <row r="1064" spans="1:29" x14ac:dyDescent="0.25">
      <c r="A1064" s="4" t="s">
        <v>2560</v>
      </c>
      <c r="B1064" s="46" t="s">
        <v>1516</v>
      </c>
      <c r="C1064" s="46" t="s">
        <v>427</v>
      </c>
      <c r="D1064" s="295" t="s">
        <v>1006</v>
      </c>
      <c r="E1064" s="184" t="s">
        <v>918</v>
      </c>
      <c r="F1064" s="280" t="s">
        <v>7</v>
      </c>
      <c r="G1064" s="58">
        <f t="shared" si="153"/>
        <v>29</v>
      </c>
      <c r="H1064" s="10">
        <v>25</v>
      </c>
      <c r="I1064" s="10">
        <v>50</v>
      </c>
      <c r="J1064" s="29"/>
      <c r="K1064" s="9">
        <f t="shared" si="152"/>
        <v>0</v>
      </c>
      <c r="L1064" s="9">
        <f t="shared" si="154"/>
        <v>0</v>
      </c>
      <c r="M1064" s="9">
        <f t="shared" si="155"/>
        <v>0</v>
      </c>
      <c r="N1064" s="29"/>
      <c r="O1064" s="9">
        <f t="shared" si="158"/>
        <v>0</v>
      </c>
      <c r="P1064" s="9">
        <f t="shared" si="159"/>
        <v>0</v>
      </c>
      <c r="Q1064" s="9">
        <f t="shared" si="156"/>
        <v>0</v>
      </c>
      <c r="R1064" s="8">
        <f t="shared" si="157"/>
        <v>0</v>
      </c>
      <c r="S1064" s="89" t="s">
        <v>1995</v>
      </c>
      <c r="T1064" s="89" t="s">
        <v>2203</v>
      </c>
      <c r="U1064" s="89"/>
      <c r="V1064" s="89"/>
      <c r="W1064" s="89"/>
      <c r="X1064" s="89"/>
      <c r="Y1064" s="89"/>
      <c r="Z1064" s="89"/>
      <c r="AA1064" s="89"/>
      <c r="AB1064" s="89"/>
      <c r="AC1064" s="89"/>
    </row>
    <row r="1065" spans="1:29" x14ac:dyDescent="0.25">
      <c r="A1065" s="4" t="s">
        <v>2560</v>
      </c>
      <c r="B1065" s="46" t="s">
        <v>1516</v>
      </c>
      <c r="C1065" s="46" t="s">
        <v>427</v>
      </c>
      <c r="D1065" s="295" t="s">
        <v>1007</v>
      </c>
      <c r="E1065" s="184" t="s">
        <v>919</v>
      </c>
      <c r="F1065" s="280" t="s">
        <v>7</v>
      </c>
      <c r="G1065" s="58">
        <f t="shared" si="153"/>
        <v>29</v>
      </c>
      <c r="H1065" s="10">
        <v>25</v>
      </c>
      <c r="I1065" s="10">
        <v>50</v>
      </c>
      <c r="J1065" s="29"/>
      <c r="K1065" s="9">
        <f t="shared" si="152"/>
        <v>0</v>
      </c>
      <c r="L1065" s="9">
        <f t="shared" si="154"/>
        <v>0</v>
      </c>
      <c r="M1065" s="9">
        <f t="shared" si="155"/>
        <v>0</v>
      </c>
      <c r="N1065" s="29"/>
      <c r="O1065" s="9">
        <f t="shared" si="158"/>
        <v>0</v>
      </c>
      <c r="P1065" s="9">
        <f t="shared" si="159"/>
        <v>0</v>
      </c>
      <c r="Q1065" s="9">
        <f t="shared" si="156"/>
        <v>0</v>
      </c>
      <c r="R1065" s="8">
        <f t="shared" si="157"/>
        <v>0</v>
      </c>
      <c r="S1065" s="89" t="s">
        <v>1995</v>
      </c>
      <c r="T1065" s="89" t="s">
        <v>2203</v>
      </c>
      <c r="U1065" s="89"/>
      <c r="V1065" s="89"/>
      <c r="W1065" s="89"/>
      <c r="X1065" s="89"/>
      <c r="Y1065" s="89"/>
      <c r="Z1065" s="89"/>
      <c r="AA1065" s="89"/>
      <c r="AB1065" s="89"/>
      <c r="AC1065" s="89"/>
    </row>
    <row r="1066" spans="1:29" x14ac:dyDescent="0.25">
      <c r="A1066" s="4" t="s">
        <v>2560</v>
      </c>
      <c r="B1066" s="46" t="s">
        <v>1516</v>
      </c>
      <c r="C1066" s="46" t="s">
        <v>427</v>
      </c>
      <c r="D1066" s="295" t="s">
        <v>1008</v>
      </c>
      <c r="E1066" s="184" t="s">
        <v>920</v>
      </c>
      <c r="F1066" s="280" t="s">
        <v>7</v>
      </c>
      <c r="G1066" s="58">
        <f t="shared" si="153"/>
        <v>29</v>
      </c>
      <c r="H1066" s="10">
        <v>25</v>
      </c>
      <c r="I1066" s="10">
        <v>50</v>
      </c>
      <c r="J1066" s="29"/>
      <c r="K1066" s="9">
        <f t="shared" si="152"/>
        <v>0</v>
      </c>
      <c r="L1066" s="9">
        <f t="shared" si="154"/>
        <v>0</v>
      </c>
      <c r="M1066" s="9">
        <f t="shared" si="155"/>
        <v>0</v>
      </c>
      <c r="N1066" s="29"/>
      <c r="O1066" s="9">
        <f t="shared" si="158"/>
        <v>0</v>
      </c>
      <c r="P1066" s="9">
        <f t="shared" si="159"/>
        <v>0</v>
      </c>
      <c r="Q1066" s="9">
        <f t="shared" si="156"/>
        <v>0</v>
      </c>
      <c r="R1066" s="8">
        <f t="shared" si="157"/>
        <v>0</v>
      </c>
      <c r="S1066" s="89" t="s">
        <v>1995</v>
      </c>
      <c r="T1066" s="89" t="s">
        <v>2203</v>
      </c>
      <c r="U1066" s="89"/>
      <c r="V1066" s="89"/>
      <c r="W1066" s="89"/>
      <c r="X1066" s="89"/>
      <c r="Y1066" s="89"/>
      <c r="Z1066" s="89"/>
      <c r="AA1066" s="89"/>
      <c r="AB1066" s="89"/>
      <c r="AC1066" s="89"/>
    </row>
    <row r="1067" spans="1:29" x14ac:dyDescent="0.25">
      <c r="A1067" s="4" t="s">
        <v>2560</v>
      </c>
      <c r="B1067" s="46" t="s">
        <v>1516</v>
      </c>
      <c r="C1067" s="46" t="s">
        <v>427</v>
      </c>
      <c r="D1067" s="295" t="s">
        <v>1009</v>
      </c>
      <c r="E1067" s="184" t="s">
        <v>921</v>
      </c>
      <c r="F1067" s="280" t="s">
        <v>7</v>
      </c>
      <c r="G1067" s="58">
        <f t="shared" si="153"/>
        <v>29</v>
      </c>
      <c r="H1067" s="10">
        <v>25</v>
      </c>
      <c r="I1067" s="10">
        <v>50</v>
      </c>
      <c r="J1067" s="29"/>
      <c r="K1067" s="9">
        <f t="shared" si="152"/>
        <v>0</v>
      </c>
      <c r="L1067" s="9">
        <f t="shared" si="154"/>
        <v>0</v>
      </c>
      <c r="M1067" s="9">
        <f t="shared" si="155"/>
        <v>0</v>
      </c>
      <c r="N1067" s="29"/>
      <c r="O1067" s="9">
        <f t="shared" si="158"/>
        <v>0</v>
      </c>
      <c r="P1067" s="9">
        <f t="shared" si="159"/>
        <v>0</v>
      </c>
      <c r="Q1067" s="9">
        <f t="shared" si="156"/>
        <v>0</v>
      </c>
      <c r="R1067" s="8">
        <f t="shared" si="157"/>
        <v>0</v>
      </c>
      <c r="S1067" s="89" t="s">
        <v>1995</v>
      </c>
      <c r="T1067" s="89" t="s">
        <v>2203</v>
      </c>
      <c r="U1067" s="89"/>
      <c r="V1067" s="89"/>
      <c r="W1067" s="89"/>
      <c r="X1067" s="89"/>
      <c r="Y1067" s="89"/>
      <c r="Z1067" s="89"/>
      <c r="AA1067" s="89"/>
      <c r="AB1067" s="89"/>
      <c r="AC1067" s="89"/>
    </row>
    <row r="1068" spans="1:29" x14ac:dyDescent="0.25">
      <c r="A1068" s="4" t="s">
        <v>2560</v>
      </c>
      <c r="B1068" s="46" t="s">
        <v>1516</v>
      </c>
      <c r="C1068" s="46" t="s">
        <v>427</v>
      </c>
      <c r="D1068" s="295" t="s">
        <v>1010</v>
      </c>
      <c r="E1068" s="184" t="s">
        <v>922</v>
      </c>
      <c r="F1068" s="280" t="s">
        <v>7</v>
      </c>
      <c r="G1068" s="58">
        <f t="shared" si="153"/>
        <v>29</v>
      </c>
      <c r="H1068" s="10">
        <v>25</v>
      </c>
      <c r="I1068" s="10">
        <v>50</v>
      </c>
      <c r="J1068" s="29"/>
      <c r="K1068" s="9">
        <f t="shared" si="152"/>
        <v>0</v>
      </c>
      <c r="L1068" s="9">
        <f t="shared" si="154"/>
        <v>0</v>
      </c>
      <c r="M1068" s="9">
        <f t="shared" si="155"/>
        <v>0</v>
      </c>
      <c r="N1068" s="29"/>
      <c r="O1068" s="9">
        <f t="shared" si="158"/>
        <v>0</v>
      </c>
      <c r="P1068" s="9">
        <f t="shared" si="159"/>
        <v>0</v>
      </c>
      <c r="Q1068" s="9">
        <f t="shared" si="156"/>
        <v>0</v>
      </c>
      <c r="R1068" s="8">
        <f t="shared" si="157"/>
        <v>0</v>
      </c>
      <c r="S1068" s="89" t="s">
        <v>1995</v>
      </c>
      <c r="T1068" s="89" t="s">
        <v>2203</v>
      </c>
      <c r="U1068" s="89"/>
      <c r="V1068" s="89"/>
      <c r="W1068" s="89"/>
      <c r="X1068" s="89"/>
      <c r="Y1068" s="89"/>
      <c r="Z1068" s="89"/>
      <c r="AA1068" s="89"/>
      <c r="AB1068" s="89"/>
      <c r="AC1068" s="89"/>
    </row>
    <row r="1069" spans="1:29" x14ac:dyDescent="0.25">
      <c r="A1069" s="4" t="s">
        <v>2560</v>
      </c>
      <c r="B1069" s="46" t="s">
        <v>1516</v>
      </c>
      <c r="C1069" s="46" t="s">
        <v>427</v>
      </c>
      <c r="D1069" s="295" t="s">
        <v>1011</v>
      </c>
      <c r="E1069" s="184" t="s">
        <v>923</v>
      </c>
      <c r="F1069" s="280" t="s">
        <v>7</v>
      </c>
      <c r="G1069" s="58">
        <f t="shared" si="153"/>
        <v>29</v>
      </c>
      <c r="H1069" s="10">
        <v>25</v>
      </c>
      <c r="I1069" s="10">
        <v>50</v>
      </c>
      <c r="J1069" s="29"/>
      <c r="K1069" s="9">
        <f t="shared" si="152"/>
        <v>0</v>
      </c>
      <c r="L1069" s="9">
        <f t="shared" si="154"/>
        <v>0</v>
      </c>
      <c r="M1069" s="9">
        <f t="shared" si="155"/>
        <v>0</v>
      </c>
      <c r="N1069" s="29"/>
      <c r="O1069" s="9">
        <f t="shared" si="158"/>
        <v>0</v>
      </c>
      <c r="P1069" s="9">
        <f t="shared" si="159"/>
        <v>0</v>
      </c>
      <c r="Q1069" s="9">
        <f t="shared" si="156"/>
        <v>0</v>
      </c>
      <c r="R1069" s="8">
        <f t="shared" si="157"/>
        <v>0</v>
      </c>
      <c r="S1069" s="89" t="s">
        <v>1995</v>
      </c>
      <c r="T1069" s="89" t="s">
        <v>2203</v>
      </c>
      <c r="U1069" s="89"/>
      <c r="V1069" s="89"/>
      <c r="W1069" s="89"/>
      <c r="X1069" s="89"/>
      <c r="Y1069" s="89"/>
      <c r="Z1069" s="89"/>
      <c r="AA1069" s="89"/>
      <c r="AB1069" s="89"/>
      <c r="AC1069" s="89"/>
    </row>
    <row r="1070" spans="1:29" x14ac:dyDescent="0.25">
      <c r="A1070" s="4" t="s">
        <v>2560</v>
      </c>
      <c r="B1070" s="46" t="s">
        <v>1516</v>
      </c>
      <c r="C1070" s="46" t="s">
        <v>427</v>
      </c>
      <c r="D1070" s="295" t="s">
        <v>1012</v>
      </c>
      <c r="E1070" s="184" t="s">
        <v>924</v>
      </c>
      <c r="F1070" s="280" t="s">
        <v>7</v>
      </c>
      <c r="G1070" s="58">
        <f t="shared" si="153"/>
        <v>29</v>
      </c>
      <c r="H1070" s="10">
        <v>25</v>
      </c>
      <c r="I1070" s="10">
        <v>50</v>
      </c>
      <c r="J1070" s="29"/>
      <c r="K1070" s="9">
        <f t="shared" si="152"/>
        <v>0</v>
      </c>
      <c r="L1070" s="9">
        <f t="shared" si="154"/>
        <v>0</v>
      </c>
      <c r="M1070" s="9">
        <f t="shared" si="155"/>
        <v>0</v>
      </c>
      <c r="N1070" s="29"/>
      <c r="O1070" s="9">
        <f t="shared" si="158"/>
        <v>0</v>
      </c>
      <c r="P1070" s="9">
        <f t="shared" si="159"/>
        <v>0</v>
      </c>
      <c r="Q1070" s="9">
        <f t="shared" si="156"/>
        <v>0</v>
      </c>
      <c r="R1070" s="8">
        <f t="shared" si="157"/>
        <v>0</v>
      </c>
      <c r="S1070" s="89" t="s">
        <v>1995</v>
      </c>
      <c r="T1070" s="89" t="s">
        <v>2203</v>
      </c>
      <c r="U1070" s="89"/>
      <c r="V1070" s="89"/>
      <c r="W1070" s="89"/>
      <c r="X1070" s="89"/>
      <c r="Y1070" s="89"/>
      <c r="Z1070" s="89"/>
      <c r="AA1070" s="89"/>
      <c r="AB1070" s="89"/>
      <c r="AC1070" s="89"/>
    </row>
    <row r="1071" spans="1:29" x14ac:dyDescent="0.25">
      <c r="A1071" s="4" t="s">
        <v>2560</v>
      </c>
      <c r="B1071" s="46" t="s">
        <v>1516</v>
      </c>
      <c r="C1071" s="46" t="s">
        <v>427</v>
      </c>
      <c r="D1071" s="295" t="s">
        <v>1013</v>
      </c>
      <c r="E1071" s="184" t="s">
        <v>925</v>
      </c>
      <c r="F1071" s="280" t="s">
        <v>7</v>
      </c>
      <c r="G1071" s="58">
        <f t="shared" si="153"/>
        <v>29</v>
      </c>
      <c r="H1071" s="10">
        <v>25</v>
      </c>
      <c r="I1071" s="10">
        <v>50</v>
      </c>
      <c r="J1071" s="29"/>
      <c r="K1071" s="9">
        <f t="shared" si="152"/>
        <v>0</v>
      </c>
      <c r="L1071" s="9">
        <f t="shared" si="154"/>
        <v>0</v>
      </c>
      <c r="M1071" s="9">
        <f t="shared" si="155"/>
        <v>0</v>
      </c>
      <c r="N1071" s="29"/>
      <c r="O1071" s="9">
        <f t="shared" si="158"/>
        <v>0</v>
      </c>
      <c r="P1071" s="9">
        <f t="shared" si="159"/>
        <v>0</v>
      </c>
      <c r="Q1071" s="9">
        <f t="shared" si="156"/>
        <v>0</v>
      </c>
      <c r="R1071" s="8">
        <f t="shared" si="157"/>
        <v>0</v>
      </c>
      <c r="S1071" s="89" t="s">
        <v>1995</v>
      </c>
      <c r="T1071" s="89" t="s">
        <v>2203</v>
      </c>
      <c r="U1071" s="89"/>
      <c r="V1071" s="89"/>
      <c r="W1071" s="89"/>
      <c r="X1071" s="89"/>
      <c r="Y1071" s="89"/>
      <c r="Z1071" s="89"/>
      <c r="AA1071" s="89"/>
      <c r="AB1071" s="89"/>
      <c r="AC1071" s="89"/>
    </row>
    <row r="1072" spans="1:29" x14ac:dyDescent="0.25">
      <c r="A1072" s="4" t="s">
        <v>2560</v>
      </c>
      <c r="B1072" s="46" t="s">
        <v>1516</v>
      </c>
      <c r="C1072" s="46" t="s">
        <v>427</v>
      </c>
      <c r="D1072" s="295" t="s">
        <v>1014</v>
      </c>
      <c r="E1072" s="184" t="s">
        <v>926</v>
      </c>
      <c r="F1072" s="280" t="s">
        <v>7</v>
      </c>
      <c r="G1072" s="58">
        <f t="shared" si="153"/>
        <v>29</v>
      </c>
      <c r="H1072" s="10">
        <v>25</v>
      </c>
      <c r="I1072" s="10">
        <v>50</v>
      </c>
      <c r="J1072" s="29"/>
      <c r="K1072" s="9">
        <f t="shared" si="152"/>
        <v>0</v>
      </c>
      <c r="L1072" s="9">
        <f t="shared" si="154"/>
        <v>0</v>
      </c>
      <c r="M1072" s="9">
        <f t="shared" si="155"/>
        <v>0</v>
      </c>
      <c r="N1072" s="29"/>
      <c r="O1072" s="9">
        <f t="shared" si="158"/>
        <v>0</v>
      </c>
      <c r="P1072" s="9">
        <f t="shared" si="159"/>
        <v>0</v>
      </c>
      <c r="Q1072" s="9">
        <f t="shared" si="156"/>
        <v>0</v>
      </c>
      <c r="R1072" s="8">
        <f t="shared" si="157"/>
        <v>0</v>
      </c>
      <c r="S1072" s="89" t="s">
        <v>1995</v>
      </c>
      <c r="T1072" s="89" t="s">
        <v>2203</v>
      </c>
      <c r="U1072" s="89"/>
      <c r="V1072" s="89"/>
      <c r="W1072" s="89"/>
      <c r="X1072" s="89"/>
      <c r="Y1072" s="89"/>
      <c r="Z1072" s="89"/>
      <c r="AA1072" s="89"/>
      <c r="AB1072" s="89"/>
      <c r="AC1072" s="89"/>
    </row>
    <row r="1073" spans="1:29" x14ac:dyDescent="0.25">
      <c r="A1073" s="4" t="s">
        <v>2560</v>
      </c>
      <c r="B1073" s="46" t="s">
        <v>1516</v>
      </c>
      <c r="C1073" s="46" t="s">
        <v>427</v>
      </c>
      <c r="D1073" s="295" t="s">
        <v>1015</v>
      </c>
      <c r="E1073" s="184" t="s">
        <v>927</v>
      </c>
      <c r="F1073" s="280" t="s">
        <v>7</v>
      </c>
      <c r="G1073" s="58">
        <f t="shared" si="153"/>
        <v>29</v>
      </c>
      <c r="H1073" s="10">
        <v>25</v>
      </c>
      <c r="I1073" s="10">
        <v>50</v>
      </c>
      <c r="J1073" s="29"/>
      <c r="K1073" s="9">
        <f t="shared" si="152"/>
        <v>0</v>
      </c>
      <c r="L1073" s="9">
        <f t="shared" si="154"/>
        <v>0</v>
      </c>
      <c r="M1073" s="9">
        <f t="shared" si="155"/>
        <v>0</v>
      </c>
      <c r="N1073" s="29"/>
      <c r="O1073" s="9">
        <f t="shared" si="158"/>
        <v>0</v>
      </c>
      <c r="P1073" s="9">
        <f t="shared" si="159"/>
        <v>0</v>
      </c>
      <c r="Q1073" s="9">
        <f t="shared" si="156"/>
        <v>0</v>
      </c>
      <c r="R1073" s="8">
        <f t="shared" si="157"/>
        <v>0</v>
      </c>
      <c r="S1073" s="89" t="s">
        <v>1995</v>
      </c>
      <c r="T1073" s="89" t="s">
        <v>2203</v>
      </c>
      <c r="U1073" s="89"/>
      <c r="V1073" s="89"/>
      <c r="W1073" s="89"/>
      <c r="X1073" s="89"/>
      <c r="Y1073" s="89"/>
      <c r="Z1073" s="89"/>
      <c r="AA1073" s="89"/>
      <c r="AB1073" s="89"/>
      <c r="AC1073" s="89"/>
    </row>
    <row r="1074" spans="1:29" x14ac:dyDescent="0.25">
      <c r="A1074" s="4" t="s">
        <v>2560</v>
      </c>
      <c r="B1074" s="46" t="s">
        <v>1516</v>
      </c>
      <c r="C1074" s="46" t="s">
        <v>427</v>
      </c>
      <c r="D1074" s="295" t="s">
        <v>1016</v>
      </c>
      <c r="E1074" s="184" t="s">
        <v>928</v>
      </c>
      <c r="F1074" s="280" t="s">
        <v>7</v>
      </c>
      <c r="G1074" s="58">
        <f t="shared" si="153"/>
        <v>29</v>
      </c>
      <c r="H1074" s="10">
        <v>25</v>
      </c>
      <c r="I1074" s="10">
        <v>50</v>
      </c>
      <c r="J1074" s="29"/>
      <c r="K1074" s="9">
        <f t="shared" si="152"/>
        <v>0</v>
      </c>
      <c r="L1074" s="9">
        <f t="shared" si="154"/>
        <v>0</v>
      </c>
      <c r="M1074" s="9">
        <f t="shared" si="155"/>
        <v>0</v>
      </c>
      <c r="N1074" s="29"/>
      <c r="O1074" s="9">
        <f t="shared" si="158"/>
        <v>0</v>
      </c>
      <c r="P1074" s="9">
        <f t="shared" si="159"/>
        <v>0</v>
      </c>
      <c r="Q1074" s="9">
        <f t="shared" si="156"/>
        <v>0</v>
      </c>
      <c r="R1074" s="8">
        <f t="shared" si="157"/>
        <v>0</v>
      </c>
      <c r="S1074" s="89" t="s">
        <v>1995</v>
      </c>
      <c r="T1074" s="89" t="s">
        <v>2203</v>
      </c>
      <c r="U1074" s="89"/>
      <c r="V1074" s="89"/>
      <c r="W1074" s="89"/>
      <c r="X1074" s="89"/>
      <c r="Y1074" s="89"/>
      <c r="Z1074" s="89"/>
      <c r="AA1074" s="89"/>
      <c r="AB1074" s="89"/>
      <c r="AC1074" s="89"/>
    </row>
    <row r="1075" spans="1:29" x14ac:dyDescent="0.25">
      <c r="A1075" s="4" t="s">
        <v>2560</v>
      </c>
      <c r="B1075" s="46" t="s">
        <v>1516</v>
      </c>
      <c r="C1075" s="46" t="s">
        <v>427</v>
      </c>
      <c r="D1075" s="295" t="s">
        <v>1017</v>
      </c>
      <c r="E1075" s="184" t="s">
        <v>929</v>
      </c>
      <c r="F1075" s="280" t="s">
        <v>7</v>
      </c>
      <c r="G1075" s="58">
        <f t="shared" si="153"/>
        <v>29</v>
      </c>
      <c r="H1075" s="10">
        <v>25</v>
      </c>
      <c r="I1075" s="10">
        <v>50</v>
      </c>
      <c r="J1075" s="29"/>
      <c r="K1075" s="9">
        <f t="shared" si="152"/>
        <v>0</v>
      </c>
      <c r="L1075" s="9">
        <f t="shared" si="154"/>
        <v>0</v>
      </c>
      <c r="M1075" s="9">
        <f t="shared" si="155"/>
        <v>0</v>
      </c>
      <c r="N1075" s="29"/>
      <c r="O1075" s="9">
        <f t="shared" si="158"/>
        <v>0</v>
      </c>
      <c r="P1075" s="9">
        <f t="shared" si="159"/>
        <v>0</v>
      </c>
      <c r="Q1075" s="9">
        <f t="shared" si="156"/>
        <v>0</v>
      </c>
      <c r="R1075" s="8">
        <f t="shared" si="157"/>
        <v>0</v>
      </c>
      <c r="S1075" s="89" t="s">
        <v>1995</v>
      </c>
      <c r="T1075" s="89" t="s">
        <v>2203</v>
      </c>
      <c r="U1075" s="89"/>
      <c r="V1075" s="89"/>
      <c r="W1075" s="89"/>
      <c r="X1075" s="89"/>
      <c r="Y1075" s="89"/>
      <c r="Z1075" s="89"/>
      <c r="AA1075" s="89"/>
      <c r="AB1075" s="89"/>
      <c r="AC1075" s="89"/>
    </row>
    <row r="1076" spans="1:29" x14ac:dyDescent="0.25">
      <c r="A1076" s="4" t="s">
        <v>2560</v>
      </c>
      <c r="B1076" s="5" t="s">
        <v>1516</v>
      </c>
      <c r="C1076" s="5" t="s">
        <v>427</v>
      </c>
      <c r="D1076" s="278" t="s">
        <v>1018</v>
      </c>
      <c r="E1076" s="245" t="s">
        <v>930</v>
      </c>
      <c r="F1076" s="299" t="s">
        <v>7</v>
      </c>
      <c r="G1076" s="17">
        <f t="shared" si="153"/>
        <v>29</v>
      </c>
      <c r="H1076" s="10">
        <v>25</v>
      </c>
      <c r="I1076" s="10">
        <v>50</v>
      </c>
      <c r="J1076" s="29"/>
      <c r="K1076" s="9">
        <f t="shared" si="152"/>
        <v>0</v>
      </c>
      <c r="L1076" s="9">
        <f t="shared" si="154"/>
        <v>0</v>
      </c>
      <c r="M1076" s="9">
        <f t="shared" si="155"/>
        <v>0</v>
      </c>
      <c r="N1076" s="29"/>
      <c r="O1076" s="9">
        <f t="shared" si="158"/>
        <v>0</v>
      </c>
      <c r="P1076" s="9">
        <f t="shared" si="159"/>
        <v>0</v>
      </c>
      <c r="Q1076" s="9">
        <f t="shared" si="156"/>
        <v>0</v>
      </c>
      <c r="R1076" s="8">
        <f t="shared" si="157"/>
        <v>0</v>
      </c>
      <c r="S1076" s="89" t="s">
        <v>1995</v>
      </c>
      <c r="T1076" s="89" t="s">
        <v>2203</v>
      </c>
      <c r="U1076" s="89"/>
      <c r="V1076" s="89"/>
      <c r="W1076" s="89"/>
      <c r="X1076" s="89"/>
      <c r="Y1076" s="89"/>
      <c r="Z1076" s="89"/>
      <c r="AA1076" s="89"/>
      <c r="AB1076" s="89"/>
      <c r="AC1076" s="89"/>
    </row>
    <row r="1077" spans="1:29" x14ac:dyDescent="0.25">
      <c r="A1077" s="4" t="s">
        <v>2560</v>
      </c>
      <c r="B1077" s="46" t="s">
        <v>1516</v>
      </c>
      <c r="C1077" s="46" t="s">
        <v>427</v>
      </c>
      <c r="D1077" s="295" t="s">
        <v>1019</v>
      </c>
      <c r="E1077" s="184" t="s">
        <v>931</v>
      </c>
      <c r="F1077" s="280" t="s">
        <v>7</v>
      </c>
      <c r="G1077" s="58">
        <f t="shared" si="153"/>
        <v>29</v>
      </c>
      <c r="H1077" s="10">
        <v>25</v>
      </c>
      <c r="I1077" s="10">
        <v>50</v>
      </c>
      <c r="J1077" s="29"/>
      <c r="K1077" s="9">
        <f t="shared" si="152"/>
        <v>0</v>
      </c>
      <c r="L1077" s="9">
        <f t="shared" si="154"/>
        <v>0</v>
      </c>
      <c r="M1077" s="9">
        <f t="shared" si="155"/>
        <v>0</v>
      </c>
      <c r="N1077" s="29"/>
      <c r="O1077" s="9">
        <f t="shared" si="158"/>
        <v>0</v>
      </c>
      <c r="P1077" s="9">
        <f t="shared" si="159"/>
        <v>0</v>
      </c>
      <c r="Q1077" s="9">
        <f t="shared" si="156"/>
        <v>0</v>
      </c>
      <c r="R1077" s="8">
        <f t="shared" si="157"/>
        <v>0</v>
      </c>
      <c r="S1077" s="89" t="s">
        <v>1995</v>
      </c>
      <c r="T1077" s="89" t="s">
        <v>2203</v>
      </c>
      <c r="U1077" s="89"/>
      <c r="V1077" s="89"/>
      <c r="W1077" s="89"/>
      <c r="X1077" s="89"/>
      <c r="Y1077" s="89"/>
      <c r="Z1077" s="89"/>
      <c r="AA1077" s="89"/>
      <c r="AB1077" s="89"/>
      <c r="AC1077" s="89"/>
    </row>
    <row r="1078" spans="1:29" x14ac:dyDescent="0.25">
      <c r="A1078" s="4" t="s">
        <v>2560</v>
      </c>
      <c r="B1078" s="46" t="s">
        <v>1516</v>
      </c>
      <c r="C1078" s="46" t="s">
        <v>427</v>
      </c>
      <c r="D1078" s="295" t="s">
        <v>1020</v>
      </c>
      <c r="E1078" s="184" t="s">
        <v>932</v>
      </c>
      <c r="F1078" s="280" t="s">
        <v>7</v>
      </c>
      <c r="G1078" s="58">
        <f t="shared" si="153"/>
        <v>29</v>
      </c>
      <c r="H1078" s="10">
        <v>25</v>
      </c>
      <c r="I1078" s="10">
        <v>50</v>
      </c>
      <c r="J1078" s="29"/>
      <c r="K1078" s="9">
        <f t="shared" si="152"/>
        <v>0</v>
      </c>
      <c r="L1078" s="9">
        <f t="shared" si="154"/>
        <v>0</v>
      </c>
      <c r="M1078" s="9">
        <f t="shared" si="155"/>
        <v>0</v>
      </c>
      <c r="N1078" s="29"/>
      <c r="O1078" s="9">
        <f t="shared" si="158"/>
        <v>0</v>
      </c>
      <c r="P1078" s="9">
        <f t="shared" si="159"/>
        <v>0</v>
      </c>
      <c r="Q1078" s="9">
        <f t="shared" si="156"/>
        <v>0</v>
      </c>
      <c r="R1078" s="8">
        <f t="shared" si="157"/>
        <v>0</v>
      </c>
      <c r="S1078" s="89" t="s">
        <v>1995</v>
      </c>
      <c r="T1078" s="89" t="s">
        <v>2203</v>
      </c>
      <c r="U1078" s="89"/>
      <c r="V1078" s="89"/>
      <c r="W1078" s="89"/>
      <c r="X1078" s="89"/>
      <c r="Y1078" s="89"/>
      <c r="Z1078" s="89"/>
      <c r="AA1078" s="89"/>
      <c r="AB1078" s="89"/>
      <c r="AC1078" s="89"/>
    </row>
    <row r="1079" spans="1:29" x14ac:dyDescent="0.25">
      <c r="A1079" s="4" t="s">
        <v>2560</v>
      </c>
      <c r="B1079" s="46" t="s">
        <v>1516</v>
      </c>
      <c r="C1079" s="46" t="s">
        <v>427</v>
      </c>
      <c r="D1079" s="295" t="s">
        <v>1021</v>
      </c>
      <c r="E1079" s="184" t="s">
        <v>933</v>
      </c>
      <c r="F1079" s="280" t="s">
        <v>7</v>
      </c>
      <c r="G1079" s="58">
        <f t="shared" si="153"/>
        <v>29</v>
      </c>
      <c r="H1079" s="10">
        <v>25</v>
      </c>
      <c r="I1079" s="10">
        <v>50</v>
      </c>
      <c r="J1079" s="29"/>
      <c r="K1079" s="9">
        <f t="shared" si="152"/>
        <v>0</v>
      </c>
      <c r="L1079" s="9">
        <f t="shared" si="154"/>
        <v>0</v>
      </c>
      <c r="M1079" s="9">
        <f t="shared" si="155"/>
        <v>0</v>
      </c>
      <c r="N1079" s="29"/>
      <c r="O1079" s="9">
        <f t="shared" si="158"/>
        <v>0</v>
      </c>
      <c r="P1079" s="9">
        <f t="shared" si="159"/>
        <v>0</v>
      </c>
      <c r="Q1079" s="9">
        <f t="shared" si="156"/>
        <v>0</v>
      </c>
      <c r="R1079" s="8">
        <f t="shared" si="157"/>
        <v>0</v>
      </c>
      <c r="S1079" s="89" t="s">
        <v>1995</v>
      </c>
      <c r="T1079" s="89" t="s">
        <v>2203</v>
      </c>
      <c r="U1079" s="89"/>
      <c r="V1079" s="89"/>
      <c r="W1079" s="89"/>
      <c r="X1079" s="89"/>
      <c r="Y1079" s="89"/>
      <c r="Z1079" s="89"/>
      <c r="AA1079" s="89"/>
      <c r="AB1079" s="89"/>
      <c r="AC1079" s="89"/>
    </row>
    <row r="1080" spans="1:29" x14ac:dyDescent="0.25">
      <c r="A1080" s="4" t="s">
        <v>2560</v>
      </c>
      <c r="B1080" s="46" t="s">
        <v>1516</v>
      </c>
      <c r="C1080" s="46" t="s">
        <v>427</v>
      </c>
      <c r="D1080" s="295" t="s">
        <v>1022</v>
      </c>
      <c r="E1080" s="184" t="s">
        <v>934</v>
      </c>
      <c r="F1080" s="280" t="s">
        <v>7</v>
      </c>
      <c r="G1080" s="58">
        <f t="shared" si="153"/>
        <v>29</v>
      </c>
      <c r="H1080" s="10">
        <v>25</v>
      </c>
      <c r="I1080" s="10">
        <v>50</v>
      </c>
      <c r="J1080" s="29"/>
      <c r="K1080" s="9">
        <f t="shared" si="152"/>
        <v>0</v>
      </c>
      <c r="L1080" s="9">
        <f t="shared" si="154"/>
        <v>0</v>
      </c>
      <c r="M1080" s="9">
        <f t="shared" si="155"/>
        <v>0</v>
      </c>
      <c r="N1080" s="29"/>
      <c r="O1080" s="9">
        <f t="shared" si="158"/>
        <v>0</v>
      </c>
      <c r="P1080" s="9">
        <f t="shared" si="159"/>
        <v>0</v>
      </c>
      <c r="Q1080" s="9">
        <f t="shared" si="156"/>
        <v>0</v>
      </c>
      <c r="R1080" s="8">
        <f t="shared" si="157"/>
        <v>0</v>
      </c>
      <c r="S1080" s="89" t="s">
        <v>1995</v>
      </c>
      <c r="T1080" s="89" t="s">
        <v>2203</v>
      </c>
      <c r="U1080" s="89"/>
      <c r="V1080" s="89"/>
      <c r="W1080" s="89"/>
      <c r="X1080" s="89"/>
      <c r="Y1080" s="89"/>
      <c r="Z1080" s="89"/>
      <c r="AA1080" s="89"/>
      <c r="AB1080" s="89"/>
      <c r="AC1080" s="89"/>
    </row>
    <row r="1081" spans="1:29" x14ac:dyDescent="0.25">
      <c r="A1081" s="4" t="s">
        <v>2560</v>
      </c>
      <c r="B1081" s="46" t="s">
        <v>1516</v>
      </c>
      <c r="C1081" s="46" t="s">
        <v>427</v>
      </c>
      <c r="D1081" s="295" t="s">
        <v>1023</v>
      </c>
      <c r="E1081" s="184" t="s">
        <v>935</v>
      </c>
      <c r="F1081" s="280" t="s">
        <v>7</v>
      </c>
      <c r="G1081" s="58">
        <f t="shared" si="153"/>
        <v>29</v>
      </c>
      <c r="H1081" s="10">
        <v>25</v>
      </c>
      <c r="I1081" s="10">
        <v>50</v>
      </c>
      <c r="J1081" s="29"/>
      <c r="K1081" s="9">
        <f t="shared" si="152"/>
        <v>0</v>
      </c>
      <c r="L1081" s="9">
        <f t="shared" si="154"/>
        <v>0</v>
      </c>
      <c r="M1081" s="9">
        <f t="shared" si="155"/>
        <v>0</v>
      </c>
      <c r="N1081" s="29"/>
      <c r="O1081" s="9">
        <f t="shared" si="158"/>
        <v>0</v>
      </c>
      <c r="P1081" s="9">
        <f t="shared" si="159"/>
        <v>0</v>
      </c>
      <c r="Q1081" s="9">
        <f t="shared" si="156"/>
        <v>0</v>
      </c>
      <c r="R1081" s="8">
        <f t="shared" si="157"/>
        <v>0</v>
      </c>
      <c r="S1081" s="89" t="s">
        <v>1995</v>
      </c>
      <c r="T1081" s="89" t="s">
        <v>2203</v>
      </c>
      <c r="U1081" s="89"/>
      <c r="V1081" s="89"/>
      <c r="W1081" s="89"/>
      <c r="X1081" s="89"/>
      <c r="Y1081" s="89"/>
      <c r="Z1081" s="89"/>
      <c r="AA1081" s="89"/>
      <c r="AB1081" s="89"/>
      <c r="AC1081" s="89"/>
    </row>
    <row r="1082" spans="1:29" x14ac:dyDescent="0.25">
      <c r="A1082" s="4" t="s">
        <v>2560</v>
      </c>
      <c r="B1082" s="46" t="s">
        <v>1516</v>
      </c>
      <c r="C1082" s="46" t="s">
        <v>427</v>
      </c>
      <c r="D1082" s="295" t="s">
        <v>1024</v>
      </c>
      <c r="E1082" s="184" t="s">
        <v>936</v>
      </c>
      <c r="F1082" s="280" t="s">
        <v>7</v>
      </c>
      <c r="G1082" s="58">
        <f t="shared" si="153"/>
        <v>29</v>
      </c>
      <c r="H1082" s="10">
        <v>25</v>
      </c>
      <c r="I1082" s="10">
        <v>50</v>
      </c>
      <c r="J1082" s="29"/>
      <c r="K1082" s="9">
        <f t="shared" si="152"/>
        <v>0</v>
      </c>
      <c r="L1082" s="9">
        <f t="shared" si="154"/>
        <v>0</v>
      </c>
      <c r="M1082" s="9">
        <f t="shared" si="155"/>
        <v>0</v>
      </c>
      <c r="N1082" s="29"/>
      <c r="O1082" s="9">
        <f t="shared" si="158"/>
        <v>0</v>
      </c>
      <c r="P1082" s="9">
        <f t="shared" si="159"/>
        <v>0</v>
      </c>
      <c r="Q1082" s="9">
        <f t="shared" si="156"/>
        <v>0</v>
      </c>
      <c r="R1082" s="8">
        <f t="shared" si="157"/>
        <v>0</v>
      </c>
      <c r="S1082" s="89" t="s">
        <v>1995</v>
      </c>
      <c r="T1082" s="89" t="s">
        <v>2203</v>
      </c>
      <c r="U1082" s="89"/>
      <c r="V1082" s="89"/>
      <c r="W1082" s="89"/>
      <c r="X1082" s="89"/>
      <c r="Y1082" s="89"/>
      <c r="Z1082" s="89"/>
      <c r="AA1082" s="89"/>
      <c r="AB1082" s="89"/>
      <c r="AC1082" s="89"/>
    </row>
    <row r="1083" spans="1:29" x14ac:dyDescent="0.25">
      <c r="A1083" s="4" t="s">
        <v>2560</v>
      </c>
      <c r="B1083" s="46" t="s">
        <v>1516</v>
      </c>
      <c r="C1083" s="46" t="s">
        <v>427</v>
      </c>
      <c r="D1083" s="295" t="s">
        <v>1025</v>
      </c>
      <c r="E1083" s="184" t="s">
        <v>937</v>
      </c>
      <c r="F1083" s="280" t="s">
        <v>7</v>
      </c>
      <c r="G1083" s="58">
        <f t="shared" si="153"/>
        <v>29</v>
      </c>
      <c r="H1083" s="10">
        <v>25</v>
      </c>
      <c r="I1083" s="10">
        <v>50</v>
      </c>
      <c r="J1083" s="29"/>
      <c r="K1083" s="9">
        <f t="shared" ref="K1083:K1146" si="160">J1083*G1083</f>
        <v>0</v>
      </c>
      <c r="L1083" s="9">
        <f t="shared" si="154"/>
        <v>0</v>
      </c>
      <c r="M1083" s="9">
        <f t="shared" si="155"/>
        <v>0</v>
      </c>
      <c r="N1083" s="29"/>
      <c r="O1083" s="9">
        <f t="shared" si="158"/>
        <v>0</v>
      </c>
      <c r="P1083" s="9">
        <f t="shared" si="159"/>
        <v>0</v>
      </c>
      <c r="Q1083" s="9">
        <f t="shared" si="156"/>
        <v>0</v>
      </c>
      <c r="R1083" s="8">
        <f t="shared" si="157"/>
        <v>0</v>
      </c>
      <c r="S1083" s="89" t="s">
        <v>1995</v>
      </c>
      <c r="T1083" s="89" t="s">
        <v>2203</v>
      </c>
      <c r="U1083" s="89"/>
      <c r="V1083" s="89"/>
      <c r="W1083" s="89"/>
      <c r="X1083" s="89"/>
      <c r="Y1083" s="89"/>
      <c r="Z1083" s="89"/>
      <c r="AA1083" s="89"/>
      <c r="AB1083" s="89"/>
      <c r="AC1083" s="89"/>
    </row>
    <row r="1084" spans="1:29" x14ac:dyDescent="0.25">
      <c r="A1084" s="4" t="s">
        <v>2560</v>
      </c>
      <c r="B1084" s="46" t="s">
        <v>1516</v>
      </c>
      <c r="C1084" s="46" t="s">
        <v>427</v>
      </c>
      <c r="D1084" s="295" t="s">
        <v>1026</v>
      </c>
      <c r="E1084" s="184" t="s">
        <v>938</v>
      </c>
      <c r="F1084" s="280" t="s">
        <v>7</v>
      </c>
      <c r="G1084" s="58">
        <f t="shared" si="153"/>
        <v>29</v>
      </c>
      <c r="H1084" s="10">
        <v>25</v>
      </c>
      <c r="I1084" s="10">
        <v>50</v>
      </c>
      <c r="J1084" s="29"/>
      <c r="K1084" s="9">
        <f t="shared" si="160"/>
        <v>0</v>
      </c>
      <c r="L1084" s="9">
        <f t="shared" si="154"/>
        <v>0</v>
      </c>
      <c r="M1084" s="9">
        <f t="shared" si="155"/>
        <v>0</v>
      </c>
      <c r="N1084" s="29"/>
      <c r="O1084" s="9">
        <f t="shared" si="158"/>
        <v>0</v>
      </c>
      <c r="P1084" s="9">
        <f t="shared" si="159"/>
        <v>0</v>
      </c>
      <c r="Q1084" s="9">
        <f t="shared" si="156"/>
        <v>0</v>
      </c>
      <c r="R1084" s="8">
        <f t="shared" si="157"/>
        <v>0</v>
      </c>
      <c r="S1084" s="89" t="s">
        <v>1995</v>
      </c>
      <c r="T1084" s="89" t="s">
        <v>2203</v>
      </c>
      <c r="U1084" s="89"/>
      <c r="V1084" s="89"/>
      <c r="W1084" s="89"/>
      <c r="X1084" s="89"/>
      <c r="Y1084" s="89"/>
      <c r="Z1084" s="89"/>
      <c r="AA1084" s="89"/>
      <c r="AB1084" s="89"/>
      <c r="AC1084" s="89"/>
    </row>
    <row r="1085" spans="1:29" x14ac:dyDescent="0.25">
      <c r="A1085" s="4" t="s">
        <v>2560</v>
      </c>
      <c r="B1085" s="46" t="s">
        <v>1516</v>
      </c>
      <c r="C1085" s="46" t="s">
        <v>427</v>
      </c>
      <c r="D1085" s="295" t="s">
        <v>1027</v>
      </c>
      <c r="E1085" s="184" t="s">
        <v>939</v>
      </c>
      <c r="F1085" s="280" t="s">
        <v>7</v>
      </c>
      <c r="G1085" s="58">
        <f t="shared" si="153"/>
        <v>29</v>
      </c>
      <c r="H1085" s="10">
        <v>25</v>
      </c>
      <c r="I1085" s="10">
        <v>50</v>
      </c>
      <c r="J1085" s="29"/>
      <c r="K1085" s="9">
        <f t="shared" si="160"/>
        <v>0</v>
      </c>
      <c r="L1085" s="9">
        <f t="shared" si="154"/>
        <v>0</v>
      </c>
      <c r="M1085" s="9">
        <f t="shared" si="155"/>
        <v>0</v>
      </c>
      <c r="N1085" s="29"/>
      <c r="O1085" s="9">
        <f t="shared" si="158"/>
        <v>0</v>
      </c>
      <c r="P1085" s="9">
        <f t="shared" si="159"/>
        <v>0</v>
      </c>
      <c r="Q1085" s="9">
        <f t="shared" si="156"/>
        <v>0</v>
      </c>
      <c r="R1085" s="8">
        <f t="shared" si="157"/>
        <v>0</v>
      </c>
      <c r="S1085" s="89" t="s">
        <v>1995</v>
      </c>
      <c r="T1085" s="89" t="s">
        <v>2203</v>
      </c>
      <c r="U1085" s="89"/>
      <c r="V1085" s="89"/>
      <c r="W1085" s="89"/>
      <c r="X1085" s="89"/>
      <c r="Y1085" s="89"/>
      <c r="Z1085" s="89"/>
      <c r="AA1085" s="89"/>
      <c r="AB1085" s="89"/>
      <c r="AC1085" s="89"/>
    </row>
    <row r="1086" spans="1:29" x14ac:dyDescent="0.25">
      <c r="A1086" s="4" t="s">
        <v>2560</v>
      </c>
      <c r="B1086" s="46" t="s">
        <v>1516</v>
      </c>
      <c r="C1086" s="46" t="s">
        <v>427</v>
      </c>
      <c r="D1086" s="295" t="s">
        <v>1028</v>
      </c>
      <c r="E1086" s="245" t="s">
        <v>940</v>
      </c>
      <c r="F1086" s="280" t="s">
        <v>7</v>
      </c>
      <c r="G1086" s="58">
        <f t="shared" si="153"/>
        <v>29</v>
      </c>
      <c r="H1086" s="10">
        <v>25</v>
      </c>
      <c r="I1086" s="10">
        <v>50</v>
      </c>
      <c r="J1086" s="29"/>
      <c r="K1086" s="9">
        <f t="shared" si="160"/>
        <v>0</v>
      </c>
      <c r="L1086" s="9">
        <f t="shared" si="154"/>
        <v>0</v>
      </c>
      <c r="M1086" s="9">
        <f t="shared" si="155"/>
        <v>0</v>
      </c>
      <c r="N1086" s="29"/>
      <c r="O1086" s="9">
        <f t="shared" si="158"/>
        <v>0</v>
      </c>
      <c r="P1086" s="9">
        <f t="shared" si="159"/>
        <v>0</v>
      </c>
      <c r="Q1086" s="9">
        <f t="shared" si="156"/>
        <v>0</v>
      </c>
      <c r="R1086" s="8">
        <f t="shared" si="157"/>
        <v>0</v>
      </c>
      <c r="S1086" s="89" t="s">
        <v>1995</v>
      </c>
      <c r="T1086" s="89" t="s">
        <v>2203</v>
      </c>
      <c r="U1086" s="89"/>
      <c r="V1086" s="89"/>
      <c r="W1086" s="89"/>
      <c r="X1086" s="89"/>
      <c r="Y1086" s="89"/>
      <c r="Z1086" s="89"/>
      <c r="AA1086" s="89"/>
      <c r="AB1086" s="89"/>
      <c r="AC1086" s="89"/>
    </row>
    <row r="1087" spans="1:29" x14ac:dyDescent="0.25">
      <c r="A1087" s="4" t="s">
        <v>2560</v>
      </c>
      <c r="B1087" s="46" t="s">
        <v>1516</v>
      </c>
      <c r="C1087" s="46" t="s">
        <v>427</v>
      </c>
      <c r="D1087" s="295" t="s">
        <v>1029</v>
      </c>
      <c r="E1087" s="245" t="s">
        <v>941</v>
      </c>
      <c r="F1087" s="280" t="s">
        <v>7</v>
      </c>
      <c r="G1087" s="58">
        <f t="shared" si="153"/>
        <v>29</v>
      </c>
      <c r="H1087" s="10">
        <v>25</v>
      </c>
      <c r="I1087" s="10">
        <v>50</v>
      </c>
      <c r="J1087" s="29"/>
      <c r="K1087" s="9">
        <f t="shared" si="160"/>
        <v>0</v>
      </c>
      <c r="L1087" s="9">
        <f t="shared" si="154"/>
        <v>0</v>
      </c>
      <c r="M1087" s="9">
        <f t="shared" si="155"/>
        <v>0</v>
      </c>
      <c r="N1087" s="29"/>
      <c r="O1087" s="9">
        <f t="shared" si="158"/>
        <v>0</v>
      </c>
      <c r="P1087" s="9">
        <f t="shared" si="159"/>
        <v>0</v>
      </c>
      <c r="Q1087" s="9">
        <f t="shared" si="156"/>
        <v>0</v>
      </c>
      <c r="R1087" s="8">
        <f t="shared" si="157"/>
        <v>0</v>
      </c>
      <c r="S1087" s="89" t="s">
        <v>1995</v>
      </c>
      <c r="T1087" s="89" t="s">
        <v>2203</v>
      </c>
      <c r="U1087" s="89"/>
      <c r="V1087" s="89"/>
      <c r="W1087" s="89"/>
      <c r="X1087" s="89"/>
      <c r="Y1087" s="89"/>
      <c r="Z1087" s="89"/>
      <c r="AA1087" s="89"/>
      <c r="AB1087" s="89"/>
      <c r="AC1087" s="89"/>
    </row>
    <row r="1088" spans="1:29" x14ac:dyDescent="0.25">
      <c r="A1088" s="4" t="s">
        <v>2560</v>
      </c>
      <c r="B1088" s="5" t="s">
        <v>1516</v>
      </c>
      <c r="C1088" s="5" t="s">
        <v>427</v>
      </c>
      <c r="D1088" s="303" t="s">
        <v>3309</v>
      </c>
      <c r="E1088" s="304" t="s">
        <v>3393</v>
      </c>
      <c r="F1088" s="299" t="s">
        <v>7</v>
      </c>
      <c r="G1088" s="17">
        <f t="shared" si="153"/>
        <v>12</v>
      </c>
      <c r="H1088" s="15">
        <v>10</v>
      </c>
      <c r="I1088" s="15">
        <v>20</v>
      </c>
      <c r="J1088" s="29"/>
      <c r="K1088" s="9">
        <f t="shared" si="160"/>
        <v>0</v>
      </c>
      <c r="L1088" s="9">
        <f t="shared" si="154"/>
        <v>0</v>
      </c>
      <c r="M1088" s="9">
        <f t="shared" si="155"/>
        <v>0</v>
      </c>
      <c r="N1088" s="29"/>
      <c r="O1088" s="9">
        <f t="shared" si="158"/>
        <v>0</v>
      </c>
      <c r="P1088" s="9">
        <f t="shared" si="159"/>
        <v>0</v>
      </c>
      <c r="Q1088" s="9">
        <f t="shared" si="156"/>
        <v>0</v>
      </c>
      <c r="R1088" s="8">
        <f t="shared" si="157"/>
        <v>0</v>
      </c>
      <c r="S1088" s="89" t="s">
        <v>3308</v>
      </c>
      <c r="T1088" s="89" t="s">
        <v>2727</v>
      </c>
      <c r="U1088" s="89"/>
      <c r="V1088" s="89"/>
      <c r="W1088" s="89"/>
      <c r="X1088" s="89"/>
      <c r="Y1088" s="89"/>
      <c r="Z1088" s="89"/>
      <c r="AA1088" s="89"/>
      <c r="AB1088" s="89"/>
      <c r="AC1088" s="89"/>
    </row>
    <row r="1089" spans="1:29" x14ac:dyDescent="0.25">
      <c r="A1089" s="4" t="s">
        <v>2560</v>
      </c>
      <c r="B1089" s="46" t="s">
        <v>1516</v>
      </c>
      <c r="C1089" s="46" t="s">
        <v>427</v>
      </c>
      <c r="D1089" s="311" t="s">
        <v>3310</v>
      </c>
      <c r="E1089" s="304" t="s">
        <v>3394</v>
      </c>
      <c r="F1089" s="280" t="s">
        <v>7</v>
      </c>
      <c r="G1089" s="84">
        <f t="shared" si="153"/>
        <v>12</v>
      </c>
      <c r="H1089" s="15">
        <v>10</v>
      </c>
      <c r="I1089" s="15">
        <v>20</v>
      </c>
      <c r="J1089" s="29"/>
      <c r="K1089" s="9">
        <f t="shared" si="160"/>
        <v>0</v>
      </c>
      <c r="L1089" s="9">
        <f t="shared" si="154"/>
        <v>0</v>
      </c>
      <c r="M1089" s="9">
        <f t="shared" si="155"/>
        <v>0</v>
      </c>
      <c r="N1089" s="29"/>
      <c r="O1089" s="9">
        <f t="shared" si="158"/>
        <v>0</v>
      </c>
      <c r="P1089" s="9">
        <f t="shared" si="159"/>
        <v>0</v>
      </c>
      <c r="Q1089" s="9">
        <f t="shared" si="156"/>
        <v>0</v>
      </c>
      <c r="R1089" s="8">
        <f t="shared" si="157"/>
        <v>0</v>
      </c>
      <c r="S1089" s="89" t="s">
        <v>3308</v>
      </c>
      <c r="T1089" s="89" t="s">
        <v>2727</v>
      </c>
      <c r="U1089" s="89"/>
      <c r="V1089" s="89"/>
      <c r="W1089" s="89"/>
      <c r="X1089" s="89"/>
      <c r="Y1089" s="89"/>
      <c r="Z1089" s="89"/>
      <c r="AA1089" s="89"/>
      <c r="AB1089" s="89"/>
      <c r="AC1089" s="89"/>
    </row>
    <row r="1090" spans="1:29" x14ac:dyDescent="0.25">
      <c r="A1090" s="4" t="s">
        <v>2560</v>
      </c>
      <c r="B1090" s="46" t="s">
        <v>1516</v>
      </c>
      <c r="C1090" s="46" t="s">
        <v>427</v>
      </c>
      <c r="D1090" s="311" t="s">
        <v>3311</v>
      </c>
      <c r="E1090" s="304" t="s">
        <v>3395</v>
      </c>
      <c r="F1090" s="280" t="s">
        <v>7</v>
      </c>
      <c r="G1090" s="84">
        <f t="shared" si="153"/>
        <v>12</v>
      </c>
      <c r="H1090" s="15">
        <v>10</v>
      </c>
      <c r="I1090" s="15">
        <v>20</v>
      </c>
      <c r="J1090" s="29"/>
      <c r="K1090" s="9">
        <f t="shared" si="160"/>
        <v>0</v>
      </c>
      <c r="L1090" s="9">
        <f t="shared" si="154"/>
        <v>0</v>
      </c>
      <c r="M1090" s="9">
        <f t="shared" si="155"/>
        <v>0</v>
      </c>
      <c r="N1090" s="29"/>
      <c r="O1090" s="9">
        <f t="shared" si="158"/>
        <v>0</v>
      </c>
      <c r="P1090" s="9">
        <f t="shared" si="159"/>
        <v>0</v>
      </c>
      <c r="Q1090" s="9">
        <f t="shared" si="156"/>
        <v>0</v>
      </c>
      <c r="R1090" s="8">
        <f t="shared" si="157"/>
        <v>0</v>
      </c>
      <c r="S1090" s="89" t="s">
        <v>3308</v>
      </c>
      <c r="T1090" s="89" t="s">
        <v>2727</v>
      </c>
      <c r="U1090" s="89"/>
      <c r="V1090" s="89"/>
      <c r="W1090" s="89"/>
      <c r="X1090" s="89"/>
      <c r="Y1090" s="89"/>
      <c r="Z1090" s="89"/>
      <c r="AA1090" s="89"/>
      <c r="AB1090" s="89"/>
      <c r="AC1090" s="89"/>
    </row>
    <row r="1091" spans="1:29" x14ac:dyDescent="0.25">
      <c r="A1091" s="4" t="s">
        <v>2560</v>
      </c>
      <c r="B1091" s="46" t="s">
        <v>1516</v>
      </c>
      <c r="C1091" s="46" t="s">
        <v>427</v>
      </c>
      <c r="D1091" s="311" t="s">
        <v>3312</v>
      </c>
      <c r="E1091" s="304" t="s">
        <v>3396</v>
      </c>
      <c r="F1091" s="280" t="s">
        <v>7</v>
      </c>
      <c r="G1091" s="84">
        <f t="shared" si="153"/>
        <v>12</v>
      </c>
      <c r="H1091" s="15">
        <v>10</v>
      </c>
      <c r="I1091" s="15">
        <v>20</v>
      </c>
      <c r="J1091" s="29"/>
      <c r="K1091" s="9">
        <f t="shared" si="160"/>
        <v>0</v>
      </c>
      <c r="L1091" s="9">
        <f t="shared" si="154"/>
        <v>0</v>
      </c>
      <c r="M1091" s="9">
        <f t="shared" si="155"/>
        <v>0</v>
      </c>
      <c r="N1091" s="29"/>
      <c r="O1091" s="9">
        <f t="shared" si="158"/>
        <v>0</v>
      </c>
      <c r="P1091" s="9">
        <f t="shared" si="159"/>
        <v>0</v>
      </c>
      <c r="Q1091" s="9">
        <f t="shared" si="156"/>
        <v>0</v>
      </c>
      <c r="R1091" s="8">
        <f t="shared" si="157"/>
        <v>0</v>
      </c>
      <c r="S1091" s="89" t="s">
        <v>3308</v>
      </c>
      <c r="T1091" s="89" t="s">
        <v>2727</v>
      </c>
      <c r="U1091" s="89"/>
      <c r="V1091" s="89"/>
      <c r="W1091" s="89"/>
      <c r="X1091" s="89"/>
      <c r="Y1091" s="89"/>
      <c r="Z1091" s="89"/>
      <c r="AA1091" s="89"/>
      <c r="AB1091" s="89"/>
      <c r="AC1091" s="89"/>
    </row>
    <row r="1092" spans="1:29" x14ac:dyDescent="0.25">
      <c r="A1092" s="4" t="s">
        <v>2560</v>
      </c>
      <c r="B1092" s="46" t="s">
        <v>1516</v>
      </c>
      <c r="C1092" s="46" t="s">
        <v>427</v>
      </c>
      <c r="D1092" s="311" t="s">
        <v>3313</v>
      </c>
      <c r="E1092" s="304" t="s">
        <v>3397</v>
      </c>
      <c r="F1092" s="280" t="s">
        <v>7</v>
      </c>
      <c r="G1092" s="84">
        <f t="shared" si="153"/>
        <v>12</v>
      </c>
      <c r="H1092" s="15">
        <v>10</v>
      </c>
      <c r="I1092" s="15">
        <v>20</v>
      </c>
      <c r="J1092" s="29"/>
      <c r="K1092" s="9">
        <f t="shared" si="160"/>
        <v>0</v>
      </c>
      <c r="L1092" s="9">
        <f t="shared" si="154"/>
        <v>0</v>
      </c>
      <c r="M1092" s="9">
        <f t="shared" si="155"/>
        <v>0</v>
      </c>
      <c r="N1092" s="29"/>
      <c r="O1092" s="9">
        <f t="shared" si="158"/>
        <v>0</v>
      </c>
      <c r="P1092" s="9">
        <f t="shared" si="159"/>
        <v>0</v>
      </c>
      <c r="Q1092" s="9">
        <f t="shared" si="156"/>
        <v>0</v>
      </c>
      <c r="R1092" s="8">
        <f t="shared" si="157"/>
        <v>0</v>
      </c>
      <c r="S1092" s="89" t="s">
        <v>3308</v>
      </c>
      <c r="T1092" s="89" t="s">
        <v>2727</v>
      </c>
      <c r="U1092" s="89"/>
      <c r="V1092" s="89"/>
      <c r="W1092" s="89"/>
      <c r="X1092" s="89"/>
      <c r="Y1092" s="89"/>
      <c r="Z1092" s="89"/>
      <c r="AA1092" s="89"/>
      <c r="AB1092" s="89"/>
      <c r="AC1092" s="89"/>
    </row>
    <row r="1093" spans="1:29" x14ac:dyDescent="0.25">
      <c r="A1093" s="4" t="s">
        <v>2560</v>
      </c>
      <c r="B1093" s="46" t="s">
        <v>1516</v>
      </c>
      <c r="C1093" s="46" t="s">
        <v>427</v>
      </c>
      <c r="D1093" s="311" t="s">
        <v>3314</v>
      </c>
      <c r="E1093" s="304" t="s">
        <v>3398</v>
      </c>
      <c r="F1093" s="280" t="s">
        <v>7</v>
      </c>
      <c r="G1093" s="84">
        <f t="shared" si="153"/>
        <v>12</v>
      </c>
      <c r="H1093" s="15">
        <v>10</v>
      </c>
      <c r="I1093" s="15">
        <v>20</v>
      </c>
      <c r="J1093" s="29"/>
      <c r="K1093" s="9">
        <f t="shared" si="160"/>
        <v>0</v>
      </c>
      <c r="L1093" s="9">
        <f t="shared" si="154"/>
        <v>0</v>
      </c>
      <c r="M1093" s="9">
        <f t="shared" si="155"/>
        <v>0</v>
      </c>
      <c r="N1093" s="29"/>
      <c r="O1093" s="9">
        <f t="shared" si="158"/>
        <v>0</v>
      </c>
      <c r="P1093" s="9">
        <f t="shared" si="159"/>
        <v>0</v>
      </c>
      <c r="Q1093" s="9">
        <f t="shared" si="156"/>
        <v>0</v>
      </c>
      <c r="R1093" s="8">
        <f t="shared" si="157"/>
        <v>0</v>
      </c>
      <c r="S1093" s="89" t="s">
        <v>3308</v>
      </c>
      <c r="T1093" s="89" t="s">
        <v>2727</v>
      </c>
      <c r="U1093" s="89"/>
      <c r="V1093" s="89"/>
      <c r="W1093" s="89"/>
      <c r="X1093" s="89"/>
      <c r="Y1093" s="89"/>
      <c r="Z1093" s="89"/>
      <c r="AA1093" s="89"/>
      <c r="AB1093" s="89"/>
      <c r="AC1093" s="89"/>
    </row>
    <row r="1094" spans="1:29" x14ac:dyDescent="0.25">
      <c r="A1094" s="4" t="s">
        <v>2560</v>
      </c>
      <c r="B1094" s="46" t="s">
        <v>1516</v>
      </c>
      <c r="C1094" s="46" t="s">
        <v>427</v>
      </c>
      <c r="D1094" s="311" t="s">
        <v>3315</v>
      </c>
      <c r="E1094" s="304" t="s">
        <v>3399</v>
      </c>
      <c r="F1094" s="280" t="s">
        <v>7</v>
      </c>
      <c r="G1094" s="84">
        <f t="shared" si="153"/>
        <v>12</v>
      </c>
      <c r="H1094" s="15">
        <v>10</v>
      </c>
      <c r="I1094" s="15">
        <v>20</v>
      </c>
      <c r="J1094" s="29"/>
      <c r="K1094" s="9">
        <f t="shared" si="160"/>
        <v>0</v>
      </c>
      <c r="L1094" s="9">
        <f t="shared" si="154"/>
        <v>0</v>
      </c>
      <c r="M1094" s="9">
        <f t="shared" si="155"/>
        <v>0</v>
      </c>
      <c r="N1094" s="29"/>
      <c r="O1094" s="9">
        <f t="shared" si="158"/>
        <v>0</v>
      </c>
      <c r="P1094" s="9">
        <f t="shared" si="159"/>
        <v>0</v>
      </c>
      <c r="Q1094" s="9">
        <f t="shared" si="156"/>
        <v>0</v>
      </c>
      <c r="R1094" s="8">
        <f t="shared" si="157"/>
        <v>0</v>
      </c>
      <c r="S1094" s="89" t="s">
        <v>3308</v>
      </c>
      <c r="T1094" s="89" t="s">
        <v>2727</v>
      </c>
      <c r="U1094" s="89"/>
      <c r="V1094" s="89"/>
      <c r="W1094" s="89"/>
      <c r="X1094" s="89"/>
      <c r="Y1094" s="89"/>
      <c r="Z1094" s="89"/>
      <c r="AA1094" s="89"/>
      <c r="AB1094" s="89"/>
      <c r="AC1094" s="89"/>
    </row>
    <row r="1095" spans="1:29" x14ac:dyDescent="0.25">
      <c r="A1095" s="4" t="s">
        <v>2560</v>
      </c>
      <c r="B1095" s="46" t="s">
        <v>1516</v>
      </c>
      <c r="C1095" s="46" t="s">
        <v>427</v>
      </c>
      <c r="D1095" s="311" t="s">
        <v>3316</v>
      </c>
      <c r="E1095" s="304" t="s">
        <v>3400</v>
      </c>
      <c r="F1095" s="280" t="s">
        <v>7</v>
      </c>
      <c r="G1095" s="84">
        <f t="shared" ref="G1095:G1158" si="161">ROUNDUP(H1095*1.15,0)</f>
        <v>12</v>
      </c>
      <c r="H1095" s="15">
        <v>10</v>
      </c>
      <c r="I1095" s="15">
        <v>20</v>
      </c>
      <c r="J1095" s="29"/>
      <c r="K1095" s="9">
        <f t="shared" si="160"/>
        <v>0</v>
      </c>
      <c r="L1095" s="9">
        <f t="shared" ref="L1095:L1158" si="162">J1095*H1095</f>
        <v>0</v>
      </c>
      <c r="M1095" s="9">
        <f t="shared" ref="M1095:M1158" si="163">J1095*I1095</f>
        <v>0</v>
      </c>
      <c r="N1095" s="29"/>
      <c r="O1095" s="9">
        <f t="shared" si="158"/>
        <v>0</v>
      </c>
      <c r="P1095" s="9">
        <f t="shared" si="159"/>
        <v>0</v>
      </c>
      <c r="Q1095" s="9">
        <f t="shared" ref="Q1095:Q1158" si="164">N1095*I1095</f>
        <v>0</v>
      </c>
      <c r="R1095" s="8">
        <f t="shared" ref="R1095:R1158" si="165">J1095-N1095</f>
        <v>0</v>
      </c>
      <c r="S1095" s="89" t="s">
        <v>3308</v>
      </c>
      <c r="T1095" s="89" t="s">
        <v>2727</v>
      </c>
      <c r="U1095" s="89"/>
      <c r="V1095" s="89"/>
      <c r="W1095" s="89"/>
      <c r="X1095" s="89"/>
      <c r="Y1095" s="89"/>
      <c r="Z1095" s="89"/>
      <c r="AA1095" s="89"/>
      <c r="AB1095" s="89"/>
      <c r="AC1095" s="89"/>
    </row>
    <row r="1096" spans="1:29" x14ac:dyDescent="0.25">
      <c r="A1096" s="4" t="s">
        <v>2560</v>
      </c>
      <c r="B1096" s="46" t="s">
        <v>1516</v>
      </c>
      <c r="C1096" s="46" t="s">
        <v>427</v>
      </c>
      <c r="D1096" s="311" t="s">
        <v>3317</v>
      </c>
      <c r="E1096" s="304" t="s">
        <v>3401</v>
      </c>
      <c r="F1096" s="280" t="s">
        <v>7</v>
      </c>
      <c r="G1096" s="84">
        <f t="shared" si="161"/>
        <v>12</v>
      </c>
      <c r="H1096" s="15">
        <v>10</v>
      </c>
      <c r="I1096" s="15">
        <v>20</v>
      </c>
      <c r="J1096" s="29"/>
      <c r="K1096" s="9">
        <f t="shared" si="160"/>
        <v>0</v>
      </c>
      <c r="L1096" s="9">
        <f t="shared" si="162"/>
        <v>0</v>
      </c>
      <c r="M1096" s="9">
        <f t="shared" si="163"/>
        <v>0</v>
      </c>
      <c r="N1096" s="29"/>
      <c r="O1096" s="9">
        <f t="shared" ref="O1096:O1159" si="166">$N1096*G1096</f>
        <v>0</v>
      </c>
      <c r="P1096" s="9">
        <f t="shared" ref="P1096:P1159" si="167">N1096*H1096</f>
        <v>0</v>
      </c>
      <c r="Q1096" s="9">
        <f t="shared" si="164"/>
        <v>0</v>
      </c>
      <c r="R1096" s="8">
        <f t="shared" si="165"/>
        <v>0</v>
      </c>
      <c r="S1096" s="89" t="s">
        <v>3308</v>
      </c>
      <c r="T1096" s="89" t="s">
        <v>2727</v>
      </c>
      <c r="U1096" s="89"/>
      <c r="V1096" s="89"/>
      <c r="W1096" s="89"/>
      <c r="X1096" s="89"/>
      <c r="Y1096" s="89"/>
      <c r="Z1096" s="89"/>
      <c r="AA1096" s="89"/>
      <c r="AB1096" s="89"/>
      <c r="AC1096" s="89"/>
    </row>
    <row r="1097" spans="1:29" x14ac:dyDescent="0.25">
      <c r="A1097" s="4" t="s">
        <v>2560</v>
      </c>
      <c r="B1097" s="46" t="s">
        <v>1516</v>
      </c>
      <c r="C1097" s="46" t="s">
        <v>427</v>
      </c>
      <c r="D1097" s="311" t="s">
        <v>3318</v>
      </c>
      <c r="E1097" s="304" t="s">
        <v>3402</v>
      </c>
      <c r="F1097" s="280" t="s">
        <v>7</v>
      </c>
      <c r="G1097" s="84">
        <f t="shared" si="161"/>
        <v>12</v>
      </c>
      <c r="H1097" s="15">
        <v>10</v>
      </c>
      <c r="I1097" s="15">
        <v>20</v>
      </c>
      <c r="J1097" s="29"/>
      <c r="K1097" s="9">
        <f t="shared" si="160"/>
        <v>0</v>
      </c>
      <c r="L1097" s="9">
        <f t="shared" si="162"/>
        <v>0</v>
      </c>
      <c r="M1097" s="9">
        <f t="shared" si="163"/>
        <v>0</v>
      </c>
      <c r="N1097" s="29"/>
      <c r="O1097" s="9">
        <f t="shared" si="166"/>
        <v>0</v>
      </c>
      <c r="P1097" s="9">
        <f t="shared" si="167"/>
        <v>0</v>
      </c>
      <c r="Q1097" s="9">
        <f t="shared" si="164"/>
        <v>0</v>
      </c>
      <c r="R1097" s="8">
        <f t="shared" si="165"/>
        <v>0</v>
      </c>
      <c r="S1097" s="89" t="s">
        <v>3308</v>
      </c>
      <c r="T1097" s="89" t="s">
        <v>2727</v>
      </c>
      <c r="U1097" s="89"/>
      <c r="V1097" s="89"/>
      <c r="W1097" s="89"/>
      <c r="X1097" s="89"/>
      <c r="Y1097" s="89"/>
      <c r="Z1097" s="89"/>
      <c r="AA1097" s="89"/>
      <c r="AB1097" s="89"/>
      <c r="AC1097" s="89"/>
    </row>
    <row r="1098" spans="1:29" x14ac:dyDescent="0.25">
      <c r="A1098" s="4" t="s">
        <v>2560</v>
      </c>
      <c r="B1098" s="46" t="s">
        <v>1516</v>
      </c>
      <c r="C1098" s="46" t="s">
        <v>427</v>
      </c>
      <c r="D1098" s="311" t="s">
        <v>3319</v>
      </c>
      <c r="E1098" s="304" t="s">
        <v>3403</v>
      </c>
      <c r="F1098" s="280" t="s">
        <v>7</v>
      </c>
      <c r="G1098" s="84">
        <f t="shared" si="161"/>
        <v>12</v>
      </c>
      <c r="H1098" s="15">
        <v>10</v>
      </c>
      <c r="I1098" s="15">
        <v>20</v>
      </c>
      <c r="J1098" s="29"/>
      <c r="K1098" s="9">
        <f t="shared" si="160"/>
        <v>0</v>
      </c>
      <c r="L1098" s="9">
        <f t="shared" si="162"/>
        <v>0</v>
      </c>
      <c r="M1098" s="9">
        <f t="shared" si="163"/>
        <v>0</v>
      </c>
      <c r="N1098" s="29"/>
      <c r="O1098" s="9">
        <f t="shared" si="166"/>
        <v>0</v>
      </c>
      <c r="P1098" s="9">
        <f t="shared" si="167"/>
        <v>0</v>
      </c>
      <c r="Q1098" s="9">
        <f t="shared" si="164"/>
        <v>0</v>
      </c>
      <c r="R1098" s="8">
        <f t="shared" si="165"/>
        <v>0</v>
      </c>
      <c r="S1098" s="89" t="s">
        <v>3308</v>
      </c>
      <c r="T1098" s="89" t="s">
        <v>2727</v>
      </c>
      <c r="U1098" s="89"/>
      <c r="V1098" s="89"/>
      <c r="W1098" s="89"/>
      <c r="X1098" s="89"/>
      <c r="Y1098" s="89"/>
      <c r="Z1098" s="89"/>
      <c r="AA1098" s="89"/>
      <c r="AB1098" s="89"/>
      <c r="AC1098" s="89"/>
    </row>
    <row r="1099" spans="1:29" x14ac:dyDescent="0.25">
      <c r="A1099" s="4" t="s">
        <v>2560</v>
      </c>
      <c r="B1099" s="46" t="s">
        <v>1516</v>
      </c>
      <c r="C1099" s="46" t="s">
        <v>427</v>
      </c>
      <c r="D1099" s="311" t="s">
        <v>3320</v>
      </c>
      <c r="E1099" s="304" t="s">
        <v>3404</v>
      </c>
      <c r="F1099" s="280" t="s">
        <v>7</v>
      </c>
      <c r="G1099" s="84">
        <f t="shared" si="161"/>
        <v>12</v>
      </c>
      <c r="H1099" s="15">
        <v>10</v>
      </c>
      <c r="I1099" s="15">
        <v>20</v>
      </c>
      <c r="J1099" s="29"/>
      <c r="K1099" s="9">
        <f t="shared" si="160"/>
        <v>0</v>
      </c>
      <c r="L1099" s="9">
        <f t="shared" si="162"/>
        <v>0</v>
      </c>
      <c r="M1099" s="9">
        <f t="shared" si="163"/>
        <v>0</v>
      </c>
      <c r="N1099" s="29"/>
      <c r="O1099" s="9">
        <f t="shared" si="166"/>
        <v>0</v>
      </c>
      <c r="P1099" s="9">
        <f t="shared" si="167"/>
        <v>0</v>
      </c>
      <c r="Q1099" s="9">
        <f t="shared" si="164"/>
        <v>0</v>
      </c>
      <c r="R1099" s="8">
        <f t="shared" si="165"/>
        <v>0</v>
      </c>
      <c r="S1099" s="89" t="s">
        <v>3308</v>
      </c>
      <c r="T1099" s="89" t="s">
        <v>2727</v>
      </c>
      <c r="U1099" s="89"/>
      <c r="V1099" s="89"/>
      <c r="W1099" s="89"/>
      <c r="X1099" s="89"/>
      <c r="Y1099" s="89"/>
      <c r="Z1099" s="89"/>
      <c r="AA1099" s="89"/>
      <c r="AB1099" s="89"/>
      <c r="AC1099" s="89"/>
    </row>
    <row r="1100" spans="1:29" x14ac:dyDescent="0.25">
      <c r="A1100" s="4" t="s">
        <v>2560</v>
      </c>
      <c r="B1100" s="46" t="s">
        <v>1516</v>
      </c>
      <c r="C1100" s="46" t="s">
        <v>427</v>
      </c>
      <c r="D1100" s="311" t="s">
        <v>3321</v>
      </c>
      <c r="E1100" s="304" t="s">
        <v>3405</v>
      </c>
      <c r="F1100" s="280" t="s">
        <v>7</v>
      </c>
      <c r="G1100" s="84">
        <f t="shared" si="161"/>
        <v>12</v>
      </c>
      <c r="H1100" s="15">
        <v>10</v>
      </c>
      <c r="I1100" s="15">
        <v>20</v>
      </c>
      <c r="J1100" s="29"/>
      <c r="K1100" s="9">
        <f t="shared" si="160"/>
        <v>0</v>
      </c>
      <c r="L1100" s="9">
        <f t="shared" si="162"/>
        <v>0</v>
      </c>
      <c r="M1100" s="9">
        <f t="shared" si="163"/>
        <v>0</v>
      </c>
      <c r="N1100" s="29"/>
      <c r="O1100" s="9">
        <f t="shared" si="166"/>
        <v>0</v>
      </c>
      <c r="P1100" s="9">
        <f t="shared" si="167"/>
        <v>0</v>
      </c>
      <c r="Q1100" s="9">
        <f t="shared" si="164"/>
        <v>0</v>
      </c>
      <c r="R1100" s="8">
        <f t="shared" si="165"/>
        <v>0</v>
      </c>
      <c r="S1100" s="89" t="s">
        <v>3308</v>
      </c>
      <c r="T1100" s="89" t="s">
        <v>2727</v>
      </c>
      <c r="U1100" s="89"/>
      <c r="V1100" s="89"/>
      <c r="W1100" s="89"/>
      <c r="X1100" s="89"/>
      <c r="Y1100" s="89"/>
      <c r="Z1100" s="89"/>
      <c r="AA1100" s="89"/>
      <c r="AB1100" s="89"/>
      <c r="AC1100" s="89"/>
    </row>
    <row r="1101" spans="1:29" x14ac:dyDescent="0.25">
      <c r="A1101" s="4" t="s">
        <v>2560</v>
      </c>
      <c r="B1101" s="46" t="s">
        <v>1516</v>
      </c>
      <c r="C1101" s="46" t="s">
        <v>427</v>
      </c>
      <c r="D1101" s="311" t="s">
        <v>3322</v>
      </c>
      <c r="E1101" s="304" t="s">
        <v>3406</v>
      </c>
      <c r="F1101" s="280" t="s">
        <v>7</v>
      </c>
      <c r="G1101" s="84">
        <f t="shared" si="161"/>
        <v>12</v>
      </c>
      <c r="H1101" s="15">
        <v>10</v>
      </c>
      <c r="I1101" s="15">
        <v>20</v>
      </c>
      <c r="J1101" s="29"/>
      <c r="K1101" s="9">
        <f t="shared" si="160"/>
        <v>0</v>
      </c>
      <c r="L1101" s="9">
        <f t="shared" si="162"/>
        <v>0</v>
      </c>
      <c r="M1101" s="9">
        <f t="shared" si="163"/>
        <v>0</v>
      </c>
      <c r="N1101" s="29"/>
      <c r="O1101" s="9">
        <f t="shared" si="166"/>
        <v>0</v>
      </c>
      <c r="P1101" s="9">
        <f t="shared" si="167"/>
        <v>0</v>
      </c>
      <c r="Q1101" s="9">
        <f t="shared" si="164"/>
        <v>0</v>
      </c>
      <c r="R1101" s="8">
        <f t="shared" si="165"/>
        <v>0</v>
      </c>
      <c r="S1101" s="89" t="s">
        <v>3308</v>
      </c>
      <c r="T1101" s="89" t="s">
        <v>2727</v>
      </c>
      <c r="U1101" s="89"/>
      <c r="V1101" s="89"/>
      <c r="W1101" s="89"/>
      <c r="X1101" s="89"/>
      <c r="Y1101" s="89"/>
      <c r="Z1101" s="89"/>
      <c r="AA1101" s="89"/>
      <c r="AB1101" s="89"/>
      <c r="AC1101" s="89"/>
    </row>
    <row r="1102" spans="1:29" x14ac:dyDescent="0.25">
      <c r="A1102" s="4" t="s">
        <v>2560</v>
      </c>
      <c r="B1102" s="46" t="s">
        <v>1516</v>
      </c>
      <c r="C1102" s="46" t="s">
        <v>427</v>
      </c>
      <c r="D1102" s="311" t="s">
        <v>3323</v>
      </c>
      <c r="E1102" s="304" t="s">
        <v>3407</v>
      </c>
      <c r="F1102" s="280" t="s">
        <v>7</v>
      </c>
      <c r="G1102" s="84">
        <f t="shared" si="161"/>
        <v>12</v>
      </c>
      <c r="H1102" s="15">
        <v>10</v>
      </c>
      <c r="I1102" s="15">
        <v>20</v>
      </c>
      <c r="J1102" s="29"/>
      <c r="K1102" s="9">
        <f t="shared" si="160"/>
        <v>0</v>
      </c>
      <c r="L1102" s="9">
        <f t="shared" si="162"/>
        <v>0</v>
      </c>
      <c r="M1102" s="9">
        <f t="shared" si="163"/>
        <v>0</v>
      </c>
      <c r="N1102" s="29"/>
      <c r="O1102" s="9">
        <f t="shared" si="166"/>
        <v>0</v>
      </c>
      <c r="P1102" s="9">
        <f t="shared" si="167"/>
        <v>0</v>
      </c>
      <c r="Q1102" s="9">
        <f t="shared" si="164"/>
        <v>0</v>
      </c>
      <c r="R1102" s="8">
        <f t="shared" si="165"/>
        <v>0</v>
      </c>
      <c r="S1102" s="89" t="s">
        <v>3308</v>
      </c>
      <c r="T1102" s="89" t="s">
        <v>2727</v>
      </c>
      <c r="U1102" s="89"/>
      <c r="V1102" s="89"/>
      <c r="W1102" s="89"/>
      <c r="X1102" s="89"/>
      <c r="Y1102" s="89"/>
      <c r="Z1102" s="89"/>
      <c r="AA1102" s="89"/>
      <c r="AB1102" s="89"/>
      <c r="AC1102" s="89"/>
    </row>
    <row r="1103" spans="1:29" x14ac:dyDescent="0.25">
      <c r="A1103" s="4" t="s">
        <v>2560</v>
      </c>
      <c r="B1103" s="46" t="s">
        <v>1516</v>
      </c>
      <c r="C1103" s="46" t="s">
        <v>427</v>
      </c>
      <c r="D1103" s="311" t="s">
        <v>3324</v>
      </c>
      <c r="E1103" s="304" t="s">
        <v>3408</v>
      </c>
      <c r="F1103" s="280" t="s">
        <v>7</v>
      </c>
      <c r="G1103" s="84">
        <f t="shared" si="161"/>
        <v>12</v>
      </c>
      <c r="H1103" s="15">
        <v>10</v>
      </c>
      <c r="I1103" s="15">
        <v>20</v>
      </c>
      <c r="J1103" s="29"/>
      <c r="K1103" s="9">
        <f t="shared" si="160"/>
        <v>0</v>
      </c>
      <c r="L1103" s="9">
        <f t="shared" si="162"/>
        <v>0</v>
      </c>
      <c r="M1103" s="9">
        <f t="shared" si="163"/>
        <v>0</v>
      </c>
      <c r="N1103" s="29"/>
      <c r="O1103" s="9">
        <f t="shared" si="166"/>
        <v>0</v>
      </c>
      <c r="P1103" s="9">
        <f t="shared" si="167"/>
        <v>0</v>
      </c>
      <c r="Q1103" s="9">
        <f t="shared" si="164"/>
        <v>0</v>
      </c>
      <c r="R1103" s="8">
        <f t="shared" si="165"/>
        <v>0</v>
      </c>
      <c r="S1103" s="89" t="s">
        <v>3308</v>
      </c>
      <c r="T1103" s="89" t="s">
        <v>2727</v>
      </c>
      <c r="U1103" s="89"/>
      <c r="V1103" s="89"/>
      <c r="W1103" s="89"/>
      <c r="X1103" s="89"/>
      <c r="Y1103" s="89"/>
      <c r="Z1103" s="89"/>
      <c r="AA1103" s="89"/>
      <c r="AB1103" s="89"/>
      <c r="AC1103" s="89"/>
    </row>
    <row r="1104" spans="1:29" x14ac:dyDescent="0.25">
      <c r="A1104" s="4" t="s">
        <v>2560</v>
      </c>
      <c r="B1104" s="46" t="s">
        <v>1516</v>
      </c>
      <c r="C1104" s="46" t="s">
        <v>427</v>
      </c>
      <c r="D1104" s="311" t="s">
        <v>3325</v>
      </c>
      <c r="E1104" s="304" t="s">
        <v>3409</v>
      </c>
      <c r="F1104" s="280" t="s">
        <v>7</v>
      </c>
      <c r="G1104" s="84">
        <f t="shared" si="161"/>
        <v>12</v>
      </c>
      <c r="H1104" s="15">
        <v>10</v>
      </c>
      <c r="I1104" s="15">
        <v>20</v>
      </c>
      <c r="J1104" s="29"/>
      <c r="K1104" s="9">
        <f t="shared" si="160"/>
        <v>0</v>
      </c>
      <c r="L1104" s="9">
        <f t="shared" si="162"/>
        <v>0</v>
      </c>
      <c r="M1104" s="9">
        <f t="shared" si="163"/>
        <v>0</v>
      </c>
      <c r="N1104" s="29"/>
      <c r="O1104" s="9">
        <f t="shared" si="166"/>
        <v>0</v>
      </c>
      <c r="P1104" s="9">
        <f t="shared" si="167"/>
        <v>0</v>
      </c>
      <c r="Q1104" s="9">
        <f t="shared" si="164"/>
        <v>0</v>
      </c>
      <c r="R1104" s="8">
        <f t="shared" si="165"/>
        <v>0</v>
      </c>
      <c r="S1104" s="89" t="s">
        <v>3308</v>
      </c>
      <c r="T1104" s="89" t="s">
        <v>2727</v>
      </c>
      <c r="U1104" s="89"/>
      <c r="V1104" s="89"/>
      <c r="W1104" s="89"/>
      <c r="X1104" s="89"/>
      <c r="Y1104" s="89"/>
      <c r="Z1104" s="89"/>
      <c r="AA1104" s="89"/>
      <c r="AB1104" s="89"/>
      <c r="AC1104" s="89"/>
    </row>
    <row r="1105" spans="1:29" x14ac:dyDescent="0.25">
      <c r="A1105" s="4" t="s">
        <v>2560</v>
      </c>
      <c r="B1105" s="46" t="s">
        <v>1516</v>
      </c>
      <c r="C1105" s="46" t="s">
        <v>427</v>
      </c>
      <c r="D1105" s="311" t="s">
        <v>3326</v>
      </c>
      <c r="E1105" s="304" t="s">
        <v>3410</v>
      </c>
      <c r="F1105" s="280" t="s">
        <v>7</v>
      </c>
      <c r="G1105" s="84">
        <f t="shared" si="161"/>
        <v>12</v>
      </c>
      <c r="H1105" s="15">
        <v>10</v>
      </c>
      <c r="I1105" s="15">
        <v>20</v>
      </c>
      <c r="J1105" s="29"/>
      <c r="K1105" s="9">
        <f t="shared" si="160"/>
        <v>0</v>
      </c>
      <c r="L1105" s="9">
        <f t="shared" si="162"/>
        <v>0</v>
      </c>
      <c r="M1105" s="9">
        <f t="shared" si="163"/>
        <v>0</v>
      </c>
      <c r="N1105" s="29"/>
      <c r="O1105" s="9">
        <f t="shared" si="166"/>
        <v>0</v>
      </c>
      <c r="P1105" s="9">
        <f t="shared" si="167"/>
        <v>0</v>
      </c>
      <c r="Q1105" s="9">
        <f t="shared" si="164"/>
        <v>0</v>
      </c>
      <c r="R1105" s="8">
        <f t="shared" si="165"/>
        <v>0</v>
      </c>
      <c r="S1105" s="89" t="s">
        <v>3308</v>
      </c>
      <c r="T1105" s="89" t="s">
        <v>2727</v>
      </c>
      <c r="U1105" s="89"/>
      <c r="V1105" s="89"/>
      <c r="W1105" s="89"/>
      <c r="X1105" s="89"/>
      <c r="Y1105" s="89"/>
      <c r="Z1105" s="89"/>
      <c r="AA1105" s="89"/>
      <c r="AB1105" s="89"/>
      <c r="AC1105" s="89"/>
    </row>
    <row r="1106" spans="1:29" x14ac:dyDescent="0.25">
      <c r="A1106" s="4" t="s">
        <v>2560</v>
      </c>
      <c r="B1106" s="46" t="s">
        <v>1516</v>
      </c>
      <c r="C1106" s="46" t="s">
        <v>427</v>
      </c>
      <c r="D1106" s="311" t="s">
        <v>3327</v>
      </c>
      <c r="E1106" s="304" t="s">
        <v>3411</v>
      </c>
      <c r="F1106" s="280" t="s">
        <v>7</v>
      </c>
      <c r="G1106" s="84">
        <f t="shared" si="161"/>
        <v>12</v>
      </c>
      <c r="H1106" s="15">
        <v>10</v>
      </c>
      <c r="I1106" s="15">
        <v>20</v>
      </c>
      <c r="J1106" s="29"/>
      <c r="K1106" s="9">
        <f t="shared" si="160"/>
        <v>0</v>
      </c>
      <c r="L1106" s="9">
        <f t="shared" si="162"/>
        <v>0</v>
      </c>
      <c r="M1106" s="9">
        <f t="shared" si="163"/>
        <v>0</v>
      </c>
      <c r="N1106" s="29"/>
      <c r="O1106" s="9">
        <f t="shared" si="166"/>
        <v>0</v>
      </c>
      <c r="P1106" s="9">
        <f t="shared" si="167"/>
        <v>0</v>
      </c>
      <c r="Q1106" s="9">
        <f t="shared" si="164"/>
        <v>0</v>
      </c>
      <c r="R1106" s="8">
        <f t="shared" si="165"/>
        <v>0</v>
      </c>
      <c r="S1106" s="89" t="s">
        <v>3308</v>
      </c>
      <c r="T1106" s="89" t="s">
        <v>2727</v>
      </c>
      <c r="U1106" s="89"/>
      <c r="V1106" s="89"/>
      <c r="W1106" s="89"/>
      <c r="X1106" s="89"/>
      <c r="Y1106" s="89"/>
      <c r="Z1106" s="89"/>
      <c r="AA1106" s="89"/>
      <c r="AB1106" s="89"/>
      <c r="AC1106" s="89"/>
    </row>
    <row r="1107" spans="1:29" x14ac:dyDescent="0.25">
      <c r="A1107" s="4" t="s">
        <v>2560</v>
      </c>
      <c r="B1107" s="46" t="s">
        <v>1516</v>
      </c>
      <c r="C1107" s="46" t="s">
        <v>427</v>
      </c>
      <c r="D1107" s="311" t="s">
        <v>3328</v>
      </c>
      <c r="E1107" s="304" t="s">
        <v>3412</v>
      </c>
      <c r="F1107" s="280" t="s">
        <v>7</v>
      </c>
      <c r="G1107" s="84">
        <f t="shared" si="161"/>
        <v>12</v>
      </c>
      <c r="H1107" s="15">
        <v>10</v>
      </c>
      <c r="I1107" s="15">
        <v>20</v>
      </c>
      <c r="J1107" s="29"/>
      <c r="K1107" s="9">
        <f t="shared" si="160"/>
        <v>0</v>
      </c>
      <c r="L1107" s="9">
        <f t="shared" si="162"/>
        <v>0</v>
      </c>
      <c r="M1107" s="9">
        <f t="shared" si="163"/>
        <v>0</v>
      </c>
      <c r="N1107" s="29"/>
      <c r="O1107" s="9">
        <f t="shared" si="166"/>
        <v>0</v>
      </c>
      <c r="P1107" s="9">
        <f t="shared" si="167"/>
        <v>0</v>
      </c>
      <c r="Q1107" s="9">
        <f t="shared" si="164"/>
        <v>0</v>
      </c>
      <c r="R1107" s="8">
        <f t="shared" si="165"/>
        <v>0</v>
      </c>
      <c r="S1107" s="89" t="s">
        <v>3308</v>
      </c>
      <c r="T1107" s="89" t="s">
        <v>2727</v>
      </c>
      <c r="U1107" s="89"/>
      <c r="V1107" s="89"/>
      <c r="W1107" s="89"/>
      <c r="X1107" s="89"/>
      <c r="Y1107" s="89"/>
      <c r="Z1107" s="89"/>
      <c r="AA1107" s="89"/>
      <c r="AB1107" s="89"/>
      <c r="AC1107" s="89"/>
    </row>
    <row r="1108" spans="1:29" x14ac:dyDescent="0.25">
      <c r="A1108" s="4" t="s">
        <v>2560</v>
      </c>
      <c r="B1108" s="46" t="s">
        <v>1516</v>
      </c>
      <c r="C1108" s="46" t="s">
        <v>427</v>
      </c>
      <c r="D1108" s="311" t="s">
        <v>3329</v>
      </c>
      <c r="E1108" s="304" t="s">
        <v>3413</v>
      </c>
      <c r="F1108" s="280" t="s">
        <v>7</v>
      </c>
      <c r="G1108" s="84">
        <f t="shared" si="161"/>
        <v>12</v>
      </c>
      <c r="H1108" s="15">
        <v>10</v>
      </c>
      <c r="I1108" s="15">
        <v>20</v>
      </c>
      <c r="J1108" s="29"/>
      <c r="K1108" s="9">
        <f t="shared" si="160"/>
        <v>0</v>
      </c>
      <c r="L1108" s="9">
        <f t="shared" si="162"/>
        <v>0</v>
      </c>
      <c r="M1108" s="9">
        <f t="shared" si="163"/>
        <v>0</v>
      </c>
      <c r="N1108" s="29"/>
      <c r="O1108" s="9">
        <f t="shared" si="166"/>
        <v>0</v>
      </c>
      <c r="P1108" s="9">
        <f t="shared" si="167"/>
        <v>0</v>
      </c>
      <c r="Q1108" s="9">
        <f t="shared" si="164"/>
        <v>0</v>
      </c>
      <c r="R1108" s="8">
        <f t="shared" si="165"/>
        <v>0</v>
      </c>
      <c r="S1108" s="89" t="s">
        <v>3308</v>
      </c>
      <c r="T1108" s="89" t="s">
        <v>2727</v>
      </c>
      <c r="U1108" s="89"/>
      <c r="V1108" s="89"/>
      <c r="W1108" s="89"/>
      <c r="X1108" s="89"/>
      <c r="Y1108" s="89"/>
      <c r="Z1108" s="89"/>
      <c r="AA1108" s="89"/>
      <c r="AB1108" s="89"/>
      <c r="AC1108" s="89"/>
    </row>
    <row r="1109" spans="1:29" x14ac:dyDescent="0.25">
      <c r="A1109" s="4" t="s">
        <v>2560</v>
      </c>
      <c r="B1109" s="46" t="s">
        <v>1516</v>
      </c>
      <c r="C1109" s="46" t="s">
        <v>427</v>
      </c>
      <c r="D1109" s="311" t="s">
        <v>3330</v>
      </c>
      <c r="E1109" s="304" t="s">
        <v>3414</v>
      </c>
      <c r="F1109" s="280" t="s">
        <v>7</v>
      </c>
      <c r="G1109" s="84">
        <f t="shared" si="161"/>
        <v>12</v>
      </c>
      <c r="H1109" s="15">
        <v>10</v>
      </c>
      <c r="I1109" s="15">
        <v>20</v>
      </c>
      <c r="J1109" s="29"/>
      <c r="K1109" s="9">
        <f t="shared" si="160"/>
        <v>0</v>
      </c>
      <c r="L1109" s="9">
        <f t="shared" si="162"/>
        <v>0</v>
      </c>
      <c r="M1109" s="9">
        <f t="shared" si="163"/>
        <v>0</v>
      </c>
      <c r="N1109" s="29"/>
      <c r="O1109" s="9">
        <f t="shared" si="166"/>
        <v>0</v>
      </c>
      <c r="P1109" s="9">
        <f t="shared" si="167"/>
        <v>0</v>
      </c>
      <c r="Q1109" s="9">
        <f t="shared" si="164"/>
        <v>0</v>
      </c>
      <c r="R1109" s="8">
        <f t="shared" si="165"/>
        <v>0</v>
      </c>
      <c r="S1109" s="89" t="s">
        <v>3308</v>
      </c>
      <c r="T1109" s="89" t="s">
        <v>2727</v>
      </c>
      <c r="U1109" s="89"/>
      <c r="V1109" s="89"/>
      <c r="W1109" s="89"/>
      <c r="X1109" s="89"/>
      <c r="Y1109" s="89"/>
      <c r="Z1109" s="89"/>
      <c r="AA1109" s="89"/>
      <c r="AB1109" s="89"/>
      <c r="AC1109" s="89"/>
    </row>
    <row r="1110" spans="1:29" x14ac:dyDescent="0.25">
      <c r="A1110" s="4" t="s">
        <v>2560</v>
      </c>
      <c r="B1110" s="46" t="s">
        <v>1516</v>
      </c>
      <c r="C1110" s="46" t="s">
        <v>427</v>
      </c>
      <c r="D1110" s="311" t="s">
        <v>3331</v>
      </c>
      <c r="E1110" s="304" t="s">
        <v>3415</v>
      </c>
      <c r="F1110" s="280" t="s">
        <v>7</v>
      </c>
      <c r="G1110" s="84">
        <f t="shared" si="161"/>
        <v>12</v>
      </c>
      <c r="H1110" s="15">
        <v>10</v>
      </c>
      <c r="I1110" s="15">
        <v>20</v>
      </c>
      <c r="J1110" s="29"/>
      <c r="K1110" s="9">
        <f t="shared" si="160"/>
        <v>0</v>
      </c>
      <c r="L1110" s="9">
        <f t="shared" si="162"/>
        <v>0</v>
      </c>
      <c r="M1110" s="9">
        <f t="shared" si="163"/>
        <v>0</v>
      </c>
      <c r="N1110" s="29"/>
      <c r="O1110" s="9">
        <f t="shared" si="166"/>
        <v>0</v>
      </c>
      <c r="P1110" s="9">
        <f t="shared" si="167"/>
        <v>0</v>
      </c>
      <c r="Q1110" s="9">
        <f t="shared" si="164"/>
        <v>0</v>
      </c>
      <c r="R1110" s="8">
        <f t="shared" si="165"/>
        <v>0</v>
      </c>
      <c r="S1110" s="89" t="s">
        <v>3308</v>
      </c>
      <c r="T1110" s="89" t="s">
        <v>2727</v>
      </c>
      <c r="U1110" s="89"/>
      <c r="V1110" s="89"/>
      <c r="W1110" s="89"/>
      <c r="X1110" s="89"/>
      <c r="Y1110" s="89"/>
      <c r="Z1110" s="89"/>
      <c r="AA1110" s="89"/>
      <c r="AB1110" s="89"/>
      <c r="AC1110" s="89"/>
    </row>
    <row r="1111" spans="1:29" x14ac:dyDescent="0.25">
      <c r="A1111" s="4" t="s">
        <v>2560</v>
      </c>
      <c r="B1111" s="46" t="s">
        <v>1516</v>
      </c>
      <c r="C1111" s="46" t="s">
        <v>427</v>
      </c>
      <c r="D1111" s="311" t="s">
        <v>3332</v>
      </c>
      <c r="E1111" s="304" t="s">
        <v>3416</v>
      </c>
      <c r="F1111" s="280" t="s">
        <v>7</v>
      </c>
      <c r="G1111" s="84">
        <f t="shared" si="161"/>
        <v>12</v>
      </c>
      <c r="H1111" s="15">
        <v>10</v>
      </c>
      <c r="I1111" s="15">
        <v>20</v>
      </c>
      <c r="J1111" s="29"/>
      <c r="K1111" s="9">
        <f t="shared" si="160"/>
        <v>0</v>
      </c>
      <c r="L1111" s="9">
        <f t="shared" si="162"/>
        <v>0</v>
      </c>
      <c r="M1111" s="9">
        <f t="shared" si="163"/>
        <v>0</v>
      </c>
      <c r="N1111" s="29"/>
      <c r="O1111" s="9">
        <f t="shared" si="166"/>
        <v>0</v>
      </c>
      <c r="P1111" s="9">
        <f t="shared" si="167"/>
        <v>0</v>
      </c>
      <c r="Q1111" s="9">
        <f t="shared" si="164"/>
        <v>0</v>
      </c>
      <c r="R1111" s="8">
        <f t="shared" si="165"/>
        <v>0</v>
      </c>
      <c r="S1111" s="89" t="s">
        <v>3308</v>
      </c>
      <c r="T1111" s="89" t="s">
        <v>2727</v>
      </c>
      <c r="U1111" s="89"/>
      <c r="V1111" s="89"/>
      <c r="W1111" s="89"/>
      <c r="X1111" s="89"/>
      <c r="Y1111" s="89"/>
      <c r="Z1111" s="89"/>
      <c r="AA1111" s="89"/>
      <c r="AB1111" s="89"/>
      <c r="AC1111" s="89"/>
    </row>
    <row r="1112" spans="1:29" x14ac:dyDescent="0.25">
      <c r="A1112" s="4" t="s">
        <v>2560</v>
      </c>
      <c r="B1112" s="46" t="s">
        <v>1516</v>
      </c>
      <c r="C1112" s="46" t="s">
        <v>427</v>
      </c>
      <c r="D1112" s="311" t="s">
        <v>3333</v>
      </c>
      <c r="E1112" s="304" t="s">
        <v>3417</v>
      </c>
      <c r="F1112" s="280" t="s">
        <v>7</v>
      </c>
      <c r="G1112" s="84">
        <f t="shared" si="161"/>
        <v>12</v>
      </c>
      <c r="H1112" s="15">
        <v>10</v>
      </c>
      <c r="I1112" s="15">
        <v>20</v>
      </c>
      <c r="J1112" s="29"/>
      <c r="K1112" s="9">
        <f t="shared" si="160"/>
        <v>0</v>
      </c>
      <c r="L1112" s="9">
        <f t="shared" si="162"/>
        <v>0</v>
      </c>
      <c r="M1112" s="9">
        <f t="shared" si="163"/>
        <v>0</v>
      </c>
      <c r="N1112" s="29"/>
      <c r="O1112" s="9">
        <f t="shared" si="166"/>
        <v>0</v>
      </c>
      <c r="P1112" s="9">
        <f t="shared" si="167"/>
        <v>0</v>
      </c>
      <c r="Q1112" s="9">
        <f t="shared" si="164"/>
        <v>0</v>
      </c>
      <c r="R1112" s="8">
        <f t="shared" si="165"/>
        <v>0</v>
      </c>
      <c r="S1112" s="89" t="s">
        <v>3308</v>
      </c>
      <c r="T1112" s="89" t="s">
        <v>2727</v>
      </c>
      <c r="U1112" s="89"/>
      <c r="V1112" s="89"/>
      <c r="W1112" s="89"/>
      <c r="X1112" s="89"/>
      <c r="Y1112" s="89"/>
      <c r="Z1112" s="89"/>
      <c r="AA1112" s="89"/>
      <c r="AB1112" s="89"/>
      <c r="AC1112" s="89"/>
    </row>
    <row r="1113" spans="1:29" x14ac:dyDescent="0.25">
      <c r="A1113" s="4" t="s">
        <v>2560</v>
      </c>
      <c r="B1113" s="46" t="s">
        <v>1516</v>
      </c>
      <c r="C1113" s="46" t="s">
        <v>427</v>
      </c>
      <c r="D1113" s="311" t="s">
        <v>3334</v>
      </c>
      <c r="E1113" s="304" t="s">
        <v>3418</v>
      </c>
      <c r="F1113" s="280" t="s">
        <v>7</v>
      </c>
      <c r="G1113" s="84">
        <f t="shared" si="161"/>
        <v>12</v>
      </c>
      <c r="H1113" s="15">
        <v>10</v>
      </c>
      <c r="I1113" s="15">
        <v>20</v>
      </c>
      <c r="J1113" s="29"/>
      <c r="K1113" s="9">
        <f t="shared" si="160"/>
        <v>0</v>
      </c>
      <c r="L1113" s="9">
        <f t="shared" si="162"/>
        <v>0</v>
      </c>
      <c r="M1113" s="9">
        <f t="shared" si="163"/>
        <v>0</v>
      </c>
      <c r="N1113" s="29"/>
      <c r="O1113" s="9">
        <f t="shared" si="166"/>
        <v>0</v>
      </c>
      <c r="P1113" s="9">
        <f t="shared" si="167"/>
        <v>0</v>
      </c>
      <c r="Q1113" s="9">
        <f t="shared" si="164"/>
        <v>0</v>
      </c>
      <c r="R1113" s="8">
        <f t="shared" si="165"/>
        <v>0</v>
      </c>
      <c r="S1113" s="89" t="s">
        <v>3308</v>
      </c>
      <c r="T1113" s="89" t="s">
        <v>2727</v>
      </c>
      <c r="U1113" s="89"/>
      <c r="V1113" s="89"/>
      <c r="W1113" s="89"/>
      <c r="X1113" s="89"/>
      <c r="Y1113" s="89"/>
      <c r="Z1113" s="89"/>
      <c r="AA1113" s="89"/>
      <c r="AB1113" s="89"/>
      <c r="AC1113" s="89"/>
    </row>
    <row r="1114" spans="1:29" x14ac:dyDescent="0.25">
      <c r="A1114" s="4" t="s">
        <v>2560</v>
      </c>
      <c r="B1114" s="46" t="s">
        <v>1516</v>
      </c>
      <c r="C1114" s="46" t="s">
        <v>427</v>
      </c>
      <c r="D1114" s="311" t="s">
        <v>3335</v>
      </c>
      <c r="E1114" s="304" t="s">
        <v>3419</v>
      </c>
      <c r="F1114" s="280" t="s">
        <v>7</v>
      </c>
      <c r="G1114" s="84">
        <f t="shared" si="161"/>
        <v>12</v>
      </c>
      <c r="H1114" s="15">
        <v>10</v>
      </c>
      <c r="I1114" s="15">
        <v>20</v>
      </c>
      <c r="J1114" s="29"/>
      <c r="K1114" s="9">
        <f t="shared" si="160"/>
        <v>0</v>
      </c>
      <c r="L1114" s="9">
        <f t="shared" si="162"/>
        <v>0</v>
      </c>
      <c r="M1114" s="9">
        <f t="shared" si="163"/>
        <v>0</v>
      </c>
      <c r="N1114" s="29"/>
      <c r="O1114" s="9">
        <f t="shared" si="166"/>
        <v>0</v>
      </c>
      <c r="P1114" s="9">
        <f t="shared" si="167"/>
        <v>0</v>
      </c>
      <c r="Q1114" s="9">
        <f t="shared" si="164"/>
        <v>0</v>
      </c>
      <c r="R1114" s="8">
        <f t="shared" si="165"/>
        <v>0</v>
      </c>
      <c r="S1114" s="89" t="s">
        <v>3308</v>
      </c>
      <c r="T1114" s="89" t="s">
        <v>2727</v>
      </c>
      <c r="U1114" s="89"/>
      <c r="V1114" s="89"/>
      <c r="W1114" s="89"/>
      <c r="X1114" s="89"/>
      <c r="Y1114" s="89"/>
      <c r="Z1114" s="89"/>
      <c r="AA1114" s="89"/>
      <c r="AB1114" s="89"/>
      <c r="AC1114" s="89"/>
    </row>
    <row r="1115" spans="1:29" x14ac:dyDescent="0.25">
      <c r="A1115" s="4" t="s">
        <v>2560</v>
      </c>
      <c r="B1115" s="46" t="s">
        <v>1516</v>
      </c>
      <c r="C1115" s="46" t="s">
        <v>427</v>
      </c>
      <c r="D1115" s="311" t="s">
        <v>3336</v>
      </c>
      <c r="E1115" s="304" t="s">
        <v>3420</v>
      </c>
      <c r="F1115" s="280" t="s">
        <v>7</v>
      </c>
      <c r="G1115" s="84">
        <f t="shared" si="161"/>
        <v>12</v>
      </c>
      <c r="H1115" s="15">
        <v>10</v>
      </c>
      <c r="I1115" s="15">
        <v>20</v>
      </c>
      <c r="J1115" s="29"/>
      <c r="K1115" s="9">
        <f t="shared" si="160"/>
        <v>0</v>
      </c>
      <c r="L1115" s="9">
        <f t="shared" si="162"/>
        <v>0</v>
      </c>
      <c r="M1115" s="9">
        <f t="shared" si="163"/>
        <v>0</v>
      </c>
      <c r="N1115" s="29"/>
      <c r="O1115" s="9">
        <f t="shared" si="166"/>
        <v>0</v>
      </c>
      <c r="P1115" s="9">
        <f t="shared" si="167"/>
        <v>0</v>
      </c>
      <c r="Q1115" s="9">
        <f t="shared" si="164"/>
        <v>0</v>
      </c>
      <c r="R1115" s="8">
        <f t="shared" si="165"/>
        <v>0</v>
      </c>
      <c r="S1115" s="89" t="s">
        <v>3308</v>
      </c>
      <c r="T1115" s="89" t="s">
        <v>2727</v>
      </c>
      <c r="U1115" s="89"/>
      <c r="V1115" s="89"/>
      <c r="W1115" s="89"/>
      <c r="X1115" s="89"/>
      <c r="Y1115" s="89"/>
      <c r="Z1115" s="89"/>
      <c r="AA1115" s="89"/>
      <c r="AB1115" s="89"/>
      <c r="AC1115" s="89"/>
    </row>
    <row r="1116" spans="1:29" x14ac:dyDescent="0.25">
      <c r="A1116" s="4" t="s">
        <v>2560</v>
      </c>
      <c r="B1116" s="46" t="s">
        <v>1516</v>
      </c>
      <c r="C1116" s="46" t="s">
        <v>427</v>
      </c>
      <c r="D1116" s="311" t="s">
        <v>3337</v>
      </c>
      <c r="E1116" s="304" t="s">
        <v>3421</v>
      </c>
      <c r="F1116" s="280" t="s">
        <v>7</v>
      </c>
      <c r="G1116" s="84">
        <f t="shared" si="161"/>
        <v>12</v>
      </c>
      <c r="H1116" s="15">
        <v>10</v>
      </c>
      <c r="I1116" s="15">
        <v>20</v>
      </c>
      <c r="J1116" s="29"/>
      <c r="K1116" s="9">
        <f t="shared" si="160"/>
        <v>0</v>
      </c>
      <c r="L1116" s="9">
        <f t="shared" si="162"/>
        <v>0</v>
      </c>
      <c r="M1116" s="9">
        <f t="shared" si="163"/>
        <v>0</v>
      </c>
      <c r="N1116" s="29"/>
      <c r="O1116" s="9">
        <f t="shared" si="166"/>
        <v>0</v>
      </c>
      <c r="P1116" s="9">
        <f t="shared" si="167"/>
        <v>0</v>
      </c>
      <c r="Q1116" s="9">
        <f t="shared" si="164"/>
        <v>0</v>
      </c>
      <c r="R1116" s="8">
        <f t="shared" si="165"/>
        <v>0</v>
      </c>
      <c r="S1116" s="89" t="s">
        <v>3308</v>
      </c>
      <c r="T1116" s="89" t="s">
        <v>2727</v>
      </c>
      <c r="U1116" s="89"/>
      <c r="V1116" s="89"/>
      <c r="W1116" s="89"/>
      <c r="X1116" s="89"/>
      <c r="Y1116" s="89"/>
      <c r="Z1116" s="89"/>
      <c r="AA1116" s="89"/>
      <c r="AB1116" s="89"/>
      <c r="AC1116" s="89"/>
    </row>
    <row r="1117" spans="1:29" x14ac:dyDescent="0.25">
      <c r="A1117" s="4" t="s">
        <v>2560</v>
      </c>
      <c r="B1117" s="46" t="s">
        <v>1516</v>
      </c>
      <c r="C1117" s="46" t="s">
        <v>427</v>
      </c>
      <c r="D1117" s="311" t="s">
        <v>3338</v>
      </c>
      <c r="E1117" s="304" t="s">
        <v>3422</v>
      </c>
      <c r="F1117" s="280" t="s">
        <v>7</v>
      </c>
      <c r="G1117" s="84">
        <f t="shared" si="161"/>
        <v>12</v>
      </c>
      <c r="H1117" s="15">
        <v>10</v>
      </c>
      <c r="I1117" s="15">
        <v>20</v>
      </c>
      <c r="J1117" s="29"/>
      <c r="K1117" s="9">
        <f t="shared" si="160"/>
        <v>0</v>
      </c>
      <c r="L1117" s="9">
        <f t="shared" si="162"/>
        <v>0</v>
      </c>
      <c r="M1117" s="9">
        <f t="shared" si="163"/>
        <v>0</v>
      </c>
      <c r="N1117" s="29"/>
      <c r="O1117" s="9">
        <f t="shared" si="166"/>
        <v>0</v>
      </c>
      <c r="P1117" s="9">
        <f t="shared" si="167"/>
        <v>0</v>
      </c>
      <c r="Q1117" s="9">
        <f t="shared" si="164"/>
        <v>0</v>
      </c>
      <c r="R1117" s="8">
        <f t="shared" si="165"/>
        <v>0</v>
      </c>
      <c r="S1117" s="89" t="s">
        <v>3308</v>
      </c>
      <c r="T1117" s="89" t="s">
        <v>2727</v>
      </c>
      <c r="U1117" s="89"/>
      <c r="V1117" s="89"/>
      <c r="W1117" s="89"/>
      <c r="X1117" s="89"/>
      <c r="Y1117" s="89"/>
      <c r="Z1117" s="89"/>
      <c r="AA1117" s="89"/>
      <c r="AB1117" s="89"/>
      <c r="AC1117" s="89"/>
    </row>
    <row r="1118" spans="1:29" x14ac:dyDescent="0.25">
      <c r="A1118" s="4" t="s">
        <v>2560</v>
      </c>
      <c r="B1118" s="46" t="s">
        <v>1516</v>
      </c>
      <c r="C1118" s="46" t="s">
        <v>427</v>
      </c>
      <c r="D1118" s="311" t="s">
        <v>3339</v>
      </c>
      <c r="E1118" s="304" t="s">
        <v>3423</v>
      </c>
      <c r="F1118" s="280" t="s">
        <v>7</v>
      </c>
      <c r="G1118" s="84">
        <f t="shared" si="161"/>
        <v>12</v>
      </c>
      <c r="H1118" s="15">
        <v>10</v>
      </c>
      <c r="I1118" s="15">
        <v>20</v>
      </c>
      <c r="J1118" s="29"/>
      <c r="K1118" s="9">
        <f t="shared" si="160"/>
        <v>0</v>
      </c>
      <c r="L1118" s="9">
        <f t="shared" si="162"/>
        <v>0</v>
      </c>
      <c r="M1118" s="9">
        <f t="shared" si="163"/>
        <v>0</v>
      </c>
      <c r="N1118" s="29"/>
      <c r="O1118" s="9">
        <f t="shared" si="166"/>
        <v>0</v>
      </c>
      <c r="P1118" s="9">
        <f t="shared" si="167"/>
        <v>0</v>
      </c>
      <c r="Q1118" s="9">
        <f t="shared" si="164"/>
        <v>0</v>
      </c>
      <c r="R1118" s="8">
        <f t="shared" si="165"/>
        <v>0</v>
      </c>
      <c r="S1118" s="89" t="s">
        <v>3308</v>
      </c>
      <c r="T1118" s="89" t="s">
        <v>2727</v>
      </c>
      <c r="U1118" s="89"/>
      <c r="V1118" s="89"/>
      <c r="W1118" s="89"/>
      <c r="X1118" s="89"/>
      <c r="Y1118" s="89"/>
      <c r="Z1118" s="89"/>
      <c r="AA1118" s="89"/>
      <c r="AB1118" s="89"/>
      <c r="AC1118" s="89"/>
    </row>
    <row r="1119" spans="1:29" x14ac:dyDescent="0.25">
      <c r="A1119" s="4" t="s">
        <v>2560</v>
      </c>
      <c r="B1119" s="46" t="s">
        <v>1516</v>
      </c>
      <c r="C1119" s="46" t="s">
        <v>427</v>
      </c>
      <c r="D1119" s="311" t="s">
        <v>3340</v>
      </c>
      <c r="E1119" s="304" t="s">
        <v>3424</v>
      </c>
      <c r="F1119" s="280" t="s">
        <v>7</v>
      </c>
      <c r="G1119" s="84">
        <f t="shared" si="161"/>
        <v>12</v>
      </c>
      <c r="H1119" s="15">
        <v>10</v>
      </c>
      <c r="I1119" s="15">
        <v>20</v>
      </c>
      <c r="J1119" s="29"/>
      <c r="K1119" s="9">
        <f t="shared" si="160"/>
        <v>0</v>
      </c>
      <c r="L1119" s="9">
        <f t="shared" si="162"/>
        <v>0</v>
      </c>
      <c r="M1119" s="9">
        <f t="shared" si="163"/>
        <v>0</v>
      </c>
      <c r="N1119" s="29"/>
      <c r="O1119" s="9">
        <f t="shared" si="166"/>
        <v>0</v>
      </c>
      <c r="P1119" s="9">
        <f t="shared" si="167"/>
        <v>0</v>
      </c>
      <c r="Q1119" s="9">
        <f t="shared" si="164"/>
        <v>0</v>
      </c>
      <c r="R1119" s="8">
        <f t="shared" si="165"/>
        <v>0</v>
      </c>
      <c r="S1119" s="89" t="s">
        <v>3308</v>
      </c>
      <c r="T1119" s="89" t="s">
        <v>2727</v>
      </c>
      <c r="U1119" s="89"/>
      <c r="V1119" s="89"/>
      <c r="W1119" s="89"/>
      <c r="X1119" s="89"/>
      <c r="Y1119" s="89"/>
      <c r="Z1119" s="89"/>
      <c r="AA1119" s="89"/>
      <c r="AB1119" s="89"/>
      <c r="AC1119" s="89"/>
    </row>
    <row r="1120" spans="1:29" x14ac:dyDescent="0.25">
      <c r="A1120" s="4" t="s">
        <v>2560</v>
      </c>
      <c r="B1120" s="5" t="s">
        <v>1516</v>
      </c>
      <c r="C1120" s="5" t="s">
        <v>427</v>
      </c>
      <c r="D1120" s="303" t="s">
        <v>3341</v>
      </c>
      <c r="E1120" s="304" t="s">
        <v>3457</v>
      </c>
      <c r="F1120" s="299" t="s">
        <v>7</v>
      </c>
      <c r="G1120" s="17">
        <f t="shared" si="161"/>
        <v>12</v>
      </c>
      <c r="H1120" s="15">
        <v>10</v>
      </c>
      <c r="I1120" s="15">
        <v>20</v>
      </c>
      <c r="J1120" s="29"/>
      <c r="K1120" s="9">
        <f t="shared" si="160"/>
        <v>0</v>
      </c>
      <c r="L1120" s="9">
        <f t="shared" si="162"/>
        <v>0</v>
      </c>
      <c r="M1120" s="9">
        <f t="shared" si="163"/>
        <v>0</v>
      </c>
      <c r="N1120" s="29"/>
      <c r="O1120" s="9">
        <f t="shared" si="166"/>
        <v>0</v>
      </c>
      <c r="P1120" s="9">
        <f t="shared" si="167"/>
        <v>0</v>
      </c>
      <c r="Q1120" s="9">
        <f t="shared" si="164"/>
        <v>0</v>
      </c>
      <c r="R1120" s="8">
        <f t="shared" si="165"/>
        <v>0</v>
      </c>
      <c r="S1120" s="89" t="s">
        <v>3308</v>
      </c>
      <c r="T1120" s="89" t="s">
        <v>2727</v>
      </c>
      <c r="U1120" s="89"/>
      <c r="V1120" s="89"/>
      <c r="W1120" s="89"/>
      <c r="X1120" s="89"/>
      <c r="Y1120" s="89"/>
      <c r="Z1120" s="89"/>
      <c r="AA1120" s="89"/>
      <c r="AB1120" s="89"/>
      <c r="AC1120" s="89"/>
    </row>
    <row r="1121" spans="1:29" x14ac:dyDescent="0.25">
      <c r="A1121" s="4" t="s">
        <v>2560</v>
      </c>
      <c r="B1121" s="46" t="s">
        <v>1516</v>
      </c>
      <c r="C1121" s="46" t="s">
        <v>427</v>
      </c>
      <c r="D1121" s="311" t="s">
        <v>3342</v>
      </c>
      <c r="E1121" s="304" t="s">
        <v>3458</v>
      </c>
      <c r="F1121" s="280" t="s">
        <v>7</v>
      </c>
      <c r="G1121" s="84">
        <f t="shared" si="161"/>
        <v>12</v>
      </c>
      <c r="H1121" s="15">
        <v>10</v>
      </c>
      <c r="I1121" s="15">
        <v>20</v>
      </c>
      <c r="J1121" s="29"/>
      <c r="K1121" s="9">
        <f t="shared" si="160"/>
        <v>0</v>
      </c>
      <c r="L1121" s="9">
        <f t="shared" si="162"/>
        <v>0</v>
      </c>
      <c r="M1121" s="9">
        <f t="shared" si="163"/>
        <v>0</v>
      </c>
      <c r="N1121" s="29"/>
      <c r="O1121" s="9">
        <f t="shared" si="166"/>
        <v>0</v>
      </c>
      <c r="P1121" s="9">
        <f t="shared" si="167"/>
        <v>0</v>
      </c>
      <c r="Q1121" s="9">
        <f t="shared" si="164"/>
        <v>0</v>
      </c>
      <c r="R1121" s="8">
        <f t="shared" si="165"/>
        <v>0</v>
      </c>
      <c r="S1121" s="89" t="s">
        <v>3308</v>
      </c>
      <c r="T1121" s="89" t="s">
        <v>2727</v>
      </c>
      <c r="U1121" s="89"/>
      <c r="V1121" s="89"/>
      <c r="W1121" s="89"/>
      <c r="X1121" s="89"/>
      <c r="Y1121" s="89"/>
      <c r="Z1121" s="89"/>
      <c r="AA1121" s="89"/>
      <c r="AB1121" s="89"/>
      <c r="AC1121" s="89"/>
    </row>
    <row r="1122" spans="1:29" x14ac:dyDescent="0.25">
      <c r="A1122" s="4" t="s">
        <v>2560</v>
      </c>
      <c r="B1122" s="46" t="s">
        <v>1516</v>
      </c>
      <c r="C1122" s="46" t="s">
        <v>427</v>
      </c>
      <c r="D1122" s="311" t="s">
        <v>3343</v>
      </c>
      <c r="E1122" s="304" t="s">
        <v>3459</v>
      </c>
      <c r="F1122" s="280" t="s">
        <v>7</v>
      </c>
      <c r="G1122" s="84">
        <f t="shared" si="161"/>
        <v>12</v>
      </c>
      <c r="H1122" s="15">
        <v>10</v>
      </c>
      <c r="I1122" s="15">
        <v>20</v>
      </c>
      <c r="J1122" s="29"/>
      <c r="K1122" s="9">
        <f t="shared" si="160"/>
        <v>0</v>
      </c>
      <c r="L1122" s="9">
        <f t="shared" si="162"/>
        <v>0</v>
      </c>
      <c r="M1122" s="9">
        <f t="shared" si="163"/>
        <v>0</v>
      </c>
      <c r="N1122" s="29"/>
      <c r="O1122" s="9">
        <f t="shared" si="166"/>
        <v>0</v>
      </c>
      <c r="P1122" s="9">
        <f t="shared" si="167"/>
        <v>0</v>
      </c>
      <c r="Q1122" s="9">
        <f t="shared" si="164"/>
        <v>0</v>
      </c>
      <c r="R1122" s="8">
        <f t="shared" si="165"/>
        <v>0</v>
      </c>
      <c r="S1122" s="89" t="s">
        <v>3308</v>
      </c>
      <c r="T1122" s="89" t="s">
        <v>2727</v>
      </c>
      <c r="U1122" s="89"/>
      <c r="V1122" s="89"/>
      <c r="W1122" s="89"/>
      <c r="X1122" s="89"/>
      <c r="Y1122" s="89"/>
      <c r="Z1122" s="89"/>
      <c r="AA1122" s="89"/>
      <c r="AB1122" s="89"/>
      <c r="AC1122" s="89"/>
    </row>
    <row r="1123" spans="1:29" x14ac:dyDescent="0.25">
      <c r="A1123" s="4" t="s">
        <v>2560</v>
      </c>
      <c r="B1123" s="46" t="s">
        <v>1516</v>
      </c>
      <c r="C1123" s="46" t="s">
        <v>427</v>
      </c>
      <c r="D1123" s="311" t="s">
        <v>3344</v>
      </c>
      <c r="E1123" s="304" t="s">
        <v>3460</v>
      </c>
      <c r="F1123" s="280" t="s">
        <v>7</v>
      </c>
      <c r="G1123" s="84">
        <f t="shared" si="161"/>
        <v>12</v>
      </c>
      <c r="H1123" s="15">
        <v>10</v>
      </c>
      <c r="I1123" s="15">
        <v>20</v>
      </c>
      <c r="J1123" s="29"/>
      <c r="K1123" s="9">
        <f t="shared" si="160"/>
        <v>0</v>
      </c>
      <c r="L1123" s="9">
        <f t="shared" si="162"/>
        <v>0</v>
      </c>
      <c r="M1123" s="9">
        <f t="shared" si="163"/>
        <v>0</v>
      </c>
      <c r="N1123" s="29"/>
      <c r="O1123" s="9">
        <f t="shared" si="166"/>
        <v>0</v>
      </c>
      <c r="P1123" s="9">
        <f t="shared" si="167"/>
        <v>0</v>
      </c>
      <c r="Q1123" s="9">
        <f t="shared" si="164"/>
        <v>0</v>
      </c>
      <c r="R1123" s="8">
        <f t="shared" si="165"/>
        <v>0</v>
      </c>
      <c r="S1123" s="89" t="s">
        <v>3308</v>
      </c>
      <c r="T1123" s="89" t="s">
        <v>2727</v>
      </c>
      <c r="U1123" s="89"/>
      <c r="V1123" s="89"/>
      <c r="W1123" s="89"/>
      <c r="X1123" s="89"/>
      <c r="Y1123" s="89"/>
      <c r="Z1123" s="89"/>
      <c r="AA1123" s="89"/>
      <c r="AB1123" s="89"/>
      <c r="AC1123" s="89"/>
    </row>
    <row r="1124" spans="1:29" x14ac:dyDescent="0.25">
      <c r="A1124" s="4" t="s">
        <v>2560</v>
      </c>
      <c r="B1124" s="46" t="s">
        <v>1516</v>
      </c>
      <c r="C1124" s="46" t="s">
        <v>427</v>
      </c>
      <c r="D1124" s="311" t="s">
        <v>3345</v>
      </c>
      <c r="E1124" s="304" t="s">
        <v>3461</v>
      </c>
      <c r="F1124" s="280" t="s">
        <v>7</v>
      </c>
      <c r="G1124" s="84">
        <f t="shared" si="161"/>
        <v>12</v>
      </c>
      <c r="H1124" s="15">
        <v>10</v>
      </c>
      <c r="I1124" s="15">
        <v>20</v>
      </c>
      <c r="J1124" s="29"/>
      <c r="K1124" s="9">
        <f t="shared" si="160"/>
        <v>0</v>
      </c>
      <c r="L1124" s="9">
        <f t="shared" si="162"/>
        <v>0</v>
      </c>
      <c r="M1124" s="9">
        <f t="shared" si="163"/>
        <v>0</v>
      </c>
      <c r="N1124" s="29"/>
      <c r="O1124" s="9">
        <f t="shared" si="166"/>
        <v>0</v>
      </c>
      <c r="P1124" s="9">
        <f t="shared" si="167"/>
        <v>0</v>
      </c>
      <c r="Q1124" s="9">
        <f t="shared" si="164"/>
        <v>0</v>
      </c>
      <c r="R1124" s="8">
        <f t="shared" si="165"/>
        <v>0</v>
      </c>
      <c r="S1124" s="89" t="s">
        <v>3308</v>
      </c>
      <c r="T1124" s="89" t="s">
        <v>2727</v>
      </c>
      <c r="U1124" s="89"/>
      <c r="V1124" s="89"/>
      <c r="W1124" s="89"/>
      <c r="X1124" s="89"/>
      <c r="Y1124" s="89"/>
      <c r="Z1124" s="89"/>
      <c r="AA1124" s="89"/>
      <c r="AB1124" s="89"/>
      <c r="AC1124" s="89"/>
    </row>
    <row r="1125" spans="1:29" x14ac:dyDescent="0.25">
      <c r="A1125" s="4" t="s">
        <v>2560</v>
      </c>
      <c r="B1125" s="46" t="s">
        <v>1516</v>
      </c>
      <c r="C1125" s="46" t="s">
        <v>427</v>
      </c>
      <c r="D1125" s="311" t="s">
        <v>3346</v>
      </c>
      <c r="E1125" s="304" t="s">
        <v>3462</v>
      </c>
      <c r="F1125" s="280" t="s">
        <v>7</v>
      </c>
      <c r="G1125" s="84">
        <f t="shared" si="161"/>
        <v>12</v>
      </c>
      <c r="H1125" s="15">
        <v>10</v>
      </c>
      <c r="I1125" s="15">
        <v>20</v>
      </c>
      <c r="J1125" s="29"/>
      <c r="K1125" s="9">
        <f t="shared" si="160"/>
        <v>0</v>
      </c>
      <c r="L1125" s="9">
        <f t="shared" si="162"/>
        <v>0</v>
      </c>
      <c r="M1125" s="9">
        <f t="shared" si="163"/>
        <v>0</v>
      </c>
      <c r="N1125" s="29"/>
      <c r="O1125" s="9">
        <f t="shared" si="166"/>
        <v>0</v>
      </c>
      <c r="P1125" s="9">
        <f t="shared" si="167"/>
        <v>0</v>
      </c>
      <c r="Q1125" s="9">
        <f t="shared" si="164"/>
        <v>0</v>
      </c>
      <c r="R1125" s="8">
        <f t="shared" si="165"/>
        <v>0</v>
      </c>
      <c r="S1125" s="89" t="s">
        <v>3308</v>
      </c>
      <c r="T1125" s="89" t="s">
        <v>2727</v>
      </c>
      <c r="U1125" s="89"/>
      <c r="V1125" s="89"/>
      <c r="W1125" s="89"/>
      <c r="X1125" s="89"/>
      <c r="Y1125" s="89"/>
      <c r="Z1125" s="89"/>
      <c r="AA1125" s="89"/>
      <c r="AB1125" s="89"/>
      <c r="AC1125" s="89"/>
    </row>
    <row r="1126" spans="1:29" x14ac:dyDescent="0.25">
      <c r="A1126" s="4" t="s">
        <v>2560</v>
      </c>
      <c r="B1126" s="46" t="s">
        <v>1516</v>
      </c>
      <c r="C1126" s="46" t="s">
        <v>427</v>
      </c>
      <c r="D1126" s="311" t="s">
        <v>3347</v>
      </c>
      <c r="E1126" s="304" t="s">
        <v>3463</v>
      </c>
      <c r="F1126" s="280" t="s">
        <v>7</v>
      </c>
      <c r="G1126" s="84">
        <f t="shared" si="161"/>
        <v>12</v>
      </c>
      <c r="H1126" s="15">
        <v>10</v>
      </c>
      <c r="I1126" s="15">
        <v>20</v>
      </c>
      <c r="J1126" s="29"/>
      <c r="K1126" s="9">
        <f t="shared" si="160"/>
        <v>0</v>
      </c>
      <c r="L1126" s="9">
        <f t="shared" si="162"/>
        <v>0</v>
      </c>
      <c r="M1126" s="9">
        <f t="shared" si="163"/>
        <v>0</v>
      </c>
      <c r="N1126" s="29"/>
      <c r="O1126" s="9">
        <f t="shared" si="166"/>
        <v>0</v>
      </c>
      <c r="P1126" s="9">
        <f t="shared" si="167"/>
        <v>0</v>
      </c>
      <c r="Q1126" s="9">
        <f t="shared" si="164"/>
        <v>0</v>
      </c>
      <c r="R1126" s="8">
        <f t="shared" si="165"/>
        <v>0</v>
      </c>
      <c r="S1126" s="89" t="s">
        <v>3308</v>
      </c>
      <c r="T1126" s="89" t="s">
        <v>2727</v>
      </c>
      <c r="U1126" s="89"/>
      <c r="V1126" s="89"/>
      <c r="W1126" s="89"/>
      <c r="X1126" s="89"/>
      <c r="Y1126" s="89"/>
      <c r="Z1126" s="89"/>
      <c r="AA1126" s="89"/>
      <c r="AB1126" s="89"/>
      <c r="AC1126" s="89"/>
    </row>
    <row r="1127" spans="1:29" x14ac:dyDescent="0.25">
      <c r="A1127" s="4" t="s">
        <v>2560</v>
      </c>
      <c r="B1127" s="46" t="s">
        <v>1516</v>
      </c>
      <c r="C1127" s="46" t="s">
        <v>427</v>
      </c>
      <c r="D1127" s="311" t="s">
        <v>3348</v>
      </c>
      <c r="E1127" s="304" t="s">
        <v>3464</v>
      </c>
      <c r="F1127" s="280" t="s">
        <v>7</v>
      </c>
      <c r="G1127" s="84">
        <f t="shared" si="161"/>
        <v>12</v>
      </c>
      <c r="H1127" s="15">
        <v>10</v>
      </c>
      <c r="I1127" s="15">
        <v>20</v>
      </c>
      <c r="J1127" s="29"/>
      <c r="K1127" s="9">
        <f t="shared" si="160"/>
        <v>0</v>
      </c>
      <c r="L1127" s="9">
        <f t="shared" si="162"/>
        <v>0</v>
      </c>
      <c r="M1127" s="9">
        <f t="shared" si="163"/>
        <v>0</v>
      </c>
      <c r="N1127" s="29"/>
      <c r="O1127" s="9">
        <f t="shared" si="166"/>
        <v>0</v>
      </c>
      <c r="P1127" s="9">
        <f t="shared" si="167"/>
        <v>0</v>
      </c>
      <c r="Q1127" s="9">
        <f t="shared" si="164"/>
        <v>0</v>
      </c>
      <c r="R1127" s="8">
        <f t="shared" si="165"/>
        <v>0</v>
      </c>
      <c r="S1127" s="89" t="s">
        <v>3308</v>
      </c>
      <c r="T1127" s="89" t="s">
        <v>2727</v>
      </c>
      <c r="U1127" s="89"/>
      <c r="V1127" s="89"/>
      <c r="W1127" s="89"/>
      <c r="X1127" s="89"/>
      <c r="Y1127" s="89"/>
      <c r="Z1127" s="89"/>
      <c r="AA1127" s="89"/>
      <c r="AB1127" s="89"/>
      <c r="AC1127" s="89"/>
    </row>
    <row r="1128" spans="1:29" x14ac:dyDescent="0.25">
      <c r="A1128" s="4" t="s">
        <v>2560</v>
      </c>
      <c r="B1128" s="46" t="s">
        <v>1516</v>
      </c>
      <c r="C1128" s="46" t="s">
        <v>427</v>
      </c>
      <c r="D1128" s="311" t="s">
        <v>3349</v>
      </c>
      <c r="E1128" s="304" t="s">
        <v>3465</v>
      </c>
      <c r="F1128" s="280" t="s">
        <v>7</v>
      </c>
      <c r="G1128" s="84">
        <f t="shared" si="161"/>
        <v>12</v>
      </c>
      <c r="H1128" s="15">
        <v>10</v>
      </c>
      <c r="I1128" s="15">
        <v>20</v>
      </c>
      <c r="J1128" s="29"/>
      <c r="K1128" s="9">
        <f t="shared" si="160"/>
        <v>0</v>
      </c>
      <c r="L1128" s="9">
        <f t="shared" si="162"/>
        <v>0</v>
      </c>
      <c r="M1128" s="9">
        <f t="shared" si="163"/>
        <v>0</v>
      </c>
      <c r="N1128" s="29"/>
      <c r="O1128" s="9">
        <f t="shared" si="166"/>
        <v>0</v>
      </c>
      <c r="P1128" s="9">
        <f t="shared" si="167"/>
        <v>0</v>
      </c>
      <c r="Q1128" s="9">
        <f t="shared" si="164"/>
        <v>0</v>
      </c>
      <c r="R1128" s="8">
        <f t="shared" si="165"/>
        <v>0</v>
      </c>
      <c r="S1128" s="89" t="s">
        <v>3308</v>
      </c>
      <c r="T1128" s="89" t="s">
        <v>2727</v>
      </c>
      <c r="U1128" s="89"/>
      <c r="V1128" s="89"/>
      <c r="W1128" s="89"/>
      <c r="X1128" s="89"/>
      <c r="Y1128" s="89"/>
      <c r="Z1128" s="89"/>
      <c r="AA1128" s="89"/>
      <c r="AB1128" s="89"/>
      <c r="AC1128" s="89"/>
    </row>
    <row r="1129" spans="1:29" x14ac:dyDescent="0.25">
      <c r="A1129" s="4" t="s">
        <v>2560</v>
      </c>
      <c r="B1129" s="46" t="s">
        <v>1516</v>
      </c>
      <c r="C1129" s="46" t="s">
        <v>427</v>
      </c>
      <c r="D1129" s="311" t="s">
        <v>3350</v>
      </c>
      <c r="E1129" s="304" t="s">
        <v>3466</v>
      </c>
      <c r="F1129" s="280" t="s">
        <v>7</v>
      </c>
      <c r="G1129" s="84">
        <f t="shared" si="161"/>
        <v>12</v>
      </c>
      <c r="H1129" s="15">
        <v>10</v>
      </c>
      <c r="I1129" s="15">
        <v>20</v>
      </c>
      <c r="J1129" s="29"/>
      <c r="K1129" s="9">
        <f t="shared" si="160"/>
        <v>0</v>
      </c>
      <c r="L1129" s="9">
        <f t="shared" si="162"/>
        <v>0</v>
      </c>
      <c r="M1129" s="9">
        <f t="shared" si="163"/>
        <v>0</v>
      </c>
      <c r="N1129" s="29"/>
      <c r="O1129" s="9">
        <f t="shared" si="166"/>
        <v>0</v>
      </c>
      <c r="P1129" s="9">
        <f t="shared" si="167"/>
        <v>0</v>
      </c>
      <c r="Q1129" s="9">
        <f t="shared" si="164"/>
        <v>0</v>
      </c>
      <c r="R1129" s="8">
        <f t="shared" si="165"/>
        <v>0</v>
      </c>
      <c r="S1129" s="89" t="s">
        <v>3308</v>
      </c>
      <c r="T1129" s="89" t="s">
        <v>2727</v>
      </c>
      <c r="U1129" s="89"/>
      <c r="V1129" s="89"/>
      <c r="W1129" s="89"/>
      <c r="X1129" s="89"/>
      <c r="Y1129" s="89"/>
      <c r="Z1129" s="89"/>
      <c r="AA1129" s="89"/>
      <c r="AB1129" s="89"/>
      <c r="AC1129" s="89"/>
    </row>
    <row r="1130" spans="1:29" x14ac:dyDescent="0.25">
      <c r="A1130" s="4" t="s">
        <v>2560</v>
      </c>
      <c r="B1130" s="5" t="s">
        <v>1516</v>
      </c>
      <c r="C1130" s="5" t="s">
        <v>427</v>
      </c>
      <c r="D1130" s="303" t="s">
        <v>3351</v>
      </c>
      <c r="E1130" s="304" t="s">
        <v>3425</v>
      </c>
      <c r="F1130" s="299" t="s">
        <v>7</v>
      </c>
      <c r="G1130" s="58">
        <f t="shared" si="161"/>
        <v>12</v>
      </c>
      <c r="H1130" s="10">
        <v>10</v>
      </c>
      <c r="I1130" s="10">
        <v>20</v>
      </c>
      <c r="J1130" s="29"/>
      <c r="K1130" s="9">
        <f t="shared" si="160"/>
        <v>0</v>
      </c>
      <c r="L1130" s="9">
        <f t="shared" si="162"/>
        <v>0</v>
      </c>
      <c r="M1130" s="9">
        <f t="shared" si="163"/>
        <v>0</v>
      </c>
      <c r="N1130" s="29"/>
      <c r="O1130" s="9">
        <f t="shared" si="166"/>
        <v>0</v>
      </c>
      <c r="P1130" s="9">
        <f t="shared" si="167"/>
        <v>0</v>
      </c>
      <c r="Q1130" s="9">
        <f t="shared" si="164"/>
        <v>0</v>
      </c>
      <c r="R1130" s="8">
        <f t="shared" si="165"/>
        <v>0</v>
      </c>
      <c r="S1130" s="89" t="s">
        <v>3308</v>
      </c>
      <c r="T1130" s="89" t="s">
        <v>2727</v>
      </c>
      <c r="U1130" s="89"/>
      <c r="V1130" s="89"/>
      <c r="W1130" s="89"/>
      <c r="X1130" s="89"/>
      <c r="Y1130" s="89"/>
      <c r="Z1130" s="89"/>
      <c r="AA1130" s="89"/>
      <c r="AB1130" s="89"/>
      <c r="AC1130" s="89"/>
    </row>
    <row r="1131" spans="1:29" x14ac:dyDescent="0.25">
      <c r="A1131" s="4" t="s">
        <v>2560</v>
      </c>
      <c r="B1131" s="46" t="s">
        <v>1516</v>
      </c>
      <c r="C1131" s="46" t="s">
        <v>427</v>
      </c>
      <c r="D1131" s="311" t="s">
        <v>3352</v>
      </c>
      <c r="E1131" s="304" t="s">
        <v>3426</v>
      </c>
      <c r="F1131" s="280" t="s">
        <v>7</v>
      </c>
      <c r="G1131" s="58">
        <f t="shared" si="161"/>
        <v>12</v>
      </c>
      <c r="H1131" s="10">
        <v>10</v>
      </c>
      <c r="I1131" s="10">
        <v>20</v>
      </c>
      <c r="J1131" s="29"/>
      <c r="K1131" s="9">
        <f t="shared" si="160"/>
        <v>0</v>
      </c>
      <c r="L1131" s="9">
        <f t="shared" si="162"/>
        <v>0</v>
      </c>
      <c r="M1131" s="9">
        <f t="shared" si="163"/>
        <v>0</v>
      </c>
      <c r="N1131" s="29"/>
      <c r="O1131" s="9">
        <f t="shared" si="166"/>
        <v>0</v>
      </c>
      <c r="P1131" s="9">
        <f t="shared" si="167"/>
        <v>0</v>
      </c>
      <c r="Q1131" s="9">
        <f t="shared" si="164"/>
        <v>0</v>
      </c>
      <c r="R1131" s="8">
        <f t="shared" si="165"/>
        <v>0</v>
      </c>
      <c r="S1131" s="89" t="s">
        <v>3308</v>
      </c>
      <c r="T1131" s="89" t="s">
        <v>2727</v>
      </c>
      <c r="U1131" s="89"/>
      <c r="V1131" s="89"/>
      <c r="W1131" s="89"/>
      <c r="X1131" s="89"/>
      <c r="Y1131" s="89"/>
      <c r="Z1131" s="89"/>
      <c r="AA1131" s="89"/>
      <c r="AB1131" s="89"/>
      <c r="AC1131" s="89"/>
    </row>
    <row r="1132" spans="1:29" x14ac:dyDescent="0.25">
      <c r="A1132" s="4" t="s">
        <v>2560</v>
      </c>
      <c r="B1132" s="46" t="s">
        <v>1516</v>
      </c>
      <c r="C1132" s="46" t="s">
        <v>427</v>
      </c>
      <c r="D1132" s="311" t="s">
        <v>3353</v>
      </c>
      <c r="E1132" s="304" t="s">
        <v>3427</v>
      </c>
      <c r="F1132" s="280" t="s">
        <v>7</v>
      </c>
      <c r="G1132" s="58">
        <f t="shared" si="161"/>
        <v>12</v>
      </c>
      <c r="H1132" s="10">
        <v>10</v>
      </c>
      <c r="I1132" s="10">
        <v>20</v>
      </c>
      <c r="J1132" s="29"/>
      <c r="K1132" s="9">
        <f t="shared" si="160"/>
        <v>0</v>
      </c>
      <c r="L1132" s="9">
        <f t="shared" si="162"/>
        <v>0</v>
      </c>
      <c r="M1132" s="9">
        <f t="shared" si="163"/>
        <v>0</v>
      </c>
      <c r="N1132" s="29"/>
      <c r="O1132" s="9">
        <f t="shared" si="166"/>
        <v>0</v>
      </c>
      <c r="P1132" s="9">
        <f t="shared" si="167"/>
        <v>0</v>
      </c>
      <c r="Q1132" s="9">
        <f t="shared" si="164"/>
        <v>0</v>
      </c>
      <c r="R1132" s="8">
        <f t="shared" si="165"/>
        <v>0</v>
      </c>
      <c r="S1132" s="89" t="s">
        <v>3308</v>
      </c>
      <c r="T1132" s="89" t="s">
        <v>2727</v>
      </c>
      <c r="U1132" s="89"/>
      <c r="V1132" s="89"/>
      <c r="W1132" s="89"/>
      <c r="X1132" s="89"/>
      <c r="Y1132" s="89"/>
      <c r="Z1132" s="89"/>
      <c r="AA1132" s="89"/>
      <c r="AB1132" s="89"/>
      <c r="AC1132" s="89"/>
    </row>
    <row r="1133" spans="1:29" x14ac:dyDescent="0.25">
      <c r="A1133" s="4" t="s">
        <v>2560</v>
      </c>
      <c r="B1133" s="46" t="s">
        <v>1516</v>
      </c>
      <c r="C1133" s="46" t="s">
        <v>427</v>
      </c>
      <c r="D1133" s="311" t="s">
        <v>3354</v>
      </c>
      <c r="E1133" s="304" t="s">
        <v>3428</v>
      </c>
      <c r="F1133" s="280" t="s">
        <v>7</v>
      </c>
      <c r="G1133" s="58">
        <f t="shared" si="161"/>
        <v>12</v>
      </c>
      <c r="H1133" s="10">
        <v>10</v>
      </c>
      <c r="I1133" s="10">
        <v>20</v>
      </c>
      <c r="J1133" s="29"/>
      <c r="K1133" s="9">
        <f t="shared" si="160"/>
        <v>0</v>
      </c>
      <c r="L1133" s="9">
        <f t="shared" si="162"/>
        <v>0</v>
      </c>
      <c r="M1133" s="9">
        <f t="shared" si="163"/>
        <v>0</v>
      </c>
      <c r="N1133" s="29"/>
      <c r="O1133" s="9">
        <f t="shared" si="166"/>
        <v>0</v>
      </c>
      <c r="P1133" s="9">
        <f t="shared" si="167"/>
        <v>0</v>
      </c>
      <c r="Q1133" s="9">
        <f t="shared" si="164"/>
        <v>0</v>
      </c>
      <c r="R1133" s="8">
        <f t="shared" si="165"/>
        <v>0</v>
      </c>
      <c r="S1133" s="89" t="s">
        <v>3308</v>
      </c>
      <c r="T1133" s="89" t="s">
        <v>2727</v>
      </c>
      <c r="U1133" s="89"/>
      <c r="V1133" s="89"/>
      <c r="W1133" s="89"/>
      <c r="X1133" s="89"/>
      <c r="Y1133" s="89"/>
      <c r="Z1133" s="89"/>
      <c r="AA1133" s="89"/>
      <c r="AB1133" s="89"/>
      <c r="AC1133" s="89"/>
    </row>
    <row r="1134" spans="1:29" x14ac:dyDescent="0.25">
      <c r="A1134" s="4" t="s">
        <v>2560</v>
      </c>
      <c r="B1134" s="46" t="s">
        <v>1516</v>
      </c>
      <c r="C1134" s="46" t="s">
        <v>427</v>
      </c>
      <c r="D1134" s="311" t="s">
        <v>3355</v>
      </c>
      <c r="E1134" s="304" t="s">
        <v>3429</v>
      </c>
      <c r="F1134" s="280" t="s">
        <v>7</v>
      </c>
      <c r="G1134" s="58">
        <f t="shared" si="161"/>
        <v>12</v>
      </c>
      <c r="H1134" s="10">
        <v>10</v>
      </c>
      <c r="I1134" s="10">
        <v>20</v>
      </c>
      <c r="J1134" s="29"/>
      <c r="K1134" s="9">
        <f t="shared" si="160"/>
        <v>0</v>
      </c>
      <c r="L1134" s="9">
        <f t="shared" si="162"/>
        <v>0</v>
      </c>
      <c r="M1134" s="9">
        <f t="shared" si="163"/>
        <v>0</v>
      </c>
      <c r="N1134" s="29"/>
      <c r="O1134" s="9">
        <f t="shared" si="166"/>
        <v>0</v>
      </c>
      <c r="P1134" s="9">
        <f t="shared" si="167"/>
        <v>0</v>
      </c>
      <c r="Q1134" s="9">
        <f t="shared" si="164"/>
        <v>0</v>
      </c>
      <c r="R1134" s="8">
        <f t="shared" si="165"/>
        <v>0</v>
      </c>
      <c r="S1134" s="89" t="s">
        <v>3308</v>
      </c>
      <c r="T1134" s="89" t="s">
        <v>2727</v>
      </c>
      <c r="U1134" s="89"/>
      <c r="V1134" s="89"/>
      <c r="W1134" s="89"/>
      <c r="X1134" s="89"/>
      <c r="Y1134" s="89"/>
      <c r="Z1134" s="89"/>
      <c r="AA1134" s="89"/>
      <c r="AB1134" s="89"/>
      <c r="AC1134" s="89"/>
    </row>
    <row r="1135" spans="1:29" x14ac:dyDescent="0.25">
      <c r="A1135" s="4" t="s">
        <v>2560</v>
      </c>
      <c r="B1135" s="46" t="s">
        <v>1516</v>
      </c>
      <c r="C1135" s="46" t="s">
        <v>427</v>
      </c>
      <c r="D1135" s="311" t="s">
        <v>3356</v>
      </c>
      <c r="E1135" s="304" t="s">
        <v>3430</v>
      </c>
      <c r="F1135" s="280" t="s">
        <v>7</v>
      </c>
      <c r="G1135" s="58">
        <f t="shared" si="161"/>
        <v>12</v>
      </c>
      <c r="H1135" s="10">
        <v>10</v>
      </c>
      <c r="I1135" s="10">
        <v>20</v>
      </c>
      <c r="J1135" s="29"/>
      <c r="K1135" s="9">
        <f t="shared" si="160"/>
        <v>0</v>
      </c>
      <c r="L1135" s="9">
        <f t="shared" si="162"/>
        <v>0</v>
      </c>
      <c r="M1135" s="9">
        <f t="shared" si="163"/>
        <v>0</v>
      </c>
      <c r="N1135" s="29"/>
      <c r="O1135" s="9">
        <f t="shared" si="166"/>
        <v>0</v>
      </c>
      <c r="P1135" s="9">
        <f t="shared" si="167"/>
        <v>0</v>
      </c>
      <c r="Q1135" s="9">
        <f t="shared" si="164"/>
        <v>0</v>
      </c>
      <c r="R1135" s="8">
        <f t="shared" si="165"/>
        <v>0</v>
      </c>
      <c r="S1135" s="89" t="s">
        <v>3308</v>
      </c>
      <c r="T1135" s="89" t="s">
        <v>2727</v>
      </c>
      <c r="U1135" s="89"/>
      <c r="V1135" s="89"/>
      <c r="W1135" s="89"/>
      <c r="X1135" s="89"/>
      <c r="Y1135" s="89"/>
      <c r="Z1135" s="89"/>
      <c r="AA1135" s="89"/>
      <c r="AB1135" s="89"/>
      <c r="AC1135" s="89"/>
    </row>
    <row r="1136" spans="1:29" x14ac:dyDescent="0.25">
      <c r="A1136" s="4" t="s">
        <v>2560</v>
      </c>
      <c r="B1136" s="46" t="s">
        <v>1516</v>
      </c>
      <c r="C1136" s="46" t="s">
        <v>427</v>
      </c>
      <c r="D1136" s="311" t="s">
        <v>3357</v>
      </c>
      <c r="E1136" s="304" t="s">
        <v>3431</v>
      </c>
      <c r="F1136" s="280" t="s">
        <v>7</v>
      </c>
      <c r="G1136" s="58">
        <f t="shared" si="161"/>
        <v>12</v>
      </c>
      <c r="H1136" s="10">
        <v>10</v>
      </c>
      <c r="I1136" s="10">
        <v>20</v>
      </c>
      <c r="J1136" s="29"/>
      <c r="K1136" s="9">
        <f t="shared" si="160"/>
        <v>0</v>
      </c>
      <c r="L1136" s="9">
        <f t="shared" si="162"/>
        <v>0</v>
      </c>
      <c r="M1136" s="9">
        <f t="shared" si="163"/>
        <v>0</v>
      </c>
      <c r="N1136" s="29"/>
      <c r="O1136" s="9">
        <f t="shared" si="166"/>
        <v>0</v>
      </c>
      <c r="P1136" s="9">
        <f t="shared" si="167"/>
        <v>0</v>
      </c>
      <c r="Q1136" s="9">
        <f t="shared" si="164"/>
        <v>0</v>
      </c>
      <c r="R1136" s="8">
        <f t="shared" si="165"/>
        <v>0</v>
      </c>
      <c r="S1136" s="89" t="s">
        <v>3308</v>
      </c>
      <c r="T1136" s="89" t="s">
        <v>2727</v>
      </c>
      <c r="U1136" s="89"/>
      <c r="V1136" s="89"/>
      <c r="W1136" s="89"/>
      <c r="X1136" s="89"/>
      <c r="Y1136" s="89"/>
      <c r="Z1136" s="89"/>
      <c r="AA1136" s="89"/>
      <c r="AB1136" s="89"/>
      <c r="AC1136" s="89"/>
    </row>
    <row r="1137" spans="1:29" x14ac:dyDescent="0.25">
      <c r="A1137" s="4" t="s">
        <v>2560</v>
      </c>
      <c r="B1137" s="46" t="s">
        <v>1516</v>
      </c>
      <c r="C1137" s="46" t="s">
        <v>427</v>
      </c>
      <c r="D1137" s="311" t="s">
        <v>3358</v>
      </c>
      <c r="E1137" s="304" t="s">
        <v>3432</v>
      </c>
      <c r="F1137" s="280" t="s">
        <v>7</v>
      </c>
      <c r="G1137" s="58">
        <f t="shared" si="161"/>
        <v>12</v>
      </c>
      <c r="H1137" s="10">
        <v>10</v>
      </c>
      <c r="I1137" s="10">
        <v>20</v>
      </c>
      <c r="J1137" s="29"/>
      <c r="K1137" s="9">
        <f t="shared" si="160"/>
        <v>0</v>
      </c>
      <c r="L1137" s="9">
        <f t="shared" si="162"/>
        <v>0</v>
      </c>
      <c r="M1137" s="9">
        <f t="shared" si="163"/>
        <v>0</v>
      </c>
      <c r="N1137" s="29"/>
      <c r="O1137" s="9">
        <f t="shared" si="166"/>
        <v>0</v>
      </c>
      <c r="P1137" s="9">
        <f t="shared" si="167"/>
        <v>0</v>
      </c>
      <c r="Q1137" s="9">
        <f t="shared" si="164"/>
        <v>0</v>
      </c>
      <c r="R1137" s="8">
        <f t="shared" si="165"/>
        <v>0</v>
      </c>
      <c r="S1137" s="89" t="s">
        <v>3308</v>
      </c>
      <c r="T1137" s="89" t="s">
        <v>2727</v>
      </c>
      <c r="U1137" s="89"/>
      <c r="V1137" s="89"/>
      <c r="W1137" s="89"/>
      <c r="X1137" s="89"/>
      <c r="Y1137" s="89"/>
      <c r="Z1137" s="89"/>
      <c r="AA1137" s="89"/>
      <c r="AB1137" s="89"/>
      <c r="AC1137" s="89"/>
    </row>
    <row r="1138" spans="1:29" x14ac:dyDescent="0.25">
      <c r="A1138" s="4" t="s">
        <v>2560</v>
      </c>
      <c r="B1138" s="46" t="s">
        <v>1516</v>
      </c>
      <c r="C1138" s="46" t="s">
        <v>427</v>
      </c>
      <c r="D1138" s="311" t="s">
        <v>3359</v>
      </c>
      <c r="E1138" s="304" t="s">
        <v>3433</v>
      </c>
      <c r="F1138" s="280" t="s">
        <v>7</v>
      </c>
      <c r="G1138" s="58">
        <f t="shared" si="161"/>
        <v>12</v>
      </c>
      <c r="H1138" s="10">
        <v>10</v>
      </c>
      <c r="I1138" s="10">
        <v>20</v>
      </c>
      <c r="J1138" s="29"/>
      <c r="K1138" s="9">
        <f t="shared" si="160"/>
        <v>0</v>
      </c>
      <c r="L1138" s="9">
        <f t="shared" si="162"/>
        <v>0</v>
      </c>
      <c r="M1138" s="9">
        <f t="shared" si="163"/>
        <v>0</v>
      </c>
      <c r="N1138" s="29"/>
      <c r="O1138" s="9">
        <f t="shared" si="166"/>
        <v>0</v>
      </c>
      <c r="P1138" s="9">
        <f t="shared" si="167"/>
        <v>0</v>
      </c>
      <c r="Q1138" s="9">
        <f t="shared" si="164"/>
        <v>0</v>
      </c>
      <c r="R1138" s="8">
        <f t="shared" si="165"/>
        <v>0</v>
      </c>
      <c r="S1138" s="89" t="s">
        <v>3308</v>
      </c>
      <c r="T1138" s="89" t="s">
        <v>2727</v>
      </c>
      <c r="U1138" s="89"/>
      <c r="V1138" s="89"/>
      <c r="W1138" s="89"/>
      <c r="X1138" s="89"/>
      <c r="Y1138" s="89"/>
      <c r="Z1138" s="89"/>
      <c r="AA1138" s="89"/>
      <c r="AB1138" s="89"/>
      <c r="AC1138" s="89"/>
    </row>
    <row r="1139" spans="1:29" x14ac:dyDescent="0.25">
      <c r="A1139" s="4" t="s">
        <v>2560</v>
      </c>
      <c r="B1139" s="46" t="s">
        <v>1516</v>
      </c>
      <c r="C1139" s="46" t="s">
        <v>427</v>
      </c>
      <c r="D1139" s="311" t="s">
        <v>3360</v>
      </c>
      <c r="E1139" s="304" t="s">
        <v>3434</v>
      </c>
      <c r="F1139" s="280" t="s">
        <v>7</v>
      </c>
      <c r="G1139" s="58">
        <f t="shared" si="161"/>
        <v>12</v>
      </c>
      <c r="H1139" s="10">
        <v>10</v>
      </c>
      <c r="I1139" s="10">
        <v>20</v>
      </c>
      <c r="J1139" s="29"/>
      <c r="K1139" s="9">
        <f t="shared" si="160"/>
        <v>0</v>
      </c>
      <c r="L1139" s="9">
        <f t="shared" si="162"/>
        <v>0</v>
      </c>
      <c r="M1139" s="9">
        <f t="shared" si="163"/>
        <v>0</v>
      </c>
      <c r="N1139" s="29"/>
      <c r="O1139" s="9">
        <f t="shared" si="166"/>
        <v>0</v>
      </c>
      <c r="P1139" s="9">
        <f t="shared" si="167"/>
        <v>0</v>
      </c>
      <c r="Q1139" s="9">
        <f t="shared" si="164"/>
        <v>0</v>
      </c>
      <c r="R1139" s="8">
        <f t="shared" si="165"/>
        <v>0</v>
      </c>
      <c r="S1139" s="89" t="s">
        <v>3308</v>
      </c>
      <c r="T1139" s="89" t="s">
        <v>2727</v>
      </c>
      <c r="U1139" s="89"/>
      <c r="V1139" s="89"/>
      <c r="W1139" s="89"/>
      <c r="X1139" s="89"/>
      <c r="Y1139" s="89"/>
      <c r="Z1139" s="89"/>
      <c r="AA1139" s="89"/>
      <c r="AB1139" s="89"/>
      <c r="AC1139" s="89"/>
    </row>
    <row r="1140" spans="1:29" x14ac:dyDescent="0.25">
      <c r="A1140" s="4" t="s">
        <v>2560</v>
      </c>
      <c r="B1140" s="46" t="s">
        <v>1516</v>
      </c>
      <c r="C1140" s="46" t="s">
        <v>427</v>
      </c>
      <c r="D1140" s="311" t="s">
        <v>3361</v>
      </c>
      <c r="E1140" s="304" t="s">
        <v>3435</v>
      </c>
      <c r="F1140" s="280" t="s">
        <v>7</v>
      </c>
      <c r="G1140" s="58">
        <f t="shared" si="161"/>
        <v>12</v>
      </c>
      <c r="H1140" s="10">
        <v>10</v>
      </c>
      <c r="I1140" s="10">
        <v>20</v>
      </c>
      <c r="J1140" s="29"/>
      <c r="K1140" s="9">
        <f t="shared" si="160"/>
        <v>0</v>
      </c>
      <c r="L1140" s="9">
        <f t="shared" si="162"/>
        <v>0</v>
      </c>
      <c r="M1140" s="9">
        <f t="shared" si="163"/>
        <v>0</v>
      </c>
      <c r="N1140" s="29"/>
      <c r="O1140" s="9">
        <f t="shared" si="166"/>
        <v>0</v>
      </c>
      <c r="P1140" s="9">
        <f t="shared" si="167"/>
        <v>0</v>
      </c>
      <c r="Q1140" s="9">
        <f t="shared" si="164"/>
        <v>0</v>
      </c>
      <c r="R1140" s="8">
        <f t="shared" si="165"/>
        <v>0</v>
      </c>
      <c r="S1140" s="89" t="s">
        <v>3308</v>
      </c>
      <c r="T1140" s="89" t="s">
        <v>2727</v>
      </c>
      <c r="U1140" s="89"/>
      <c r="V1140" s="89"/>
      <c r="W1140" s="89"/>
      <c r="X1140" s="89"/>
      <c r="Y1140" s="89"/>
      <c r="Z1140" s="89"/>
      <c r="AA1140" s="89"/>
      <c r="AB1140" s="89"/>
      <c r="AC1140" s="89"/>
    </row>
    <row r="1141" spans="1:29" x14ac:dyDescent="0.25">
      <c r="A1141" s="4" t="s">
        <v>2560</v>
      </c>
      <c r="B1141" s="46" t="s">
        <v>1516</v>
      </c>
      <c r="C1141" s="46" t="s">
        <v>427</v>
      </c>
      <c r="D1141" s="311" t="s">
        <v>3362</v>
      </c>
      <c r="E1141" s="304" t="s">
        <v>3436</v>
      </c>
      <c r="F1141" s="280" t="s">
        <v>7</v>
      </c>
      <c r="G1141" s="58">
        <f t="shared" si="161"/>
        <v>12</v>
      </c>
      <c r="H1141" s="10">
        <v>10</v>
      </c>
      <c r="I1141" s="10">
        <v>20</v>
      </c>
      <c r="J1141" s="29"/>
      <c r="K1141" s="9">
        <f t="shared" si="160"/>
        <v>0</v>
      </c>
      <c r="L1141" s="9">
        <f t="shared" si="162"/>
        <v>0</v>
      </c>
      <c r="M1141" s="9">
        <f t="shared" si="163"/>
        <v>0</v>
      </c>
      <c r="N1141" s="29"/>
      <c r="O1141" s="9">
        <f t="shared" si="166"/>
        <v>0</v>
      </c>
      <c r="P1141" s="9">
        <f t="shared" si="167"/>
        <v>0</v>
      </c>
      <c r="Q1141" s="9">
        <f t="shared" si="164"/>
        <v>0</v>
      </c>
      <c r="R1141" s="8">
        <f t="shared" si="165"/>
        <v>0</v>
      </c>
      <c r="S1141" s="89" t="s">
        <v>3308</v>
      </c>
      <c r="T1141" s="89" t="s">
        <v>2727</v>
      </c>
      <c r="U1141" s="89"/>
      <c r="V1141" s="89"/>
      <c r="W1141" s="89"/>
      <c r="X1141" s="89"/>
      <c r="Y1141" s="89"/>
      <c r="Z1141" s="89"/>
      <c r="AA1141" s="89"/>
      <c r="AB1141" s="89"/>
      <c r="AC1141" s="89"/>
    </row>
    <row r="1142" spans="1:29" x14ac:dyDescent="0.25">
      <c r="A1142" s="4" t="s">
        <v>2560</v>
      </c>
      <c r="B1142" s="46" t="s">
        <v>1516</v>
      </c>
      <c r="C1142" s="46" t="s">
        <v>427</v>
      </c>
      <c r="D1142" s="311" t="s">
        <v>3363</v>
      </c>
      <c r="E1142" s="304" t="s">
        <v>3437</v>
      </c>
      <c r="F1142" s="280" t="s">
        <v>7</v>
      </c>
      <c r="G1142" s="58">
        <f t="shared" si="161"/>
        <v>12</v>
      </c>
      <c r="H1142" s="10">
        <v>10</v>
      </c>
      <c r="I1142" s="10">
        <v>20</v>
      </c>
      <c r="J1142" s="29"/>
      <c r="K1142" s="9">
        <f t="shared" si="160"/>
        <v>0</v>
      </c>
      <c r="L1142" s="9">
        <f t="shared" si="162"/>
        <v>0</v>
      </c>
      <c r="M1142" s="9">
        <f t="shared" si="163"/>
        <v>0</v>
      </c>
      <c r="N1142" s="29"/>
      <c r="O1142" s="9">
        <f t="shared" si="166"/>
        <v>0</v>
      </c>
      <c r="P1142" s="9">
        <f t="shared" si="167"/>
        <v>0</v>
      </c>
      <c r="Q1142" s="9">
        <f t="shared" si="164"/>
        <v>0</v>
      </c>
      <c r="R1142" s="8">
        <f t="shared" si="165"/>
        <v>0</v>
      </c>
      <c r="S1142" s="89" t="s">
        <v>3308</v>
      </c>
      <c r="T1142" s="89" t="s">
        <v>2727</v>
      </c>
      <c r="U1142" s="89"/>
      <c r="V1142" s="89"/>
      <c r="W1142" s="89"/>
      <c r="X1142" s="89"/>
      <c r="Y1142" s="89"/>
      <c r="Z1142" s="89"/>
      <c r="AA1142" s="89"/>
      <c r="AB1142" s="89"/>
      <c r="AC1142" s="89"/>
    </row>
    <row r="1143" spans="1:29" x14ac:dyDescent="0.25">
      <c r="A1143" s="4" t="s">
        <v>2560</v>
      </c>
      <c r="B1143" s="46" t="s">
        <v>1516</v>
      </c>
      <c r="C1143" s="46" t="s">
        <v>427</v>
      </c>
      <c r="D1143" s="311" t="s">
        <v>3364</v>
      </c>
      <c r="E1143" s="304" t="s">
        <v>3438</v>
      </c>
      <c r="F1143" s="280" t="s">
        <v>7</v>
      </c>
      <c r="G1143" s="58">
        <f t="shared" si="161"/>
        <v>12</v>
      </c>
      <c r="H1143" s="10">
        <v>10</v>
      </c>
      <c r="I1143" s="10">
        <v>20</v>
      </c>
      <c r="J1143" s="29"/>
      <c r="K1143" s="9">
        <f t="shared" si="160"/>
        <v>0</v>
      </c>
      <c r="L1143" s="9">
        <f t="shared" si="162"/>
        <v>0</v>
      </c>
      <c r="M1143" s="9">
        <f t="shared" si="163"/>
        <v>0</v>
      </c>
      <c r="N1143" s="29"/>
      <c r="O1143" s="9">
        <f t="shared" si="166"/>
        <v>0</v>
      </c>
      <c r="P1143" s="9">
        <f t="shared" si="167"/>
        <v>0</v>
      </c>
      <c r="Q1143" s="9">
        <f t="shared" si="164"/>
        <v>0</v>
      </c>
      <c r="R1143" s="8">
        <f t="shared" si="165"/>
        <v>0</v>
      </c>
      <c r="S1143" s="89" t="s">
        <v>3308</v>
      </c>
      <c r="T1143" s="89" t="s">
        <v>2727</v>
      </c>
      <c r="U1143" s="89"/>
      <c r="V1143" s="89"/>
      <c r="W1143" s="89"/>
      <c r="X1143" s="89"/>
      <c r="Y1143" s="89"/>
      <c r="Z1143" s="89"/>
      <c r="AA1143" s="89"/>
      <c r="AB1143" s="89"/>
      <c r="AC1143" s="89"/>
    </row>
    <row r="1144" spans="1:29" x14ac:dyDescent="0.25">
      <c r="A1144" s="4" t="s">
        <v>2560</v>
      </c>
      <c r="B1144" s="46" t="s">
        <v>1516</v>
      </c>
      <c r="C1144" s="46" t="s">
        <v>427</v>
      </c>
      <c r="D1144" s="311" t="s">
        <v>3365</v>
      </c>
      <c r="E1144" s="304" t="s">
        <v>3439</v>
      </c>
      <c r="F1144" s="280" t="s">
        <v>7</v>
      </c>
      <c r="G1144" s="58">
        <f t="shared" si="161"/>
        <v>12</v>
      </c>
      <c r="H1144" s="10">
        <v>10</v>
      </c>
      <c r="I1144" s="10">
        <v>20</v>
      </c>
      <c r="J1144" s="29"/>
      <c r="K1144" s="9">
        <f t="shared" si="160"/>
        <v>0</v>
      </c>
      <c r="L1144" s="9">
        <f t="shared" si="162"/>
        <v>0</v>
      </c>
      <c r="M1144" s="9">
        <f t="shared" si="163"/>
        <v>0</v>
      </c>
      <c r="N1144" s="29"/>
      <c r="O1144" s="9">
        <f t="shared" si="166"/>
        <v>0</v>
      </c>
      <c r="P1144" s="9">
        <f t="shared" si="167"/>
        <v>0</v>
      </c>
      <c r="Q1144" s="9">
        <f t="shared" si="164"/>
        <v>0</v>
      </c>
      <c r="R1144" s="8">
        <f t="shared" si="165"/>
        <v>0</v>
      </c>
      <c r="S1144" s="89" t="s">
        <v>3308</v>
      </c>
      <c r="T1144" s="89" t="s">
        <v>2727</v>
      </c>
      <c r="U1144" s="89"/>
      <c r="V1144" s="89"/>
      <c r="W1144" s="89"/>
      <c r="X1144" s="89"/>
      <c r="Y1144" s="89"/>
      <c r="Z1144" s="89"/>
      <c r="AA1144" s="89"/>
      <c r="AB1144" s="89"/>
      <c r="AC1144" s="89"/>
    </row>
    <row r="1145" spans="1:29" x14ac:dyDescent="0.25">
      <c r="A1145" s="4" t="s">
        <v>2560</v>
      </c>
      <c r="B1145" s="46" t="s">
        <v>1516</v>
      </c>
      <c r="C1145" s="46" t="s">
        <v>427</v>
      </c>
      <c r="D1145" s="311" t="s">
        <v>3366</v>
      </c>
      <c r="E1145" s="304" t="s">
        <v>3440</v>
      </c>
      <c r="F1145" s="280" t="s">
        <v>7</v>
      </c>
      <c r="G1145" s="58">
        <f t="shared" si="161"/>
        <v>12</v>
      </c>
      <c r="H1145" s="10">
        <v>10</v>
      </c>
      <c r="I1145" s="10">
        <v>20</v>
      </c>
      <c r="J1145" s="29"/>
      <c r="K1145" s="9">
        <f t="shared" si="160"/>
        <v>0</v>
      </c>
      <c r="L1145" s="9">
        <f t="shared" si="162"/>
        <v>0</v>
      </c>
      <c r="M1145" s="9">
        <f t="shared" si="163"/>
        <v>0</v>
      </c>
      <c r="N1145" s="29"/>
      <c r="O1145" s="9">
        <f t="shared" si="166"/>
        <v>0</v>
      </c>
      <c r="P1145" s="9">
        <f t="shared" si="167"/>
        <v>0</v>
      </c>
      <c r="Q1145" s="9">
        <f t="shared" si="164"/>
        <v>0</v>
      </c>
      <c r="R1145" s="8">
        <f t="shared" si="165"/>
        <v>0</v>
      </c>
      <c r="S1145" s="89" t="s">
        <v>3308</v>
      </c>
      <c r="T1145" s="89" t="s">
        <v>2727</v>
      </c>
      <c r="U1145" s="89"/>
      <c r="V1145" s="89"/>
      <c r="W1145" s="89"/>
      <c r="X1145" s="89"/>
      <c r="Y1145" s="89"/>
      <c r="Z1145" s="89"/>
      <c r="AA1145" s="89"/>
      <c r="AB1145" s="89"/>
      <c r="AC1145" s="89"/>
    </row>
    <row r="1146" spans="1:29" x14ac:dyDescent="0.25">
      <c r="A1146" s="4" t="s">
        <v>2560</v>
      </c>
      <c r="B1146" s="46" t="s">
        <v>1516</v>
      </c>
      <c r="C1146" s="46" t="s">
        <v>427</v>
      </c>
      <c r="D1146" s="311" t="s">
        <v>3367</v>
      </c>
      <c r="E1146" s="304" t="s">
        <v>3441</v>
      </c>
      <c r="F1146" s="280" t="s">
        <v>7</v>
      </c>
      <c r="G1146" s="58">
        <f t="shared" si="161"/>
        <v>12</v>
      </c>
      <c r="H1146" s="10">
        <v>10</v>
      </c>
      <c r="I1146" s="10">
        <v>20</v>
      </c>
      <c r="J1146" s="29"/>
      <c r="K1146" s="9">
        <f t="shared" si="160"/>
        <v>0</v>
      </c>
      <c r="L1146" s="9">
        <f t="shared" si="162"/>
        <v>0</v>
      </c>
      <c r="M1146" s="9">
        <f t="shared" si="163"/>
        <v>0</v>
      </c>
      <c r="N1146" s="29"/>
      <c r="O1146" s="9">
        <f t="shared" si="166"/>
        <v>0</v>
      </c>
      <c r="P1146" s="9">
        <f t="shared" si="167"/>
        <v>0</v>
      </c>
      <c r="Q1146" s="9">
        <f t="shared" si="164"/>
        <v>0</v>
      </c>
      <c r="R1146" s="8">
        <f t="shared" si="165"/>
        <v>0</v>
      </c>
      <c r="S1146" s="89" t="s">
        <v>3308</v>
      </c>
      <c r="T1146" s="89" t="s">
        <v>2727</v>
      </c>
      <c r="U1146" s="89"/>
      <c r="V1146" s="89"/>
      <c r="W1146" s="89"/>
      <c r="X1146" s="89"/>
      <c r="Y1146" s="89"/>
      <c r="Z1146" s="89"/>
      <c r="AA1146" s="89"/>
      <c r="AB1146" s="89"/>
      <c r="AC1146" s="89"/>
    </row>
    <row r="1147" spans="1:29" x14ac:dyDescent="0.25">
      <c r="A1147" s="4" t="s">
        <v>2560</v>
      </c>
      <c r="B1147" s="46" t="s">
        <v>1516</v>
      </c>
      <c r="C1147" s="46" t="s">
        <v>427</v>
      </c>
      <c r="D1147" s="311" t="s">
        <v>3368</v>
      </c>
      <c r="E1147" s="304" t="s">
        <v>3442</v>
      </c>
      <c r="F1147" s="280" t="s">
        <v>7</v>
      </c>
      <c r="G1147" s="58">
        <f t="shared" si="161"/>
        <v>12</v>
      </c>
      <c r="H1147" s="10">
        <v>10</v>
      </c>
      <c r="I1147" s="10">
        <v>20</v>
      </c>
      <c r="J1147" s="29"/>
      <c r="K1147" s="9">
        <f t="shared" ref="K1147:K1210" si="168">J1147*G1147</f>
        <v>0</v>
      </c>
      <c r="L1147" s="9">
        <f t="shared" si="162"/>
        <v>0</v>
      </c>
      <c r="M1147" s="9">
        <f t="shared" si="163"/>
        <v>0</v>
      </c>
      <c r="N1147" s="29"/>
      <c r="O1147" s="9">
        <f t="shared" si="166"/>
        <v>0</v>
      </c>
      <c r="P1147" s="9">
        <f t="shared" si="167"/>
        <v>0</v>
      </c>
      <c r="Q1147" s="9">
        <f t="shared" si="164"/>
        <v>0</v>
      </c>
      <c r="R1147" s="8">
        <f t="shared" si="165"/>
        <v>0</v>
      </c>
      <c r="S1147" s="89" t="s">
        <v>3308</v>
      </c>
      <c r="T1147" s="89" t="s">
        <v>2727</v>
      </c>
      <c r="U1147" s="89"/>
      <c r="V1147" s="89"/>
      <c r="W1147" s="89"/>
      <c r="X1147" s="89"/>
      <c r="Y1147" s="89"/>
      <c r="Z1147" s="89"/>
      <c r="AA1147" s="89"/>
      <c r="AB1147" s="89"/>
      <c r="AC1147" s="89"/>
    </row>
    <row r="1148" spans="1:29" x14ac:dyDescent="0.25">
      <c r="A1148" s="4" t="s">
        <v>2560</v>
      </c>
      <c r="B1148" s="46" t="s">
        <v>1516</v>
      </c>
      <c r="C1148" s="46" t="s">
        <v>427</v>
      </c>
      <c r="D1148" s="311" t="s">
        <v>3369</v>
      </c>
      <c r="E1148" s="304" t="s">
        <v>3443</v>
      </c>
      <c r="F1148" s="280" t="s">
        <v>7</v>
      </c>
      <c r="G1148" s="58">
        <f t="shared" si="161"/>
        <v>12</v>
      </c>
      <c r="H1148" s="10">
        <v>10</v>
      </c>
      <c r="I1148" s="10">
        <v>20</v>
      </c>
      <c r="J1148" s="29"/>
      <c r="K1148" s="9">
        <f t="shared" si="168"/>
        <v>0</v>
      </c>
      <c r="L1148" s="9">
        <f t="shared" si="162"/>
        <v>0</v>
      </c>
      <c r="M1148" s="9">
        <f t="shared" si="163"/>
        <v>0</v>
      </c>
      <c r="N1148" s="29"/>
      <c r="O1148" s="9">
        <f t="shared" si="166"/>
        <v>0</v>
      </c>
      <c r="P1148" s="9">
        <f t="shared" si="167"/>
        <v>0</v>
      </c>
      <c r="Q1148" s="9">
        <f t="shared" si="164"/>
        <v>0</v>
      </c>
      <c r="R1148" s="8">
        <f t="shared" si="165"/>
        <v>0</v>
      </c>
      <c r="S1148" s="89" t="s">
        <v>3308</v>
      </c>
      <c r="T1148" s="89" t="s">
        <v>2727</v>
      </c>
      <c r="U1148" s="89"/>
      <c r="V1148" s="89"/>
      <c r="W1148" s="89"/>
      <c r="X1148" s="89"/>
      <c r="Y1148" s="89"/>
      <c r="Z1148" s="89"/>
      <c r="AA1148" s="89"/>
      <c r="AB1148" s="89"/>
      <c r="AC1148" s="89"/>
    </row>
    <row r="1149" spans="1:29" x14ac:dyDescent="0.25">
      <c r="A1149" s="4" t="s">
        <v>2560</v>
      </c>
      <c r="B1149" s="46" t="s">
        <v>1516</v>
      </c>
      <c r="C1149" s="46" t="s">
        <v>427</v>
      </c>
      <c r="D1149" s="311" t="s">
        <v>3370</v>
      </c>
      <c r="E1149" s="304" t="s">
        <v>3444</v>
      </c>
      <c r="F1149" s="280" t="s">
        <v>7</v>
      </c>
      <c r="G1149" s="58">
        <f t="shared" si="161"/>
        <v>12</v>
      </c>
      <c r="H1149" s="10">
        <v>10</v>
      </c>
      <c r="I1149" s="10">
        <v>20</v>
      </c>
      <c r="J1149" s="29"/>
      <c r="K1149" s="9">
        <f t="shared" si="168"/>
        <v>0</v>
      </c>
      <c r="L1149" s="9">
        <f t="shared" si="162"/>
        <v>0</v>
      </c>
      <c r="M1149" s="9">
        <f t="shared" si="163"/>
        <v>0</v>
      </c>
      <c r="N1149" s="29"/>
      <c r="O1149" s="9">
        <f t="shared" si="166"/>
        <v>0</v>
      </c>
      <c r="P1149" s="9">
        <f t="shared" si="167"/>
        <v>0</v>
      </c>
      <c r="Q1149" s="9">
        <f t="shared" si="164"/>
        <v>0</v>
      </c>
      <c r="R1149" s="8">
        <f t="shared" si="165"/>
        <v>0</v>
      </c>
      <c r="S1149" s="89" t="s">
        <v>3308</v>
      </c>
      <c r="T1149" s="89" t="s">
        <v>2727</v>
      </c>
      <c r="U1149" s="89"/>
      <c r="V1149" s="89"/>
      <c r="W1149" s="89"/>
      <c r="X1149" s="89"/>
      <c r="Y1149" s="89"/>
      <c r="Z1149" s="89"/>
      <c r="AA1149" s="89"/>
      <c r="AB1149" s="89"/>
      <c r="AC1149" s="89"/>
    </row>
    <row r="1150" spans="1:29" x14ac:dyDescent="0.25">
      <c r="A1150" s="4" t="s">
        <v>2560</v>
      </c>
      <c r="B1150" s="46" t="s">
        <v>1516</v>
      </c>
      <c r="C1150" s="46" t="s">
        <v>427</v>
      </c>
      <c r="D1150" s="311" t="s">
        <v>3371</v>
      </c>
      <c r="E1150" s="304" t="s">
        <v>3445</v>
      </c>
      <c r="F1150" s="280" t="s">
        <v>7</v>
      </c>
      <c r="G1150" s="58">
        <f t="shared" si="161"/>
        <v>12</v>
      </c>
      <c r="H1150" s="10">
        <v>10</v>
      </c>
      <c r="I1150" s="10">
        <v>20</v>
      </c>
      <c r="J1150" s="29"/>
      <c r="K1150" s="9">
        <f t="shared" si="168"/>
        <v>0</v>
      </c>
      <c r="L1150" s="9">
        <f t="shared" si="162"/>
        <v>0</v>
      </c>
      <c r="M1150" s="9">
        <f t="shared" si="163"/>
        <v>0</v>
      </c>
      <c r="N1150" s="29"/>
      <c r="O1150" s="9">
        <f t="shared" si="166"/>
        <v>0</v>
      </c>
      <c r="P1150" s="9">
        <f t="shared" si="167"/>
        <v>0</v>
      </c>
      <c r="Q1150" s="9">
        <f t="shared" si="164"/>
        <v>0</v>
      </c>
      <c r="R1150" s="8">
        <f t="shared" si="165"/>
        <v>0</v>
      </c>
      <c r="S1150" s="89" t="s">
        <v>3308</v>
      </c>
      <c r="T1150" s="89" t="s">
        <v>2727</v>
      </c>
      <c r="U1150" s="89"/>
      <c r="V1150" s="89"/>
      <c r="W1150" s="89"/>
      <c r="X1150" s="89"/>
      <c r="Y1150" s="89"/>
      <c r="Z1150" s="89"/>
      <c r="AA1150" s="89"/>
      <c r="AB1150" s="89"/>
      <c r="AC1150" s="89"/>
    </row>
    <row r="1151" spans="1:29" x14ac:dyDescent="0.25">
      <c r="A1151" s="4" t="s">
        <v>2560</v>
      </c>
      <c r="B1151" s="46" t="s">
        <v>1516</v>
      </c>
      <c r="C1151" s="46" t="s">
        <v>427</v>
      </c>
      <c r="D1151" s="311" t="s">
        <v>3372</v>
      </c>
      <c r="E1151" s="304" t="s">
        <v>3446</v>
      </c>
      <c r="F1151" s="280" t="s">
        <v>7</v>
      </c>
      <c r="G1151" s="58">
        <f t="shared" si="161"/>
        <v>12</v>
      </c>
      <c r="H1151" s="10">
        <v>10</v>
      </c>
      <c r="I1151" s="10">
        <v>20</v>
      </c>
      <c r="J1151" s="29"/>
      <c r="K1151" s="9">
        <f t="shared" si="168"/>
        <v>0</v>
      </c>
      <c r="L1151" s="9">
        <f t="shared" si="162"/>
        <v>0</v>
      </c>
      <c r="M1151" s="9">
        <f t="shared" si="163"/>
        <v>0</v>
      </c>
      <c r="N1151" s="29"/>
      <c r="O1151" s="9">
        <f t="shared" si="166"/>
        <v>0</v>
      </c>
      <c r="P1151" s="9">
        <f t="shared" si="167"/>
        <v>0</v>
      </c>
      <c r="Q1151" s="9">
        <f t="shared" si="164"/>
        <v>0</v>
      </c>
      <c r="R1151" s="8">
        <f t="shared" si="165"/>
        <v>0</v>
      </c>
      <c r="S1151" s="89" t="s">
        <v>3308</v>
      </c>
      <c r="T1151" s="89" t="s">
        <v>2727</v>
      </c>
      <c r="U1151" s="89"/>
      <c r="V1151" s="89"/>
      <c r="W1151" s="89"/>
      <c r="X1151" s="89"/>
      <c r="Y1151" s="89"/>
      <c r="Z1151" s="89"/>
      <c r="AA1151" s="89"/>
      <c r="AB1151" s="89"/>
      <c r="AC1151" s="89"/>
    </row>
    <row r="1152" spans="1:29" x14ac:dyDescent="0.25">
      <c r="A1152" s="4" t="s">
        <v>2560</v>
      </c>
      <c r="B1152" s="46" t="s">
        <v>1516</v>
      </c>
      <c r="C1152" s="46" t="s">
        <v>427</v>
      </c>
      <c r="D1152" s="311" t="s">
        <v>3373</v>
      </c>
      <c r="E1152" s="304" t="s">
        <v>3447</v>
      </c>
      <c r="F1152" s="280" t="s">
        <v>7</v>
      </c>
      <c r="G1152" s="58">
        <f t="shared" si="161"/>
        <v>12</v>
      </c>
      <c r="H1152" s="10">
        <v>10</v>
      </c>
      <c r="I1152" s="10">
        <v>20</v>
      </c>
      <c r="J1152" s="29"/>
      <c r="K1152" s="9">
        <f t="shared" si="168"/>
        <v>0</v>
      </c>
      <c r="L1152" s="9">
        <f t="shared" si="162"/>
        <v>0</v>
      </c>
      <c r="M1152" s="9">
        <f t="shared" si="163"/>
        <v>0</v>
      </c>
      <c r="N1152" s="29"/>
      <c r="O1152" s="9">
        <f t="shared" si="166"/>
        <v>0</v>
      </c>
      <c r="P1152" s="9">
        <f t="shared" si="167"/>
        <v>0</v>
      </c>
      <c r="Q1152" s="9">
        <f t="shared" si="164"/>
        <v>0</v>
      </c>
      <c r="R1152" s="8">
        <f t="shared" si="165"/>
        <v>0</v>
      </c>
      <c r="S1152" s="89" t="s">
        <v>3308</v>
      </c>
      <c r="T1152" s="89" t="s">
        <v>2727</v>
      </c>
      <c r="U1152" s="89"/>
      <c r="V1152" s="89"/>
      <c r="W1152" s="89"/>
      <c r="X1152" s="89"/>
      <c r="Y1152" s="89"/>
      <c r="Z1152" s="89"/>
      <c r="AA1152" s="89"/>
      <c r="AB1152" s="89"/>
      <c r="AC1152" s="89"/>
    </row>
    <row r="1153" spans="1:29" x14ac:dyDescent="0.25">
      <c r="A1153" s="4" t="s">
        <v>2560</v>
      </c>
      <c r="B1153" s="46" t="s">
        <v>1516</v>
      </c>
      <c r="C1153" s="46" t="s">
        <v>427</v>
      </c>
      <c r="D1153" s="311" t="s">
        <v>3374</v>
      </c>
      <c r="E1153" s="304" t="s">
        <v>3448</v>
      </c>
      <c r="F1153" s="280" t="s">
        <v>7</v>
      </c>
      <c r="G1153" s="58">
        <f t="shared" si="161"/>
        <v>12</v>
      </c>
      <c r="H1153" s="10">
        <v>10</v>
      </c>
      <c r="I1153" s="10">
        <v>20</v>
      </c>
      <c r="J1153" s="29"/>
      <c r="K1153" s="9">
        <f t="shared" si="168"/>
        <v>0</v>
      </c>
      <c r="L1153" s="9">
        <f t="shared" si="162"/>
        <v>0</v>
      </c>
      <c r="M1153" s="9">
        <f t="shared" si="163"/>
        <v>0</v>
      </c>
      <c r="N1153" s="29"/>
      <c r="O1153" s="9">
        <f t="shared" si="166"/>
        <v>0</v>
      </c>
      <c r="P1153" s="9">
        <f t="shared" si="167"/>
        <v>0</v>
      </c>
      <c r="Q1153" s="9">
        <f t="shared" si="164"/>
        <v>0</v>
      </c>
      <c r="R1153" s="8">
        <f t="shared" si="165"/>
        <v>0</v>
      </c>
      <c r="S1153" s="89" t="s">
        <v>3308</v>
      </c>
      <c r="T1153" s="89" t="s">
        <v>2727</v>
      </c>
      <c r="U1153" s="89"/>
      <c r="V1153" s="89"/>
      <c r="W1153" s="89"/>
      <c r="X1153" s="89"/>
      <c r="Y1153" s="89"/>
      <c r="Z1153" s="89"/>
      <c r="AA1153" s="89"/>
      <c r="AB1153" s="89"/>
      <c r="AC1153" s="89"/>
    </row>
    <row r="1154" spans="1:29" x14ac:dyDescent="0.25">
      <c r="A1154" s="4" t="s">
        <v>2560</v>
      </c>
      <c r="B1154" s="46" t="s">
        <v>1516</v>
      </c>
      <c r="C1154" s="46" t="s">
        <v>427</v>
      </c>
      <c r="D1154" s="311" t="s">
        <v>3375</v>
      </c>
      <c r="E1154" s="304" t="s">
        <v>3449</v>
      </c>
      <c r="F1154" s="280" t="s">
        <v>7</v>
      </c>
      <c r="G1154" s="58">
        <f t="shared" si="161"/>
        <v>12</v>
      </c>
      <c r="H1154" s="10">
        <v>10</v>
      </c>
      <c r="I1154" s="10">
        <v>20</v>
      </c>
      <c r="J1154" s="29"/>
      <c r="K1154" s="9">
        <f t="shared" si="168"/>
        <v>0</v>
      </c>
      <c r="L1154" s="9">
        <f t="shared" si="162"/>
        <v>0</v>
      </c>
      <c r="M1154" s="9">
        <f t="shared" si="163"/>
        <v>0</v>
      </c>
      <c r="N1154" s="29"/>
      <c r="O1154" s="9">
        <f t="shared" si="166"/>
        <v>0</v>
      </c>
      <c r="P1154" s="9">
        <f t="shared" si="167"/>
        <v>0</v>
      </c>
      <c r="Q1154" s="9">
        <f t="shared" si="164"/>
        <v>0</v>
      </c>
      <c r="R1154" s="8">
        <f t="shared" si="165"/>
        <v>0</v>
      </c>
      <c r="S1154" s="89" t="s">
        <v>3308</v>
      </c>
      <c r="T1154" s="89" t="s">
        <v>2727</v>
      </c>
      <c r="U1154" s="89"/>
      <c r="V1154" s="89"/>
      <c r="W1154" s="89"/>
      <c r="X1154" s="89"/>
      <c r="Y1154" s="89"/>
      <c r="Z1154" s="89"/>
      <c r="AA1154" s="89"/>
      <c r="AB1154" s="89"/>
      <c r="AC1154" s="89"/>
    </row>
    <row r="1155" spans="1:29" x14ac:dyDescent="0.25">
      <c r="A1155" s="4" t="s">
        <v>2560</v>
      </c>
      <c r="B1155" s="46" t="s">
        <v>1516</v>
      </c>
      <c r="C1155" s="46" t="s">
        <v>427</v>
      </c>
      <c r="D1155" s="311" t="s">
        <v>3376</v>
      </c>
      <c r="E1155" s="304" t="s">
        <v>3450</v>
      </c>
      <c r="F1155" s="280" t="s">
        <v>7</v>
      </c>
      <c r="G1155" s="58">
        <f t="shared" si="161"/>
        <v>12</v>
      </c>
      <c r="H1155" s="10">
        <v>10</v>
      </c>
      <c r="I1155" s="10">
        <v>20</v>
      </c>
      <c r="J1155" s="29"/>
      <c r="K1155" s="9">
        <f t="shared" si="168"/>
        <v>0</v>
      </c>
      <c r="L1155" s="9">
        <f t="shared" si="162"/>
        <v>0</v>
      </c>
      <c r="M1155" s="9">
        <f t="shared" si="163"/>
        <v>0</v>
      </c>
      <c r="N1155" s="29"/>
      <c r="O1155" s="9">
        <f t="shared" si="166"/>
        <v>0</v>
      </c>
      <c r="P1155" s="9">
        <f t="shared" si="167"/>
        <v>0</v>
      </c>
      <c r="Q1155" s="9">
        <f t="shared" si="164"/>
        <v>0</v>
      </c>
      <c r="R1155" s="8">
        <f t="shared" si="165"/>
        <v>0</v>
      </c>
      <c r="S1155" s="89" t="s">
        <v>3308</v>
      </c>
      <c r="T1155" s="89" t="s">
        <v>2727</v>
      </c>
      <c r="U1155" s="89"/>
      <c r="V1155" s="89"/>
      <c r="W1155" s="89"/>
      <c r="X1155" s="89"/>
      <c r="Y1155" s="89"/>
      <c r="Z1155" s="89"/>
      <c r="AA1155" s="89"/>
      <c r="AB1155" s="89"/>
      <c r="AC1155" s="89"/>
    </row>
    <row r="1156" spans="1:29" x14ac:dyDescent="0.25">
      <c r="A1156" s="4" t="s">
        <v>2560</v>
      </c>
      <c r="B1156" s="46" t="s">
        <v>1516</v>
      </c>
      <c r="C1156" s="46" t="s">
        <v>427</v>
      </c>
      <c r="D1156" s="311" t="s">
        <v>3377</v>
      </c>
      <c r="E1156" s="304" t="s">
        <v>3451</v>
      </c>
      <c r="F1156" s="280" t="s">
        <v>7</v>
      </c>
      <c r="G1156" s="58">
        <f t="shared" si="161"/>
        <v>12</v>
      </c>
      <c r="H1156" s="10">
        <v>10</v>
      </c>
      <c r="I1156" s="10">
        <v>20</v>
      </c>
      <c r="J1156" s="29"/>
      <c r="K1156" s="9">
        <f t="shared" si="168"/>
        <v>0</v>
      </c>
      <c r="L1156" s="9">
        <f t="shared" si="162"/>
        <v>0</v>
      </c>
      <c r="M1156" s="9">
        <f t="shared" si="163"/>
        <v>0</v>
      </c>
      <c r="N1156" s="29"/>
      <c r="O1156" s="9">
        <f t="shared" si="166"/>
        <v>0</v>
      </c>
      <c r="P1156" s="9">
        <f t="shared" si="167"/>
        <v>0</v>
      </c>
      <c r="Q1156" s="9">
        <f t="shared" si="164"/>
        <v>0</v>
      </c>
      <c r="R1156" s="8">
        <f t="shared" si="165"/>
        <v>0</v>
      </c>
      <c r="S1156" s="89" t="s">
        <v>3308</v>
      </c>
      <c r="T1156" s="89" t="s">
        <v>2727</v>
      </c>
      <c r="U1156" s="89"/>
      <c r="V1156" s="89"/>
      <c r="W1156" s="89"/>
      <c r="X1156" s="89"/>
      <c r="Y1156" s="89"/>
      <c r="Z1156" s="89"/>
      <c r="AA1156" s="89"/>
      <c r="AB1156" s="89"/>
      <c r="AC1156" s="89"/>
    </row>
    <row r="1157" spans="1:29" x14ac:dyDescent="0.25">
      <c r="A1157" s="4" t="s">
        <v>2560</v>
      </c>
      <c r="B1157" s="46" t="s">
        <v>1516</v>
      </c>
      <c r="C1157" s="46" t="s">
        <v>427</v>
      </c>
      <c r="D1157" s="311" t="s">
        <v>3378</v>
      </c>
      <c r="E1157" s="304" t="s">
        <v>3452</v>
      </c>
      <c r="F1157" s="280" t="s">
        <v>7</v>
      </c>
      <c r="G1157" s="58">
        <f t="shared" si="161"/>
        <v>12</v>
      </c>
      <c r="H1157" s="10">
        <v>10</v>
      </c>
      <c r="I1157" s="10">
        <v>20</v>
      </c>
      <c r="J1157" s="29"/>
      <c r="K1157" s="9">
        <f t="shared" si="168"/>
        <v>0</v>
      </c>
      <c r="L1157" s="9">
        <f t="shared" si="162"/>
        <v>0</v>
      </c>
      <c r="M1157" s="9">
        <f t="shared" si="163"/>
        <v>0</v>
      </c>
      <c r="N1157" s="29"/>
      <c r="O1157" s="9">
        <f t="shared" si="166"/>
        <v>0</v>
      </c>
      <c r="P1157" s="9">
        <f t="shared" si="167"/>
        <v>0</v>
      </c>
      <c r="Q1157" s="9">
        <f t="shared" si="164"/>
        <v>0</v>
      </c>
      <c r="R1157" s="8">
        <f t="shared" si="165"/>
        <v>0</v>
      </c>
      <c r="S1157" s="89" t="s">
        <v>3308</v>
      </c>
      <c r="T1157" s="89" t="s">
        <v>2727</v>
      </c>
      <c r="U1157" s="89"/>
      <c r="V1157" s="89"/>
      <c r="W1157" s="89"/>
      <c r="X1157" s="89"/>
      <c r="Y1157" s="89"/>
      <c r="Z1157" s="89"/>
      <c r="AA1157" s="89"/>
      <c r="AB1157" s="89"/>
      <c r="AC1157" s="89"/>
    </row>
    <row r="1158" spans="1:29" x14ac:dyDescent="0.25">
      <c r="A1158" s="4" t="s">
        <v>2560</v>
      </c>
      <c r="B1158" s="46" t="s">
        <v>1516</v>
      </c>
      <c r="C1158" s="46" t="s">
        <v>427</v>
      </c>
      <c r="D1158" s="311" t="s">
        <v>3379</v>
      </c>
      <c r="E1158" s="304" t="s">
        <v>3453</v>
      </c>
      <c r="F1158" s="280" t="s">
        <v>7</v>
      </c>
      <c r="G1158" s="58">
        <f t="shared" si="161"/>
        <v>12</v>
      </c>
      <c r="H1158" s="10">
        <v>10</v>
      </c>
      <c r="I1158" s="10">
        <v>20</v>
      </c>
      <c r="J1158" s="29"/>
      <c r="K1158" s="9">
        <f t="shared" si="168"/>
        <v>0</v>
      </c>
      <c r="L1158" s="9">
        <f t="shared" si="162"/>
        <v>0</v>
      </c>
      <c r="M1158" s="9">
        <f t="shared" si="163"/>
        <v>0</v>
      </c>
      <c r="N1158" s="29"/>
      <c r="O1158" s="9">
        <f t="shared" si="166"/>
        <v>0</v>
      </c>
      <c r="P1158" s="9">
        <f t="shared" si="167"/>
        <v>0</v>
      </c>
      <c r="Q1158" s="9">
        <f t="shared" si="164"/>
        <v>0</v>
      </c>
      <c r="R1158" s="8">
        <f t="shared" si="165"/>
        <v>0</v>
      </c>
      <c r="S1158" s="89" t="s">
        <v>3308</v>
      </c>
      <c r="T1158" s="89" t="s">
        <v>2727</v>
      </c>
      <c r="U1158" s="89"/>
      <c r="V1158" s="89"/>
      <c r="W1158" s="89"/>
      <c r="X1158" s="89"/>
      <c r="Y1158" s="89"/>
      <c r="Z1158" s="89"/>
      <c r="AA1158" s="89"/>
      <c r="AB1158" s="89"/>
      <c r="AC1158" s="89"/>
    </row>
    <row r="1159" spans="1:29" x14ac:dyDescent="0.25">
      <c r="A1159" s="4" t="s">
        <v>2560</v>
      </c>
      <c r="B1159" s="46" t="s">
        <v>1516</v>
      </c>
      <c r="C1159" s="46" t="s">
        <v>427</v>
      </c>
      <c r="D1159" s="311" t="s">
        <v>3380</v>
      </c>
      <c r="E1159" s="304" t="s">
        <v>3454</v>
      </c>
      <c r="F1159" s="280" t="s">
        <v>7</v>
      </c>
      <c r="G1159" s="58">
        <f t="shared" ref="G1159:G1222" si="169">ROUNDUP(H1159*1.15,0)</f>
        <v>12</v>
      </c>
      <c r="H1159" s="10">
        <v>10</v>
      </c>
      <c r="I1159" s="10">
        <v>20</v>
      </c>
      <c r="J1159" s="29"/>
      <c r="K1159" s="9">
        <f t="shared" si="168"/>
        <v>0</v>
      </c>
      <c r="L1159" s="9">
        <f t="shared" ref="L1159:L1216" si="170">J1159*H1159</f>
        <v>0</v>
      </c>
      <c r="M1159" s="9">
        <f t="shared" ref="M1159:M1216" si="171">J1159*I1159</f>
        <v>0</v>
      </c>
      <c r="N1159" s="29"/>
      <c r="O1159" s="9">
        <f t="shared" si="166"/>
        <v>0</v>
      </c>
      <c r="P1159" s="9">
        <f t="shared" si="167"/>
        <v>0</v>
      </c>
      <c r="Q1159" s="9">
        <f t="shared" ref="Q1159:Q1216" si="172">N1159*I1159</f>
        <v>0</v>
      </c>
      <c r="R1159" s="8">
        <f t="shared" ref="R1159:R1216" si="173">J1159-N1159</f>
        <v>0</v>
      </c>
      <c r="S1159" s="89" t="s">
        <v>3308</v>
      </c>
      <c r="T1159" s="89" t="s">
        <v>2727</v>
      </c>
      <c r="U1159" s="89"/>
      <c r="V1159" s="89"/>
      <c r="W1159" s="89"/>
      <c r="X1159" s="89"/>
      <c r="Y1159" s="89"/>
      <c r="Z1159" s="89"/>
      <c r="AA1159" s="89"/>
      <c r="AB1159" s="89"/>
      <c r="AC1159" s="89"/>
    </row>
    <row r="1160" spans="1:29" x14ac:dyDescent="0.25">
      <c r="A1160" s="4" t="s">
        <v>2560</v>
      </c>
      <c r="B1160" s="46" t="s">
        <v>1516</v>
      </c>
      <c r="C1160" s="46" t="s">
        <v>427</v>
      </c>
      <c r="D1160" s="311" t="s">
        <v>3381</v>
      </c>
      <c r="E1160" s="304" t="s">
        <v>3455</v>
      </c>
      <c r="F1160" s="280" t="s">
        <v>7</v>
      </c>
      <c r="G1160" s="58">
        <f t="shared" si="169"/>
        <v>12</v>
      </c>
      <c r="H1160" s="10">
        <v>10</v>
      </c>
      <c r="I1160" s="10">
        <v>20</v>
      </c>
      <c r="J1160" s="29"/>
      <c r="K1160" s="9">
        <f t="shared" si="168"/>
        <v>0</v>
      </c>
      <c r="L1160" s="9">
        <f t="shared" si="170"/>
        <v>0</v>
      </c>
      <c r="M1160" s="9">
        <f t="shared" si="171"/>
        <v>0</v>
      </c>
      <c r="N1160" s="29"/>
      <c r="O1160" s="9">
        <f t="shared" ref="O1160:O1216" si="174">$N1160*G1160</f>
        <v>0</v>
      </c>
      <c r="P1160" s="9">
        <f t="shared" ref="P1160:P1216" si="175">N1160*H1160</f>
        <v>0</v>
      </c>
      <c r="Q1160" s="9">
        <f t="shared" si="172"/>
        <v>0</v>
      </c>
      <c r="R1160" s="8">
        <f t="shared" si="173"/>
        <v>0</v>
      </c>
      <c r="S1160" s="89" t="s">
        <v>3308</v>
      </c>
      <c r="T1160" s="89" t="s">
        <v>2727</v>
      </c>
      <c r="U1160" s="89"/>
      <c r="V1160" s="89"/>
      <c r="W1160" s="89"/>
      <c r="X1160" s="89"/>
      <c r="Y1160" s="89"/>
      <c r="Z1160" s="89"/>
      <c r="AA1160" s="89"/>
      <c r="AB1160" s="89"/>
      <c r="AC1160" s="89"/>
    </row>
    <row r="1161" spans="1:29" x14ac:dyDescent="0.25">
      <c r="A1161" s="4" t="s">
        <v>2560</v>
      </c>
      <c r="B1161" s="46" t="s">
        <v>1516</v>
      </c>
      <c r="C1161" s="46" t="s">
        <v>427</v>
      </c>
      <c r="D1161" s="311" t="s">
        <v>3382</v>
      </c>
      <c r="E1161" s="304" t="s">
        <v>3456</v>
      </c>
      <c r="F1161" s="280" t="s">
        <v>7</v>
      </c>
      <c r="G1161" s="58">
        <f t="shared" si="169"/>
        <v>12</v>
      </c>
      <c r="H1161" s="10">
        <v>10</v>
      </c>
      <c r="I1161" s="10">
        <v>20</v>
      </c>
      <c r="J1161" s="29"/>
      <c r="K1161" s="9">
        <f t="shared" si="168"/>
        <v>0</v>
      </c>
      <c r="L1161" s="9">
        <f t="shared" si="170"/>
        <v>0</v>
      </c>
      <c r="M1161" s="9">
        <f t="shared" si="171"/>
        <v>0</v>
      </c>
      <c r="N1161" s="29"/>
      <c r="O1161" s="9">
        <f t="shared" si="174"/>
        <v>0</v>
      </c>
      <c r="P1161" s="9">
        <f t="shared" si="175"/>
        <v>0</v>
      </c>
      <c r="Q1161" s="9">
        <f t="shared" si="172"/>
        <v>0</v>
      </c>
      <c r="R1161" s="8">
        <f t="shared" si="173"/>
        <v>0</v>
      </c>
      <c r="S1161" s="89" t="s">
        <v>3308</v>
      </c>
      <c r="T1161" s="89" t="s">
        <v>2727</v>
      </c>
      <c r="U1161" s="89"/>
      <c r="V1161" s="89"/>
      <c r="W1161" s="89"/>
      <c r="X1161" s="89"/>
      <c r="Y1161" s="89"/>
      <c r="Z1161" s="89"/>
      <c r="AA1161" s="89"/>
      <c r="AB1161" s="89"/>
      <c r="AC1161" s="89"/>
    </row>
    <row r="1162" spans="1:29" x14ac:dyDescent="0.25">
      <c r="A1162" s="4" t="s">
        <v>2560</v>
      </c>
      <c r="B1162" s="5" t="s">
        <v>1516</v>
      </c>
      <c r="C1162" s="5" t="s">
        <v>427</v>
      </c>
      <c r="D1162" s="303" t="s">
        <v>3383</v>
      </c>
      <c r="E1162" s="304" t="s">
        <v>3467</v>
      </c>
      <c r="F1162" s="299" t="s">
        <v>7</v>
      </c>
      <c r="G1162" s="58">
        <f t="shared" si="169"/>
        <v>12</v>
      </c>
      <c r="H1162" s="10">
        <v>10</v>
      </c>
      <c r="I1162" s="10">
        <v>20</v>
      </c>
      <c r="J1162" s="29"/>
      <c r="K1162" s="9">
        <f t="shared" si="168"/>
        <v>0</v>
      </c>
      <c r="L1162" s="9">
        <f t="shared" si="170"/>
        <v>0</v>
      </c>
      <c r="M1162" s="9">
        <f t="shared" si="171"/>
        <v>0</v>
      </c>
      <c r="N1162" s="29"/>
      <c r="O1162" s="9">
        <f t="shared" si="174"/>
        <v>0</v>
      </c>
      <c r="P1162" s="9">
        <f t="shared" si="175"/>
        <v>0</v>
      </c>
      <c r="Q1162" s="9">
        <f t="shared" si="172"/>
        <v>0</v>
      </c>
      <c r="R1162" s="8">
        <f t="shared" si="173"/>
        <v>0</v>
      </c>
      <c r="S1162" s="89" t="s">
        <v>3308</v>
      </c>
      <c r="T1162" s="89" t="s">
        <v>2727</v>
      </c>
      <c r="U1162" s="89"/>
      <c r="V1162" s="89"/>
      <c r="W1162" s="89"/>
      <c r="X1162" s="89"/>
      <c r="Y1162" s="89"/>
      <c r="Z1162" s="89"/>
      <c r="AA1162" s="89"/>
      <c r="AB1162" s="89"/>
      <c r="AC1162" s="89"/>
    </row>
    <row r="1163" spans="1:29" x14ac:dyDescent="0.25">
      <c r="A1163" s="4" t="s">
        <v>2560</v>
      </c>
      <c r="B1163" s="46" t="s">
        <v>1516</v>
      </c>
      <c r="C1163" s="46" t="s">
        <v>427</v>
      </c>
      <c r="D1163" s="311" t="s">
        <v>3384</v>
      </c>
      <c r="E1163" s="304" t="s">
        <v>3468</v>
      </c>
      <c r="F1163" s="280" t="s">
        <v>7</v>
      </c>
      <c r="G1163" s="58">
        <f t="shared" si="169"/>
        <v>12</v>
      </c>
      <c r="H1163" s="10">
        <v>10</v>
      </c>
      <c r="I1163" s="10">
        <v>20</v>
      </c>
      <c r="J1163" s="29"/>
      <c r="K1163" s="9">
        <f t="shared" si="168"/>
        <v>0</v>
      </c>
      <c r="L1163" s="9">
        <f t="shared" si="170"/>
        <v>0</v>
      </c>
      <c r="M1163" s="9">
        <f t="shared" si="171"/>
        <v>0</v>
      </c>
      <c r="N1163" s="29"/>
      <c r="O1163" s="9">
        <f t="shared" si="174"/>
        <v>0</v>
      </c>
      <c r="P1163" s="9">
        <f t="shared" si="175"/>
        <v>0</v>
      </c>
      <c r="Q1163" s="9">
        <f t="shared" si="172"/>
        <v>0</v>
      </c>
      <c r="R1163" s="8">
        <f t="shared" si="173"/>
        <v>0</v>
      </c>
      <c r="S1163" s="89" t="s">
        <v>3308</v>
      </c>
      <c r="T1163" s="89" t="s">
        <v>2727</v>
      </c>
      <c r="U1163" s="89"/>
      <c r="V1163" s="89"/>
      <c r="W1163" s="89"/>
      <c r="X1163" s="89"/>
      <c r="Y1163" s="89"/>
      <c r="Z1163" s="89"/>
      <c r="AA1163" s="89"/>
      <c r="AB1163" s="89"/>
      <c r="AC1163" s="89"/>
    </row>
    <row r="1164" spans="1:29" x14ac:dyDescent="0.25">
      <c r="A1164" s="4" t="s">
        <v>2560</v>
      </c>
      <c r="B1164" s="46" t="s">
        <v>1516</v>
      </c>
      <c r="C1164" s="46" t="s">
        <v>427</v>
      </c>
      <c r="D1164" s="311" t="s">
        <v>3385</v>
      </c>
      <c r="E1164" s="304" t="s">
        <v>3469</v>
      </c>
      <c r="F1164" s="280" t="s">
        <v>7</v>
      </c>
      <c r="G1164" s="58">
        <f t="shared" si="169"/>
        <v>12</v>
      </c>
      <c r="H1164" s="10">
        <v>10</v>
      </c>
      <c r="I1164" s="10">
        <v>20</v>
      </c>
      <c r="J1164" s="29"/>
      <c r="K1164" s="9">
        <f t="shared" si="168"/>
        <v>0</v>
      </c>
      <c r="L1164" s="9">
        <f t="shared" si="170"/>
        <v>0</v>
      </c>
      <c r="M1164" s="9">
        <f t="shared" si="171"/>
        <v>0</v>
      </c>
      <c r="N1164" s="29"/>
      <c r="O1164" s="9">
        <f t="shared" si="174"/>
        <v>0</v>
      </c>
      <c r="P1164" s="9">
        <f t="shared" si="175"/>
        <v>0</v>
      </c>
      <c r="Q1164" s="9">
        <f t="shared" si="172"/>
        <v>0</v>
      </c>
      <c r="R1164" s="8">
        <f t="shared" si="173"/>
        <v>0</v>
      </c>
      <c r="S1164" s="89" t="s">
        <v>3308</v>
      </c>
      <c r="T1164" s="89" t="s">
        <v>2727</v>
      </c>
      <c r="U1164" s="89"/>
      <c r="V1164" s="89"/>
      <c r="W1164" s="89"/>
      <c r="X1164" s="89"/>
      <c r="Y1164" s="89"/>
      <c r="Z1164" s="89"/>
      <c r="AA1164" s="89"/>
      <c r="AB1164" s="89"/>
      <c r="AC1164" s="89"/>
    </row>
    <row r="1165" spans="1:29" x14ac:dyDescent="0.25">
      <c r="A1165" s="4" t="s">
        <v>2560</v>
      </c>
      <c r="B1165" s="46" t="s">
        <v>1516</v>
      </c>
      <c r="C1165" s="46" t="s">
        <v>427</v>
      </c>
      <c r="D1165" s="311" t="s">
        <v>3386</v>
      </c>
      <c r="E1165" s="304" t="s">
        <v>3470</v>
      </c>
      <c r="F1165" s="280" t="s">
        <v>7</v>
      </c>
      <c r="G1165" s="58">
        <f t="shared" si="169"/>
        <v>12</v>
      </c>
      <c r="H1165" s="10">
        <v>10</v>
      </c>
      <c r="I1165" s="10">
        <v>20</v>
      </c>
      <c r="J1165" s="29"/>
      <c r="K1165" s="9">
        <f t="shared" si="168"/>
        <v>0</v>
      </c>
      <c r="L1165" s="9">
        <f t="shared" si="170"/>
        <v>0</v>
      </c>
      <c r="M1165" s="9">
        <f t="shared" si="171"/>
        <v>0</v>
      </c>
      <c r="N1165" s="29"/>
      <c r="O1165" s="9">
        <f t="shared" si="174"/>
        <v>0</v>
      </c>
      <c r="P1165" s="9">
        <f t="shared" si="175"/>
        <v>0</v>
      </c>
      <c r="Q1165" s="9">
        <f t="shared" si="172"/>
        <v>0</v>
      </c>
      <c r="R1165" s="8">
        <f t="shared" si="173"/>
        <v>0</v>
      </c>
      <c r="S1165" s="89" t="s">
        <v>3308</v>
      </c>
      <c r="T1165" s="89" t="s">
        <v>2727</v>
      </c>
      <c r="U1165" s="89"/>
      <c r="V1165" s="89"/>
      <c r="W1165" s="89"/>
      <c r="X1165" s="89"/>
      <c r="Y1165" s="89"/>
      <c r="Z1165" s="89"/>
      <c r="AA1165" s="89"/>
      <c r="AB1165" s="89"/>
      <c r="AC1165" s="89"/>
    </row>
    <row r="1166" spans="1:29" x14ac:dyDescent="0.25">
      <c r="A1166" s="4" t="s">
        <v>2560</v>
      </c>
      <c r="B1166" s="46" t="s">
        <v>1516</v>
      </c>
      <c r="C1166" s="46" t="s">
        <v>427</v>
      </c>
      <c r="D1166" s="311" t="s">
        <v>3387</v>
      </c>
      <c r="E1166" s="304" t="s">
        <v>3471</v>
      </c>
      <c r="F1166" s="280" t="s">
        <v>7</v>
      </c>
      <c r="G1166" s="58">
        <f t="shared" si="169"/>
        <v>12</v>
      </c>
      <c r="H1166" s="10">
        <v>10</v>
      </c>
      <c r="I1166" s="10">
        <v>20</v>
      </c>
      <c r="J1166" s="29"/>
      <c r="K1166" s="9">
        <f t="shared" si="168"/>
        <v>0</v>
      </c>
      <c r="L1166" s="9">
        <f t="shared" si="170"/>
        <v>0</v>
      </c>
      <c r="M1166" s="9">
        <f t="shared" si="171"/>
        <v>0</v>
      </c>
      <c r="N1166" s="29"/>
      <c r="O1166" s="9">
        <f t="shared" si="174"/>
        <v>0</v>
      </c>
      <c r="P1166" s="9">
        <f t="shared" si="175"/>
        <v>0</v>
      </c>
      <c r="Q1166" s="9">
        <f t="shared" si="172"/>
        <v>0</v>
      </c>
      <c r="R1166" s="8">
        <f t="shared" si="173"/>
        <v>0</v>
      </c>
      <c r="S1166" s="89" t="s">
        <v>3308</v>
      </c>
      <c r="T1166" s="89" t="s">
        <v>2727</v>
      </c>
      <c r="U1166" s="89"/>
      <c r="V1166" s="89"/>
      <c r="W1166" s="89"/>
      <c r="X1166" s="89"/>
      <c r="Y1166" s="89"/>
      <c r="Z1166" s="89"/>
      <c r="AA1166" s="89"/>
      <c r="AB1166" s="89"/>
      <c r="AC1166" s="89"/>
    </row>
    <row r="1167" spans="1:29" x14ac:dyDescent="0.25">
      <c r="A1167" s="4" t="s">
        <v>2560</v>
      </c>
      <c r="B1167" s="46" t="s">
        <v>1516</v>
      </c>
      <c r="C1167" s="46" t="s">
        <v>427</v>
      </c>
      <c r="D1167" s="311" t="s">
        <v>3388</v>
      </c>
      <c r="E1167" s="304" t="s">
        <v>3472</v>
      </c>
      <c r="F1167" s="280" t="s">
        <v>7</v>
      </c>
      <c r="G1167" s="58">
        <f t="shared" si="169"/>
        <v>12</v>
      </c>
      <c r="H1167" s="10">
        <v>10</v>
      </c>
      <c r="I1167" s="10">
        <v>20</v>
      </c>
      <c r="J1167" s="29"/>
      <c r="K1167" s="9">
        <f t="shared" si="168"/>
        <v>0</v>
      </c>
      <c r="L1167" s="9">
        <f t="shared" si="170"/>
        <v>0</v>
      </c>
      <c r="M1167" s="9">
        <f t="shared" si="171"/>
        <v>0</v>
      </c>
      <c r="N1167" s="29"/>
      <c r="O1167" s="9">
        <f t="shared" si="174"/>
        <v>0</v>
      </c>
      <c r="P1167" s="9">
        <f t="shared" si="175"/>
        <v>0</v>
      </c>
      <c r="Q1167" s="9">
        <f t="shared" si="172"/>
        <v>0</v>
      </c>
      <c r="R1167" s="8">
        <f t="shared" si="173"/>
        <v>0</v>
      </c>
      <c r="S1167" s="89" t="s">
        <v>3308</v>
      </c>
      <c r="T1167" s="89" t="s">
        <v>2727</v>
      </c>
      <c r="U1167" s="89"/>
      <c r="V1167" s="89"/>
      <c r="W1167" s="89"/>
      <c r="X1167" s="89"/>
      <c r="Y1167" s="89"/>
      <c r="Z1167" s="89"/>
      <c r="AA1167" s="89"/>
      <c r="AB1167" s="89"/>
      <c r="AC1167" s="89"/>
    </row>
    <row r="1168" spans="1:29" x14ac:dyDescent="0.25">
      <c r="A1168" s="4" t="s">
        <v>2560</v>
      </c>
      <c r="B1168" s="46" t="s">
        <v>1516</v>
      </c>
      <c r="C1168" s="46" t="s">
        <v>427</v>
      </c>
      <c r="D1168" s="311" t="s">
        <v>3389</v>
      </c>
      <c r="E1168" s="304" t="s">
        <v>3473</v>
      </c>
      <c r="F1168" s="280" t="s">
        <v>7</v>
      </c>
      <c r="G1168" s="58">
        <f t="shared" si="169"/>
        <v>12</v>
      </c>
      <c r="H1168" s="10">
        <v>10</v>
      </c>
      <c r="I1168" s="10">
        <v>20</v>
      </c>
      <c r="J1168" s="29"/>
      <c r="K1168" s="9">
        <f t="shared" si="168"/>
        <v>0</v>
      </c>
      <c r="L1168" s="9">
        <f t="shared" si="170"/>
        <v>0</v>
      </c>
      <c r="M1168" s="9">
        <f t="shared" si="171"/>
        <v>0</v>
      </c>
      <c r="N1168" s="29"/>
      <c r="O1168" s="9">
        <f t="shared" si="174"/>
        <v>0</v>
      </c>
      <c r="P1168" s="9">
        <f t="shared" si="175"/>
        <v>0</v>
      </c>
      <c r="Q1168" s="9">
        <f t="shared" si="172"/>
        <v>0</v>
      </c>
      <c r="R1168" s="8">
        <f t="shared" si="173"/>
        <v>0</v>
      </c>
      <c r="S1168" s="89" t="s">
        <v>3308</v>
      </c>
      <c r="T1168" s="89" t="s">
        <v>2727</v>
      </c>
      <c r="U1168" s="89"/>
      <c r="V1168" s="89"/>
      <c r="W1168" s="89"/>
      <c r="X1168" s="89"/>
      <c r="Y1168" s="89"/>
      <c r="Z1168" s="89"/>
      <c r="AA1168" s="89"/>
      <c r="AB1168" s="89"/>
      <c r="AC1168" s="89"/>
    </row>
    <row r="1169" spans="1:29" x14ac:dyDescent="0.25">
      <c r="A1169" s="4" t="s">
        <v>2560</v>
      </c>
      <c r="B1169" s="46" t="s">
        <v>1516</v>
      </c>
      <c r="C1169" s="46" t="s">
        <v>427</v>
      </c>
      <c r="D1169" s="311" t="s">
        <v>3390</v>
      </c>
      <c r="E1169" s="304" t="s">
        <v>3474</v>
      </c>
      <c r="F1169" s="280" t="s">
        <v>7</v>
      </c>
      <c r="G1169" s="58">
        <f t="shared" si="169"/>
        <v>12</v>
      </c>
      <c r="H1169" s="10">
        <v>10</v>
      </c>
      <c r="I1169" s="10">
        <v>20</v>
      </c>
      <c r="J1169" s="29"/>
      <c r="K1169" s="9">
        <f t="shared" si="168"/>
        <v>0</v>
      </c>
      <c r="L1169" s="9">
        <f t="shared" si="170"/>
        <v>0</v>
      </c>
      <c r="M1169" s="9">
        <f t="shared" si="171"/>
        <v>0</v>
      </c>
      <c r="N1169" s="29"/>
      <c r="O1169" s="9">
        <f t="shared" si="174"/>
        <v>0</v>
      </c>
      <c r="P1169" s="9">
        <f t="shared" si="175"/>
        <v>0</v>
      </c>
      <c r="Q1169" s="9">
        <f t="shared" si="172"/>
        <v>0</v>
      </c>
      <c r="R1169" s="8">
        <f t="shared" si="173"/>
        <v>0</v>
      </c>
      <c r="S1169" s="89" t="s">
        <v>3308</v>
      </c>
      <c r="T1169" s="89" t="s">
        <v>2727</v>
      </c>
      <c r="U1169" s="89"/>
      <c r="V1169" s="89"/>
      <c r="W1169" s="89"/>
      <c r="X1169" s="89"/>
      <c r="Y1169" s="89"/>
      <c r="Z1169" s="89"/>
      <c r="AA1169" s="89"/>
      <c r="AB1169" s="89"/>
      <c r="AC1169" s="89"/>
    </row>
    <row r="1170" spans="1:29" x14ac:dyDescent="0.25">
      <c r="A1170" s="4" t="s">
        <v>2560</v>
      </c>
      <c r="B1170" s="46" t="s">
        <v>1516</v>
      </c>
      <c r="C1170" s="46" t="s">
        <v>427</v>
      </c>
      <c r="D1170" s="311" t="s">
        <v>3391</v>
      </c>
      <c r="E1170" s="304" t="s">
        <v>3475</v>
      </c>
      <c r="F1170" s="280" t="s">
        <v>7</v>
      </c>
      <c r="G1170" s="58">
        <f t="shared" si="169"/>
        <v>12</v>
      </c>
      <c r="H1170" s="10">
        <v>10</v>
      </c>
      <c r="I1170" s="10">
        <v>20</v>
      </c>
      <c r="J1170" s="29"/>
      <c r="K1170" s="9">
        <f t="shared" si="168"/>
        <v>0</v>
      </c>
      <c r="L1170" s="9">
        <f t="shared" si="170"/>
        <v>0</v>
      </c>
      <c r="M1170" s="9">
        <f t="shared" si="171"/>
        <v>0</v>
      </c>
      <c r="N1170" s="29"/>
      <c r="O1170" s="9">
        <f t="shared" si="174"/>
        <v>0</v>
      </c>
      <c r="P1170" s="9">
        <f t="shared" si="175"/>
        <v>0</v>
      </c>
      <c r="Q1170" s="9">
        <f t="shared" si="172"/>
        <v>0</v>
      </c>
      <c r="R1170" s="8">
        <f t="shared" si="173"/>
        <v>0</v>
      </c>
      <c r="S1170" s="89" t="s">
        <v>3308</v>
      </c>
      <c r="T1170" s="89" t="s">
        <v>2727</v>
      </c>
      <c r="U1170" s="89"/>
      <c r="V1170" s="89"/>
      <c r="W1170" s="89"/>
      <c r="X1170" s="89"/>
      <c r="Y1170" s="89"/>
      <c r="Z1170" s="89"/>
      <c r="AA1170" s="89"/>
      <c r="AB1170" s="89"/>
      <c r="AC1170" s="89"/>
    </row>
    <row r="1171" spans="1:29" x14ac:dyDescent="0.25">
      <c r="A1171" s="4" t="s">
        <v>2560</v>
      </c>
      <c r="B1171" s="46" t="s">
        <v>1516</v>
      </c>
      <c r="C1171" s="46" t="s">
        <v>427</v>
      </c>
      <c r="D1171" s="311" t="s">
        <v>3392</v>
      </c>
      <c r="E1171" s="304" t="s">
        <v>3476</v>
      </c>
      <c r="F1171" s="280" t="s">
        <v>7</v>
      </c>
      <c r="G1171" s="58">
        <f t="shared" si="169"/>
        <v>12</v>
      </c>
      <c r="H1171" s="10">
        <v>10</v>
      </c>
      <c r="I1171" s="10">
        <v>20</v>
      </c>
      <c r="J1171" s="29"/>
      <c r="K1171" s="9">
        <f t="shared" si="168"/>
        <v>0</v>
      </c>
      <c r="L1171" s="9">
        <f t="shared" si="170"/>
        <v>0</v>
      </c>
      <c r="M1171" s="9">
        <f t="shared" si="171"/>
        <v>0</v>
      </c>
      <c r="N1171" s="29"/>
      <c r="O1171" s="9">
        <f t="shared" si="174"/>
        <v>0</v>
      </c>
      <c r="P1171" s="9">
        <f t="shared" si="175"/>
        <v>0</v>
      </c>
      <c r="Q1171" s="9">
        <f t="shared" si="172"/>
        <v>0</v>
      </c>
      <c r="R1171" s="8">
        <f t="shared" si="173"/>
        <v>0</v>
      </c>
      <c r="S1171" s="89" t="s">
        <v>3308</v>
      </c>
      <c r="T1171" s="89" t="s">
        <v>2727</v>
      </c>
      <c r="U1171" s="89"/>
      <c r="V1171" s="89"/>
      <c r="W1171" s="89"/>
      <c r="X1171" s="89"/>
      <c r="Y1171" s="89"/>
      <c r="Z1171" s="89"/>
      <c r="AA1171" s="89"/>
      <c r="AB1171" s="89"/>
      <c r="AC1171" s="89"/>
    </row>
    <row r="1172" spans="1:29" x14ac:dyDescent="0.25">
      <c r="A1172" s="47" t="s">
        <v>627</v>
      </c>
      <c r="B1172" s="5" t="s">
        <v>13</v>
      </c>
      <c r="C1172" s="5" t="s">
        <v>427</v>
      </c>
      <c r="D1172" s="278" t="s">
        <v>270</v>
      </c>
      <c r="E1172" s="304" t="s">
        <v>2993</v>
      </c>
      <c r="F1172" s="280" t="s">
        <v>6</v>
      </c>
      <c r="G1172" s="84">
        <f t="shared" si="169"/>
        <v>1208</v>
      </c>
      <c r="H1172" s="15">
        <v>1050</v>
      </c>
      <c r="I1172" s="15">
        <v>2200</v>
      </c>
      <c r="J1172" s="29"/>
      <c r="K1172" s="9">
        <f t="shared" si="168"/>
        <v>0</v>
      </c>
      <c r="L1172" s="9">
        <f t="shared" si="170"/>
        <v>0</v>
      </c>
      <c r="M1172" s="9">
        <f t="shared" si="171"/>
        <v>0</v>
      </c>
      <c r="N1172" s="29"/>
      <c r="O1172" s="9">
        <f t="shared" si="174"/>
        <v>0</v>
      </c>
      <c r="P1172" s="9">
        <f t="shared" si="175"/>
        <v>0</v>
      </c>
      <c r="Q1172" s="9">
        <f t="shared" si="172"/>
        <v>0</v>
      </c>
      <c r="R1172" s="8">
        <f t="shared" si="173"/>
        <v>0</v>
      </c>
      <c r="S1172" s="89" t="s">
        <v>2251</v>
      </c>
      <c r="T1172" s="89"/>
      <c r="U1172" s="89">
        <v>30</v>
      </c>
      <c r="V1172" s="89"/>
      <c r="W1172" s="141">
        <f t="shared" ref="W1172:W1212" si="176">CEILING(U1172/1000*I1172,5)+V1172</f>
        <v>70</v>
      </c>
      <c r="X1172" s="141"/>
      <c r="Y1172" s="141"/>
      <c r="Z1172" s="141"/>
      <c r="AA1172" s="141"/>
      <c r="AB1172" s="89"/>
      <c r="AC1172" s="89"/>
    </row>
    <row r="1173" spans="1:29" x14ac:dyDescent="0.25">
      <c r="A1173" s="47" t="s">
        <v>627</v>
      </c>
      <c r="B1173" s="5" t="s">
        <v>13</v>
      </c>
      <c r="C1173" s="46" t="s">
        <v>427</v>
      </c>
      <c r="D1173" s="295" t="s">
        <v>271</v>
      </c>
      <c r="E1173" s="304" t="s">
        <v>2994</v>
      </c>
      <c r="F1173" s="280" t="s">
        <v>6</v>
      </c>
      <c r="G1173" s="58">
        <f t="shared" si="169"/>
        <v>1208</v>
      </c>
      <c r="H1173" s="10">
        <v>1050</v>
      </c>
      <c r="I1173" s="10">
        <v>2200</v>
      </c>
      <c r="J1173" s="29"/>
      <c r="K1173" s="9">
        <f t="shared" si="168"/>
        <v>0</v>
      </c>
      <c r="L1173" s="9">
        <f t="shared" si="170"/>
        <v>0</v>
      </c>
      <c r="M1173" s="9">
        <f t="shared" si="171"/>
        <v>0</v>
      </c>
      <c r="N1173" s="29"/>
      <c r="O1173" s="9">
        <f t="shared" si="174"/>
        <v>0</v>
      </c>
      <c r="P1173" s="9">
        <f t="shared" si="175"/>
        <v>0</v>
      </c>
      <c r="Q1173" s="9">
        <f t="shared" si="172"/>
        <v>0</v>
      </c>
      <c r="R1173" s="8">
        <f t="shared" si="173"/>
        <v>0</v>
      </c>
      <c r="S1173" s="89" t="s">
        <v>2251</v>
      </c>
      <c r="T1173" s="89"/>
      <c r="U1173" s="89">
        <v>30</v>
      </c>
      <c r="V1173" s="89"/>
      <c r="W1173" s="141">
        <f t="shared" si="176"/>
        <v>70</v>
      </c>
      <c r="X1173" s="141"/>
      <c r="Y1173" s="141"/>
      <c r="Z1173" s="141"/>
      <c r="AA1173" s="141"/>
      <c r="AB1173" s="89"/>
      <c r="AC1173" s="89"/>
    </row>
    <row r="1174" spans="1:29" x14ac:dyDescent="0.25">
      <c r="A1174" s="47" t="s">
        <v>627</v>
      </c>
      <c r="B1174" s="5" t="s">
        <v>13</v>
      </c>
      <c r="C1174" s="46" t="s">
        <v>428</v>
      </c>
      <c r="D1174" s="310" t="s">
        <v>272</v>
      </c>
      <c r="E1174" s="304" t="s">
        <v>2995</v>
      </c>
      <c r="F1174" s="280" t="s">
        <v>6</v>
      </c>
      <c r="G1174" s="58">
        <f t="shared" si="169"/>
        <v>1208</v>
      </c>
      <c r="H1174" s="10">
        <v>1050</v>
      </c>
      <c r="I1174" s="10">
        <v>2200</v>
      </c>
      <c r="J1174" s="29"/>
      <c r="K1174" s="9">
        <f t="shared" si="168"/>
        <v>0</v>
      </c>
      <c r="L1174" s="9">
        <f t="shared" si="170"/>
        <v>0</v>
      </c>
      <c r="M1174" s="9">
        <f t="shared" si="171"/>
        <v>0</v>
      </c>
      <c r="N1174" s="29"/>
      <c r="O1174" s="9">
        <f t="shared" si="174"/>
        <v>0</v>
      </c>
      <c r="P1174" s="9">
        <f t="shared" si="175"/>
        <v>0</v>
      </c>
      <c r="Q1174" s="9">
        <f t="shared" si="172"/>
        <v>0</v>
      </c>
      <c r="R1174" s="8">
        <f t="shared" si="173"/>
        <v>0</v>
      </c>
      <c r="S1174" s="89" t="s">
        <v>2251</v>
      </c>
      <c r="T1174" s="89"/>
      <c r="U1174" s="89">
        <v>30</v>
      </c>
      <c r="V1174" s="89"/>
      <c r="W1174" s="141">
        <f t="shared" si="176"/>
        <v>70</v>
      </c>
      <c r="X1174" s="141"/>
      <c r="Y1174" s="141"/>
      <c r="Z1174" s="141"/>
      <c r="AA1174" s="141"/>
      <c r="AB1174" s="89"/>
      <c r="AC1174" s="89"/>
    </row>
    <row r="1175" spans="1:29" x14ac:dyDescent="0.25">
      <c r="A1175" s="47" t="s">
        <v>627</v>
      </c>
      <c r="B1175" s="5" t="s">
        <v>13</v>
      </c>
      <c r="C1175" s="5" t="s">
        <v>427</v>
      </c>
      <c r="D1175" s="278" t="s">
        <v>273</v>
      </c>
      <c r="E1175" s="304" t="s">
        <v>2996</v>
      </c>
      <c r="F1175" s="280" t="s">
        <v>6</v>
      </c>
      <c r="G1175" s="84">
        <f t="shared" si="169"/>
        <v>1208</v>
      </c>
      <c r="H1175" s="15">
        <v>1050</v>
      </c>
      <c r="I1175" s="15">
        <v>2200</v>
      </c>
      <c r="J1175" s="29"/>
      <c r="K1175" s="9">
        <f t="shared" si="168"/>
        <v>0</v>
      </c>
      <c r="L1175" s="9">
        <f t="shared" si="170"/>
        <v>0</v>
      </c>
      <c r="M1175" s="9">
        <f t="shared" si="171"/>
        <v>0</v>
      </c>
      <c r="N1175" s="29"/>
      <c r="O1175" s="9">
        <f t="shared" si="174"/>
        <v>0</v>
      </c>
      <c r="P1175" s="9">
        <f t="shared" si="175"/>
        <v>0</v>
      </c>
      <c r="Q1175" s="9">
        <f t="shared" si="172"/>
        <v>0</v>
      </c>
      <c r="R1175" s="8">
        <f t="shared" si="173"/>
        <v>0</v>
      </c>
      <c r="S1175" s="89" t="s">
        <v>2252</v>
      </c>
      <c r="T1175" s="89"/>
      <c r="U1175" s="89">
        <v>15</v>
      </c>
      <c r="V1175" s="89">
        <v>5</v>
      </c>
      <c r="W1175" s="141">
        <f t="shared" si="176"/>
        <v>40</v>
      </c>
      <c r="X1175" s="141"/>
      <c r="Y1175" s="141"/>
      <c r="Z1175" s="141"/>
      <c r="AA1175" s="141"/>
      <c r="AB1175" s="89"/>
      <c r="AC1175" s="89"/>
    </row>
    <row r="1176" spans="1:29" x14ac:dyDescent="0.25">
      <c r="A1176" s="47" t="s">
        <v>627</v>
      </c>
      <c r="B1176" s="5" t="s">
        <v>13</v>
      </c>
      <c r="C1176" s="46" t="s">
        <v>427</v>
      </c>
      <c r="D1176" s="295" t="s">
        <v>274</v>
      </c>
      <c r="E1176" s="304" t="s">
        <v>3018</v>
      </c>
      <c r="F1176" s="280" t="s">
        <v>6</v>
      </c>
      <c r="G1176" s="58">
        <f t="shared" si="169"/>
        <v>1208</v>
      </c>
      <c r="H1176" s="10">
        <v>1050</v>
      </c>
      <c r="I1176" s="10">
        <v>2200</v>
      </c>
      <c r="J1176" s="29"/>
      <c r="K1176" s="9">
        <f t="shared" si="168"/>
        <v>0</v>
      </c>
      <c r="L1176" s="9">
        <f t="shared" si="170"/>
        <v>0</v>
      </c>
      <c r="M1176" s="9">
        <f t="shared" si="171"/>
        <v>0</v>
      </c>
      <c r="N1176" s="29"/>
      <c r="O1176" s="9">
        <f t="shared" si="174"/>
        <v>0</v>
      </c>
      <c r="P1176" s="9">
        <f t="shared" si="175"/>
        <v>0</v>
      </c>
      <c r="Q1176" s="9">
        <f t="shared" si="172"/>
        <v>0</v>
      </c>
      <c r="R1176" s="8">
        <f t="shared" si="173"/>
        <v>0</v>
      </c>
      <c r="S1176" s="89" t="s">
        <v>2252</v>
      </c>
      <c r="T1176" s="89"/>
      <c r="U1176" s="89">
        <v>15</v>
      </c>
      <c r="V1176" s="89">
        <v>5</v>
      </c>
      <c r="W1176" s="141">
        <f t="shared" si="176"/>
        <v>40</v>
      </c>
      <c r="X1176" s="141"/>
      <c r="Y1176" s="141"/>
      <c r="Z1176" s="141"/>
      <c r="AA1176" s="141"/>
      <c r="AB1176" s="89"/>
      <c r="AC1176" s="89"/>
    </row>
    <row r="1177" spans="1:29" x14ac:dyDescent="0.25">
      <c r="A1177" s="47" t="s">
        <v>627</v>
      </c>
      <c r="B1177" s="5" t="s">
        <v>13</v>
      </c>
      <c r="C1177" s="46" t="s">
        <v>428</v>
      </c>
      <c r="D1177" s="310" t="s">
        <v>275</v>
      </c>
      <c r="E1177" s="304" t="s">
        <v>3019</v>
      </c>
      <c r="F1177" s="280" t="s">
        <v>6</v>
      </c>
      <c r="G1177" s="58">
        <f t="shared" si="169"/>
        <v>1208</v>
      </c>
      <c r="H1177" s="10">
        <v>1050</v>
      </c>
      <c r="I1177" s="10">
        <v>2200</v>
      </c>
      <c r="J1177" s="30"/>
      <c r="K1177" s="9">
        <f t="shared" si="168"/>
        <v>0</v>
      </c>
      <c r="L1177" s="9">
        <f t="shared" si="170"/>
        <v>0</v>
      </c>
      <c r="M1177" s="9">
        <f t="shared" si="171"/>
        <v>0</v>
      </c>
      <c r="N1177" s="29"/>
      <c r="O1177" s="9">
        <f t="shared" si="174"/>
        <v>0</v>
      </c>
      <c r="P1177" s="9">
        <f t="shared" si="175"/>
        <v>0</v>
      </c>
      <c r="Q1177" s="9">
        <f t="shared" si="172"/>
        <v>0</v>
      </c>
      <c r="R1177" s="8">
        <f t="shared" si="173"/>
        <v>0</v>
      </c>
      <c r="S1177" s="89" t="s">
        <v>2252</v>
      </c>
      <c r="T1177" s="89"/>
      <c r="U1177" s="89">
        <v>15</v>
      </c>
      <c r="V1177" s="89">
        <v>5</v>
      </c>
      <c r="W1177" s="141">
        <f t="shared" si="176"/>
        <v>40</v>
      </c>
      <c r="X1177" s="141"/>
      <c r="Y1177" s="141"/>
      <c r="Z1177" s="141"/>
      <c r="AA1177" s="141"/>
      <c r="AB1177" s="89"/>
      <c r="AC1177" s="89"/>
    </row>
    <row r="1178" spans="1:29" x14ac:dyDescent="0.25">
      <c r="A1178" s="47" t="s">
        <v>627</v>
      </c>
      <c r="B1178" s="5" t="s">
        <v>13</v>
      </c>
      <c r="C1178" s="5" t="s">
        <v>427</v>
      </c>
      <c r="D1178" s="278" t="s">
        <v>276</v>
      </c>
      <c r="E1178" s="304" t="s">
        <v>2997</v>
      </c>
      <c r="F1178" s="280" t="s">
        <v>6</v>
      </c>
      <c r="G1178" s="84">
        <f t="shared" si="169"/>
        <v>1208</v>
      </c>
      <c r="H1178" s="15">
        <v>1050</v>
      </c>
      <c r="I1178" s="15">
        <v>2200</v>
      </c>
      <c r="J1178" s="29"/>
      <c r="K1178" s="9">
        <f t="shared" si="168"/>
        <v>0</v>
      </c>
      <c r="L1178" s="9">
        <f t="shared" si="170"/>
        <v>0</v>
      </c>
      <c r="M1178" s="9">
        <f t="shared" si="171"/>
        <v>0</v>
      </c>
      <c r="N1178" s="29"/>
      <c r="O1178" s="9">
        <f t="shared" si="174"/>
        <v>0</v>
      </c>
      <c r="P1178" s="9">
        <f t="shared" si="175"/>
        <v>0</v>
      </c>
      <c r="Q1178" s="9">
        <f t="shared" si="172"/>
        <v>0</v>
      </c>
      <c r="R1178" s="8">
        <f t="shared" si="173"/>
        <v>0</v>
      </c>
      <c r="S1178" s="89" t="s">
        <v>2253</v>
      </c>
      <c r="T1178" s="89"/>
      <c r="U1178" s="89">
        <v>10</v>
      </c>
      <c r="V1178" s="89">
        <v>5</v>
      </c>
      <c r="W1178" s="141">
        <f t="shared" si="176"/>
        <v>30</v>
      </c>
      <c r="X1178" s="141"/>
      <c r="Y1178" s="141"/>
      <c r="Z1178" s="141"/>
      <c r="AA1178" s="141"/>
      <c r="AB1178" s="89"/>
      <c r="AC1178" s="89"/>
    </row>
    <row r="1179" spans="1:29" x14ac:dyDescent="0.25">
      <c r="A1179" s="47" t="s">
        <v>627</v>
      </c>
      <c r="B1179" s="5" t="s">
        <v>13</v>
      </c>
      <c r="C1179" s="46" t="s">
        <v>427</v>
      </c>
      <c r="D1179" s="295" t="s">
        <v>277</v>
      </c>
      <c r="E1179" s="304" t="s">
        <v>3020</v>
      </c>
      <c r="F1179" s="280" t="s">
        <v>6</v>
      </c>
      <c r="G1179" s="58">
        <f t="shared" si="169"/>
        <v>1208</v>
      </c>
      <c r="H1179" s="10">
        <v>1050</v>
      </c>
      <c r="I1179" s="10">
        <v>2200</v>
      </c>
      <c r="J1179" s="29"/>
      <c r="K1179" s="9">
        <f t="shared" si="168"/>
        <v>0</v>
      </c>
      <c r="L1179" s="9">
        <f t="shared" si="170"/>
        <v>0</v>
      </c>
      <c r="M1179" s="9">
        <f t="shared" si="171"/>
        <v>0</v>
      </c>
      <c r="N1179" s="29"/>
      <c r="O1179" s="9">
        <f t="shared" si="174"/>
        <v>0</v>
      </c>
      <c r="P1179" s="9">
        <f t="shared" si="175"/>
        <v>0</v>
      </c>
      <c r="Q1179" s="9">
        <f t="shared" si="172"/>
        <v>0</v>
      </c>
      <c r="R1179" s="8">
        <f t="shared" si="173"/>
        <v>0</v>
      </c>
      <c r="S1179" s="89" t="s">
        <v>2253</v>
      </c>
      <c r="T1179" s="89"/>
      <c r="U1179" s="89">
        <v>10</v>
      </c>
      <c r="V1179" s="89">
        <v>5</v>
      </c>
      <c r="W1179" s="141">
        <f t="shared" si="176"/>
        <v>30</v>
      </c>
      <c r="X1179" s="141"/>
      <c r="Y1179" s="141"/>
      <c r="Z1179" s="141"/>
      <c r="AA1179" s="141"/>
      <c r="AB1179" s="89"/>
      <c r="AC1179" s="89"/>
    </row>
    <row r="1180" spans="1:29" x14ac:dyDescent="0.25">
      <c r="A1180" s="47" t="s">
        <v>627</v>
      </c>
      <c r="B1180" s="5" t="s">
        <v>13</v>
      </c>
      <c r="C1180" s="46" t="s">
        <v>428</v>
      </c>
      <c r="D1180" s="310" t="s">
        <v>278</v>
      </c>
      <c r="E1180" s="304" t="s">
        <v>3021</v>
      </c>
      <c r="F1180" s="280" t="s">
        <v>6</v>
      </c>
      <c r="G1180" s="58">
        <f t="shared" si="169"/>
        <v>1208</v>
      </c>
      <c r="H1180" s="10">
        <v>1050</v>
      </c>
      <c r="I1180" s="10">
        <v>2200</v>
      </c>
      <c r="J1180" s="29"/>
      <c r="K1180" s="9">
        <f t="shared" si="168"/>
        <v>0</v>
      </c>
      <c r="L1180" s="9">
        <f t="shared" si="170"/>
        <v>0</v>
      </c>
      <c r="M1180" s="9">
        <f t="shared" si="171"/>
        <v>0</v>
      </c>
      <c r="N1180" s="29"/>
      <c r="O1180" s="9">
        <f t="shared" si="174"/>
        <v>0</v>
      </c>
      <c r="P1180" s="9">
        <f t="shared" si="175"/>
        <v>0</v>
      </c>
      <c r="Q1180" s="9">
        <f t="shared" si="172"/>
        <v>0</v>
      </c>
      <c r="R1180" s="8">
        <f t="shared" si="173"/>
        <v>0</v>
      </c>
      <c r="S1180" s="89" t="s">
        <v>2253</v>
      </c>
      <c r="T1180" s="89"/>
      <c r="U1180" s="89">
        <v>10</v>
      </c>
      <c r="V1180" s="89">
        <v>5</v>
      </c>
      <c r="W1180" s="141">
        <f t="shared" si="176"/>
        <v>30</v>
      </c>
      <c r="X1180" s="141"/>
      <c r="Y1180" s="141"/>
      <c r="Z1180" s="141"/>
      <c r="AA1180" s="141"/>
      <c r="AB1180" s="89"/>
      <c r="AC1180" s="89"/>
    </row>
    <row r="1181" spans="1:29" x14ac:dyDescent="0.25">
      <c r="A1181" s="47" t="s">
        <v>627</v>
      </c>
      <c r="B1181" s="5" t="s">
        <v>13</v>
      </c>
      <c r="C1181" s="5" t="s">
        <v>427</v>
      </c>
      <c r="D1181" s="278" t="s">
        <v>279</v>
      </c>
      <c r="E1181" s="304" t="s">
        <v>2998</v>
      </c>
      <c r="F1181" s="280" t="s">
        <v>6</v>
      </c>
      <c r="G1181" s="84">
        <f t="shared" si="169"/>
        <v>1208</v>
      </c>
      <c r="H1181" s="15">
        <v>1050</v>
      </c>
      <c r="I1181" s="15">
        <v>2200</v>
      </c>
      <c r="J1181" s="29"/>
      <c r="K1181" s="9">
        <f t="shared" si="168"/>
        <v>0</v>
      </c>
      <c r="L1181" s="9">
        <f t="shared" si="170"/>
        <v>0</v>
      </c>
      <c r="M1181" s="9">
        <f t="shared" si="171"/>
        <v>0</v>
      </c>
      <c r="N1181" s="29"/>
      <c r="O1181" s="9">
        <f t="shared" si="174"/>
        <v>0</v>
      </c>
      <c r="P1181" s="9">
        <f t="shared" si="175"/>
        <v>0</v>
      </c>
      <c r="Q1181" s="9">
        <f t="shared" si="172"/>
        <v>0</v>
      </c>
      <c r="R1181" s="8">
        <f t="shared" si="173"/>
        <v>0</v>
      </c>
      <c r="S1181" s="89" t="s">
        <v>2254</v>
      </c>
      <c r="T1181" s="89"/>
      <c r="U1181" s="89">
        <v>20</v>
      </c>
      <c r="V1181" s="89">
        <v>5</v>
      </c>
      <c r="W1181" s="141">
        <f t="shared" si="176"/>
        <v>50</v>
      </c>
      <c r="X1181" s="141"/>
      <c r="Y1181" s="141"/>
      <c r="Z1181" s="141"/>
      <c r="AA1181" s="141"/>
      <c r="AB1181" s="89"/>
      <c r="AC1181" s="89"/>
    </row>
    <row r="1182" spans="1:29" x14ac:dyDescent="0.25">
      <c r="A1182" s="47" t="s">
        <v>627</v>
      </c>
      <c r="B1182" s="5" t="s">
        <v>13</v>
      </c>
      <c r="C1182" s="46" t="s">
        <v>427</v>
      </c>
      <c r="D1182" s="295" t="s">
        <v>280</v>
      </c>
      <c r="E1182" s="304" t="s">
        <v>3022</v>
      </c>
      <c r="F1182" s="280" t="s">
        <v>6</v>
      </c>
      <c r="G1182" s="58">
        <f t="shared" si="169"/>
        <v>1208</v>
      </c>
      <c r="H1182" s="10">
        <v>1050</v>
      </c>
      <c r="I1182" s="10">
        <v>2200</v>
      </c>
      <c r="J1182" s="29"/>
      <c r="K1182" s="9">
        <f t="shared" si="168"/>
        <v>0</v>
      </c>
      <c r="L1182" s="9">
        <f t="shared" si="170"/>
        <v>0</v>
      </c>
      <c r="M1182" s="9">
        <f t="shared" si="171"/>
        <v>0</v>
      </c>
      <c r="N1182" s="29"/>
      <c r="O1182" s="9">
        <f t="shared" si="174"/>
        <v>0</v>
      </c>
      <c r="P1182" s="9">
        <f t="shared" si="175"/>
        <v>0</v>
      </c>
      <c r="Q1182" s="9">
        <f t="shared" si="172"/>
        <v>0</v>
      </c>
      <c r="R1182" s="8">
        <f t="shared" si="173"/>
        <v>0</v>
      </c>
      <c r="S1182" s="89" t="s">
        <v>2254</v>
      </c>
      <c r="T1182" s="89"/>
      <c r="U1182" s="89">
        <v>20</v>
      </c>
      <c r="V1182" s="89">
        <v>5</v>
      </c>
      <c r="W1182" s="141">
        <f t="shared" si="176"/>
        <v>50</v>
      </c>
      <c r="X1182" s="141"/>
      <c r="Y1182" s="141"/>
      <c r="Z1182" s="141"/>
      <c r="AA1182" s="141"/>
      <c r="AB1182" s="89"/>
      <c r="AC1182" s="89"/>
    </row>
    <row r="1183" spans="1:29" x14ac:dyDescent="0.25">
      <c r="A1183" s="47" t="s">
        <v>627</v>
      </c>
      <c r="B1183" s="5" t="s">
        <v>13</v>
      </c>
      <c r="C1183" s="46" t="s">
        <v>428</v>
      </c>
      <c r="D1183" s="310" t="s">
        <v>281</v>
      </c>
      <c r="E1183" s="304" t="s">
        <v>3023</v>
      </c>
      <c r="F1183" s="280" t="s">
        <v>6</v>
      </c>
      <c r="G1183" s="58">
        <f t="shared" si="169"/>
        <v>1208</v>
      </c>
      <c r="H1183" s="10">
        <v>1050</v>
      </c>
      <c r="I1183" s="10">
        <v>2200</v>
      </c>
      <c r="J1183" s="29"/>
      <c r="K1183" s="9">
        <f t="shared" si="168"/>
        <v>0</v>
      </c>
      <c r="L1183" s="9">
        <f t="shared" si="170"/>
        <v>0</v>
      </c>
      <c r="M1183" s="9">
        <f t="shared" si="171"/>
        <v>0</v>
      </c>
      <c r="N1183" s="29"/>
      <c r="O1183" s="9">
        <f t="shared" si="174"/>
        <v>0</v>
      </c>
      <c r="P1183" s="9">
        <f t="shared" si="175"/>
        <v>0</v>
      </c>
      <c r="Q1183" s="9">
        <f t="shared" si="172"/>
        <v>0</v>
      </c>
      <c r="R1183" s="8">
        <f t="shared" si="173"/>
        <v>0</v>
      </c>
      <c r="S1183" s="89" t="s">
        <v>2254</v>
      </c>
      <c r="T1183" s="89"/>
      <c r="U1183" s="89">
        <v>20</v>
      </c>
      <c r="V1183" s="89">
        <v>5</v>
      </c>
      <c r="W1183" s="141">
        <f t="shared" si="176"/>
        <v>50</v>
      </c>
      <c r="X1183" s="141"/>
      <c r="Y1183" s="141"/>
      <c r="Z1183" s="141"/>
      <c r="AA1183" s="141"/>
      <c r="AB1183" s="89"/>
      <c r="AC1183" s="89"/>
    </row>
    <row r="1184" spans="1:29" x14ac:dyDescent="0.25">
      <c r="A1184" s="47" t="s">
        <v>627</v>
      </c>
      <c r="B1184" s="5" t="s">
        <v>13</v>
      </c>
      <c r="C1184" s="5" t="s">
        <v>427</v>
      </c>
      <c r="D1184" s="278" t="s">
        <v>282</v>
      </c>
      <c r="E1184" s="304" t="s">
        <v>2999</v>
      </c>
      <c r="F1184" s="280" t="s">
        <v>6</v>
      </c>
      <c r="G1184" s="84">
        <f t="shared" si="169"/>
        <v>1208</v>
      </c>
      <c r="H1184" s="15">
        <v>1050</v>
      </c>
      <c r="I1184" s="15">
        <v>2200</v>
      </c>
      <c r="J1184" s="29"/>
      <c r="K1184" s="9">
        <f t="shared" si="168"/>
        <v>0</v>
      </c>
      <c r="L1184" s="9">
        <f t="shared" si="170"/>
        <v>0</v>
      </c>
      <c r="M1184" s="9">
        <f t="shared" si="171"/>
        <v>0</v>
      </c>
      <c r="N1184" s="29"/>
      <c r="O1184" s="9">
        <f t="shared" si="174"/>
        <v>0</v>
      </c>
      <c r="P1184" s="9">
        <f t="shared" si="175"/>
        <v>0</v>
      </c>
      <c r="Q1184" s="9">
        <f t="shared" si="172"/>
        <v>0</v>
      </c>
      <c r="R1184" s="8">
        <f t="shared" si="173"/>
        <v>0</v>
      </c>
      <c r="S1184" s="89" t="s">
        <v>2255</v>
      </c>
      <c r="T1184" s="89"/>
      <c r="U1184" s="89">
        <v>20</v>
      </c>
      <c r="V1184" s="89">
        <v>5</v>
      </c>
      <c r="W1184" s="141">
        <f t="shared" si="176"/>
        <v>50</v>
      </c>
      <c r="X1184" s="141"/>
      <c r="Y1184" s="141"/>
      <c r="Z1184" s="141"/>
      <c r="AA1184" s="141"/>
      <c r="AB1184" s="89"/>
      <c r="AC1184" s="89"/>
    </row>
    <row r="1185" spans="1:29" x14ac:dyDescent="0.25">
      <c r="A1185" s="47" t="s">
        <v>627</v>
      </c>
      <c r="B1185" s="5" t="s">
        <v>13</v>
      </c>
      <c r="C1185" s="46" t="s">
        <v>427</v>
      </c>
      <c r="D1185" s="295" t="s">
        <v>283</v>
      </c>
      <c r="E1185" s="304" t="s">
        <v>3024</v>
      </c>
      <c r="F1185" s="280" t="s">
        <v>6</v>
      </c>
      <c r="G1185" s="58">
        <f t="shared" si="169"/>
        <v>1208</v>
      </c>
      <c r="H1185" s="10">
        <v>1050</v>
      </c>
      <c r="I1185" s="10">
        <v>2200</v>
      </c>
      <c r="J1185" s="30"/>
      <c r="K1185" s="9">
        <f t="shared" si="168"/>
        <v>0</v>
      </c>
      <c r="L1185" s="9">
        <f t="shared" si="170"/>
        <v>0</v>
      </c>
      <c r="M1185" s="9">
        <f t="shared" si="171"/>
        <v>0</v>
      </c>
      <c r="N1185" s="29"/>
      <c r="O1185" s="9">
        <f t="shared" si="174"/>
        <v>0</v>
      </c>
      <c r="P1185" s="9">
        <f t="shared" si="175"/>
        <v>0</v>
      </c>
      <c r="Q1185" s="9">
        <f t="shared" si="172"/>
        <v>0</v>
      </c>
      <c r="R1185" s="8">
        <f t="shared" si="173"/>
        <v>0</v>
      </c>
      <c r="S1185" s="89" t="s">
        <v>2255</v>
      </c>
      <c r="T1185" s="89"/>
      <c r="U1185" s="89">
        <v>20</v>
      </c>
      <c r="V1185" s="89">
        <v>5</v>
      </c>
      <c r="W1185" s="141">
        <f t="shared" si="176"/>
        <v>50</v>
      </c>
      <c r="X1185" s="141"/>
      <c r="Y1185" s="141"/>
      <c r="Z1185" s="141"/>
      <c r="AA1185" s="141"/>
      <c r="AB1185" s="89"/>
      <c r="AC1185" s="89"/>
    </row>
    <row r="1186" spans="1:29" x14ac:dyDescent="0.25">
      <c r="A1186" s="47" t="s">
        <v>627</v>
      </c>
      <c r="B1186" s="5" t="s">
        <v>13</v>
      </c>
      <c r="C1186" s="46" t="s">
        <v>428</v>
      </c>
      <c r="D1186" s="310" t="s">
        <v>284</v>
      </c>
      <c r="E1186" s="304" t="s">
        <v>3025</v>
      </c>
      <c r="F1186" s="280" t="s">
        <v>6</v>
      </c>
      <c r="G1186" s="58">
        <f t="shared" si="169"/>
        <v>1208</v>
      </c>
      <c r="H1186" s="10">
        <v>1050</v>
      </c>
      <c r="I1186" s="10">
        <v>2200</v>
      </c>
      <c r="J1186" s="29"/>
      <c r="K1186" s="9">
        <f t="shared" si="168"/>
        <v>0</v>
      </c>
      <c r="L1186" s="9">
        <f t="shared" si="170"/>
        <v>0</v>
      </c>
      <c r="M1186" s="9">
        <f t="shared" si="171"/>
        <v>0</v>
      </c>
      <c r="N1186" s="29"/>
      <c r="O1186" s="9">
        <f t="shared" si="174"/>
        <v>0</v>
      </c>
      <c r="P1186" s="9">
        <f t="shared" si="175"/>
        <v>0</v>
      </c>
      <c r="Q1186" s="9">
        <f t="shared" si="172"/>
        <v>0</v>
      </c>
      <c r="R1186" s="8">
        <f t="shared" si="173"/>
        <v>0</v>
      </c>
      <c r="S1186" s="89" t="s">
        <v>2255</v>
      </c>
      <c r="T1186" s="89"/>
      <c r="U1186" s="89">
        <v>20</v>
      </c>
      <c r="V1186" s="89">
        <v>5</v>
      </c>
      <c r="W1186" s="141">
        <f t="shared" si="176"/>
        <v>50</v>
      </c>
      <c r="X1186" s="141"/>
      <c r="Y1186" s="141"/>
      <c r="Z1186" s="141"/>
      <c r="AA1186" s="141"/>
      <c r="AB1186" s="89"/>
      <c r="AC1186" s="89"/>
    </row>
    <row r="1187" spans="1:29" x14ac:dyDescent="0.25">
      <c r="A1187" s="47" t="s">
        <v>627</v>
      </c>
      <c r="B1187" s="5" t="s">
        <v>13</v>
      </c>
      <c r="C1187" s="5" t="s">
        <v>427</v>
      </c>
      <c r="D1187" s="278" t="s">
        <v>285</v>
      </c>
      <c r="E1187" s="304" t="s">
        <v>3000</v>
      </c>
      <c r="F1187" s="280" t="s">
        <v>6</v>
      </c>
      <c r="G1187" s="84">
        <f t="shared" si="169"/>
        <v>1208</v>
      </c>
      <c r="H1187" s="15">
        <v>1050</v>
      </c>
      <c r="I1187" s="15">
        <v>2200</v>
      </c>
      <c r="J1187" s="29"/>
      <c r="K1187" s="9">
        <f t="shared" si="168"/>
        <v>0</v>
      </c>
      <c r="L1187" s="9">
        <f t="shared" si="170"/>
        <v>0</v>
      </c>
      <c r="M1187" s="9">
        <f t="shared" si="171"/>
        <v>0</v>
      </c>
      <c r="N1187" s="29"/>
      <c r="O1187" s="9">
        <f t="shared" si="174"/>
        <v>0</v>
      </c>
      <c r="P1187" s="9">
        <f t="shared" si="175"/>
        <v>0</v>
      </c>
      <c r="Q1187" s="9">
        <f t="shared" si="172"/>
        <v>0</v>
      </c>
      <c r="R1187" s="8">
        <f t="shared" si="173"/>
        <v>0</v>
      </c>
      <c r="S1187" s="89" t="s">
        <v>2256</v>
      </c>
      <c r="T1187" s="89"/>
      <c r="U1187" s="89">
        <v>18</v>
      </c>
      <c r="V1187" s="89"/>
      <c r="W1187" s="141">
        <f t="shared" si="176"/>
        <v>40</v>
      </c>
      <c r="X1187" s="141"/>
      <c r="Y1187" s="141"/>
      <c r="Z1187" s="141"/>
      <c r="AA1187" s="141"/>
      <c r="AB1187" s="89"/>
      <c r="AC1187" s="89"/>
    </row>
    <row r="1188" spans="1:29" x14ac:dyDescent="0.25">
      <c r="A1188" s="47" t="s">
        <v>627</v>
      </c>
      <c r="B1188" s="5" t="s">
        <v>13</v>
      </c>
      <c r="C1188" s="46" t="s">
        <v>427</v>
      </c>
      <c r="D1188" s="295" t="s">
        <v>286</v>
      </c>
      <c r="E1188" s="304" t="s">
        <v>3026</v>
      </c>
      <c r="F1188" s="280" t="s">
        <v>6</v>
      </c>
      <c r="G1188" s="58">
        <f t="shared" si="169"/>
        <v>1208</v>
      </c>
      <c r="H1188" s="10">
        <v>1050</v>
      </c>
      <c r="I1188" s="10">
        <v>2200</v>
      </c>
      <c r="J1188" s="29"/>
      <c r="K1188" s="9">
        <f t="shared" si="168"/>
        <v>0</v>
      </c>
      <c r="L1188" s="9">
        <f t="shared" si="170"/>
        <v>0</v>
      </c>
      <c r="M1188" s="9">
        <f t="shared" si="171"/>
        <v>0</v>
      </c>
      <c r="N1188" s="29"/>
      <c r="O1188" s="9">
        <f t="shared" si="174"/>
        <v>0</v>
      </c>
      <c r="P1188" s="9">
        <f t="shared" si="175"/>
        <v>0</v>
      </c>
      <c r="Q1188" s="9">
        <f t="shared" si="172"/>
        <v>0</v>
      </c>
      <c r="R1188" s="8">
        <f t="shared" si="173"/>
        <v>0</v>
      </c>
      <c r="S1188" s="89" t="s">
        <v>2256</v>
      </c>
      <c r="T1188" s="89"/>
      <c r="U1188" s="89">
        <v>18</v>
      </c>
      <c r="V1188" s="89"/>
      <c r="W1188" s="141">
        <f t="shared" si="176"/>
        <v>40</v>
      </c>
      <c r="X1188" s="141"/>
      <c r="Y1188" s="141"/>
      <c r="Z1188" s="141"/>
      <c r="AA1188" s="141"/>
      <c r="AB1188" s="89"/>
      <c r="AC1188" s="89"/>
    </row>
    <row r="1189" spans="1:29" x14ac:dyDescent="0.25">
      <c r="A1189" s="47" t="s">
        <v>627</v>
      </c>
      <c r="B1189" s="5" t="s">
        <v>13</v>
      </c>
      <c r="C1189" s="46" t="s">
        <v>428</v>
      </c>
      <c r="D1189" s="310" t="s">
        <v>287</v>
      </c>
      <c r="E1189" s="304" t="s">
        <v>3027</v>
      </c>
      <c r="F1189" s="280" t="s">
        <v>6</v>
      </c>
      <c r="G1189" s="58">
        <f t="shared" si="169"/>
        <v>1208</v>
      </c>
      <c r="H1189" s="10">
        <v>1050</v>
      </c>
      <c r="I1189" s="10">
        <v>2200</v>
      </c>
      <c r="J1189" s="29"/>
      <c r="K1189" s="9">
        <f t="shared" si="168"/>
        <v>0</v>
      </c>
      <c r="L1189" s="9">
        <f t="shared" si="170"/>
        <v>0</v>
      </c>
      <c r="M1189" s="9">
        <f t="shared" si="171"/>
        <v>0</v>
      </c>
      <c r="N1189" s="29"/>
      <c r="O1189" s="9">
        <f t="shared" si="174"/>
        <v>0</v>
      </c>
      <c r="P1189" s="9">
        <f t="shared" si="175"/>
        <v>0</v>
      </c>
      <c r="Q1189" s="9">
        <f t="shared" si="172"/>
        <v>0</v>
      </c>
      <c r="R1189" s="8">
        <f t="shared" si="173"/>
        <v>0</v>
      </c>
      <c r="S1189" s="89" t="s">
        <v>2256</v>
      </c>
      <c r="T1189" s="89"/>
      <c r="U1189" s="89">
        <v>18</v>
      </c>
      <c r="V1189" s="89"/>
      <c r="W1189" s="141">
        <f t="shared" si="176"/>
        <v>40</v>
      </c>
      <c r="X1189" s="141"/>
      <c r="Y1189" s="141"/>
      <c r="Z1189" s="141"/>
      <c r="AA1189" s="141"/>
      <c r="AB1189" s="89"/>
      <c r="AC1189" s="89"/>
    </row>
    <row r="1190" spans="1:29" x14ac:dyDescent="0.25">
      <c r="A1190" s="47" t="s">
        <v>627</v>
      </c>
      <c r="B1190" s="5" t="s">
        <v>13</v>
      </c>
      <c r="C1190" s="5" t="s">
        <v>427</v>
      </c>
      <c r="D1190" s="278" t="s">
        <v>288</v>
      </c>
      <c r="E1190" s="304" t="s">
        <v>3001</v>
      </c>
      <c r="F1190" s="280" t="s">
        <v>6</v>
      </c>
      <c r="G1190" s="84">
        <f t="shared" si="169"/>
        <v>1208</v>
      </c>
      <c r="H1190" s="15">
        <v>1050</v>
      </c>
      <c r="I1190" s="15">
        <v>2200</v>
      </c>
      <c r="J1190" s="29"/>
      <c r="K1190" s="9">
        <f t="shared" si="168"/>
        <v>0</v>
      </c>
      <c r="L1190" s="9">
        <f t="shared" si="170"/>
        <v>0</v>
      </c>
      <c r="M1190" s="9">
        <f t="shared" si="171"/>
        <v>0</v>
      </c>
      <c r="N1190" s="29"/>
      <c r="O1190" s="9">
        <f t="shared" si="174"/>
        <v>0</v>
      </c>
      <c r="P1190" s="9">
        <f t="shared" si="175"/>
        <v>0</v>
      </c>
      <c r="Q1190" s="9">
        <f t="shared" si="172"/>
        <v>0</v>
      </c>
      <c r="R1190" s="8">
        <f t="shared" si="173"/>
        <v>0</v>
      </c>
      <c r="S1190" s="89" t="s">
        <v>2257</v>
      </c>
      <c r="T1190" s="89"/>
      <c r="U1190" s="89">
        <v>20</v>
      </c>
      <c r="V1190" s="89">
        <v>5</v>
      </c>
      <c r="W1190" s="164">
        <f t="shared" si="176"/>
        <v>50</v>
      </c>
      <c r="X1190" s="164"/>
      <c r="Y1190" s="164"/>
      <c r="Z1190" s="164"/>
      <c r="AA1190" s="164"/>
      <c r="AB1190" s="89"/>
      <c r="AC1190" s="89"/>
    </row>
    <row r="1191" spans="1:29" x14ac:dyDescent="0.25">
      <c r="A1191" s="47" t="s">
        <v>627</v>
      </c>
      <c r="B1191" s="5" t="s">
        <v>13</v>
      </c>
      <c r="C1191" s="46" t="s">
        <v>427</v>
      </c>
      <c r="D1191" s="295" t="s">
        <v>289</v>
      </c>
      <c r="E1191" s="304" t="s">
        <v>3028</v>
      </c>
      <c r="F1191" s="280" t="s">
        <v>6</v>
      </c>
      <c r="G1191" s="58">
        <f t="shared" si="169"/>
        <v>1208</v>
      </c>
      <c r="H1191" s="10">
        <v>1050</v>
      </c>
      <c r="I1191" s="10">
        <v>2200</v>
      </c>
      <c r="J1191" s="29"/>
      <c r="K1191" s="9">
        <f t="shared" si="168"/>
        <v>0</v>
      </c>
      <c r="L1191" s="9">
        <f t="shared" si="170"/>
        <v>0</v>
      </c>
      <c r="M1191" s="9">
        <f t="shared" si="171"/>
        <v>0</v>
      </c>
      <c r="N1191" s="29"/>
      <c r="O1191" s="9">
        <f t="shared" si="174"/>
        <v>0</v>
      </c>
      <c r="P1191" s="9">
        <f t="shared" si="175"/>
        <v>0</v>
      </c>
      <c r="Q1191" s="9">
        <f t="shared" si="172"/>
        <v>0</v>
      </c>
      <c r="R1191" s="8">
        <f t="shared" si="173"/>
        <v>0</v>
      </c>
      <c r="S1191" s="89" t="s">
        <v>2257</v>
      </c>
      <c r="T1191" s="89"/>
      <c r="U1191" s="89">
        <v>20</v>
      </c>
      <c r="V1191" s="89">
        <v>5</v>
      </c>
      <c r="W1191" s="164">
        <f t="shared" si="176"/>
        <v>50</v>
      </c>
      <c r="X1191" s="164"/>
      <c r="Y1191" s="164"/>
      <c r="Z1191" s="164"/>
      <c r="AA1191" s="164"/>
      <c r="AB1191" s="89"/>
      <c r="AC1191" s="89"/>
    </row>
    <row r="1192" spans="1:29" x14ac:dyDescent="0.25">
      <c r="A1192" s="47" t="s">
        <v>627</v>
      </c>
      <c r="B1192" s="5" t="s">
        <v>13</v>
      </c>
      <c r="C1192" s="46" t="s">
        <v>428</v>
      </c>
      <c r="D1192" s="310" t="s">
        <v>290</v>
      </c>
      <c r="E1192" s="304" t="s">
        <v>3029</v>
      </c>
      <c r="F1192" s="280" t="s">
        <v>6</v>
      </c>
      <c r="G1192" s="58">
        <f t="shared" si="169"/>
        <v>1208</v>
      </c>
      <c r="H1192" s="10">
        <v>1050</v>
      </c>
      <c r="I1192" s="10">
        <v>2200</v>
      </c>
      <c r="J1192" s="29"/>
      <c r="K1192" s="9">
        <f t="shared" si="168"/>
        <v>0</v>
      </c>
      <c r="L1192" s="9">
        <f t="shared" si="170"/>
        <v>0</v>
      </c>
      <c r="M1192" s="9">
        <f t="shared" si="171"/>
        <v>0</v>
      </c>
      <c r="N1192" s="29"/>
      <c r="O1192" s="9">
        <f t="shared" si="174"/>
        <v>0</v>
      </c>
      <c r="P1192" s="9">
        <f t="shared" si="175"/>
        <v>0</v>
      </c>
      <c r="Q1192" s="9">
        <f t="shared" si="172"/>
        <v>0</v>
      </c>
      <c r="R1192" s="8">
        <f t="shared" si="173"/>
        <v>0</v>
      </c>
      <c r="S1192" s="89" t="s">
        <v>2257</v>
      </c>
      <c r="T1192" s="89"/>
      <c r="U1192" s="89">
        <v>20</v>
      </c>
      <c r="V1192" s="89">
        <v>5</v>
      </c>
      <c r="W1192" s="164">
        <f t="shared" si="176"/>
        <v>50</v>
      </c>
      <c r="X1192" s="164"/>
      <c r="Y1192" s="164"/>
      <c r="Z1192" s="164"/>
      <c r="AA1192" s="164"/>
      <c r="AB1192" s="89"/>
      <c r="AC1192" s="89"/>
    </row>
    <row r="1193" spans="1:29" x14ac:dyDescent="0.25">
      <c r="A1193" s="47" t="s">
        <v>627</v>
      </c>
      <c r="B1193" s="5" t="s">
        <v>13</v>
      </c>
      <c r="C1193" s="5" t="s">
        <v>427</v>
      </c>
      <c r="D1193" s="278" t="s">
        <v>291</v>
      </c>
      <c r="E1193" s="304" t="s">
        <v>3002</v>
      </c>
      <c r="F1193" s="299" t="s">
        <v>6</v>
      </c>
      <c r="G1193" s="17">
        <f t="shared" si="169"/>
        <v>1208</v>
      </c>
      <c r="H1193" s="15">
        <v>1050</v>
      </c>
      <c r="I1193" s="15">
        <v>2200</v>
      </c>
      <c r="J1193" s="30"/>
      <c r="K1193" s="9">
        <f t="shared" si="168"/>
        <v>0</v>
      </c>
      <c r="L1193" s="9">
        <f t="shared" si="170"/>
        <v>0</v>
      </c>
      <c r="M1193" s="9">
        <f t="shared" si="171"/>
        <v>0</v>
      </c>
      <c r="N1193" s="29"/>
      <c r="O1193" s="9">
        <f t="shared" si="174"/>
        <v>0</v>
      </c>
      <c r="P1193" s="9">
        <f t="shared" si="175"/>
        <v>0</v>
      </c>
      <c r="Q1193" s="9">
        <f t="shared" si="172"/>
        <v>0</v>
      </c>
      <c r="R1193" s="8">
        <f t="shared" si="173"/>
        <v>0</v>
      </c>
      <c r="S1193" s="89" t="s">
        <v>2258</v>
      </c>
      <c r="T1193" s="89"/>
      <c r="U1193" s="89">
        <v>15</v>
      </c>
      <c r="V1193" s="89">
        <v>5</v>
      </c>
      <c r="W1193" s="141">
        <f t="shared" si="176"/>
        <v>40</v>
      </c>
      <c r="X1193" s="141"/>
      <c r="Y1193" s="141"/>
      <c r="Z1193" s="141"/>
      <c r="AA1193" s="141"/>
      <c r="AB1193" s="89"/>
      <c r="AC1193" s="89"/>
    </row>
    <row r="1194" spans="1:29" x14ac:dyDescent="0.25">
      <c r="A1194" s="47" t="s">
        <v>627</v>
      </c>
      <c r="B1194" s="5" t="s">
        <v>13</v>
      </c>
      <c r="C1194" s="46" t="s">
        <v>427</v>
      </c>
      <c r="D1194" s="295" t="s">
        <v>292</v>
      </c>
      <c r="E1194" s="304" t="s">
        <v>3016</v>
      </c>
      <c r="F1194" s="299" t="s">
        <v>6</v>
      </c>
      <c r="G1194" s="6">
        <f t="shared" si="169"/>
        <v>1208</v>
      </c>
      <c r="H1194" s="10">
        <v>1050</v>
      </c>
      <c r="I1194" s="10">
        <v>2200</v>
      </c>
      <c r="J1194" s="29"/>
      <c r="K1194" s="9">
        <f t="shared" si="168"/>
        <v>0</v>
      </c>
      <c r="L1194" s="9">
        <f t="shared" si="170"/>
        <v>0</v>
      </c>
      <c r="M1194" s="9">
        <f t="shared" si="171"/>
        <v>0</v>
      </c>
      <c r="N1194" s="29"/>
      <c r="O1194" s="9">
        <f t="shared" si="174"/>
        <v>0</v>
      </c>
      <c r="P1194" s="9">
        <f t="shared" si="175"/>
        <v>0</v>
      </c>
      <c r="Q1194" s="9">
        <f t="shared" si="172"/>
        <v>0</v>
      </c>
      <c r="R1194" s="8">
        <f t="shared" si="173"/>
        <v>0</v>
      </c>
      <c r="S1194" s="89" t="s">
        <v>2258</v>
      </c>
      <c r="T1194" s="89"/>
      <c r="U1194" s="89">
        <v>15</v>
      </c>
      <c r="V1194" s="89">
        <v>5</v>
      </c>
      <c r="W1194" s="141">
        <f t="shared" si="176"/>
        <v>40</v>
      </c>
      <c r="X1194" s="141"/>
      <c r="Y1194" s="141"/>
      <c r="Z1194" s="141"/>
      <c r="AA1194" s="141"/>
      <c r="AB1194" s="89"/>
      <c r="AC1194" s="89"/>
    </row>
    <row r="1195" spans="1:29" x14ac:dyDescent="0.25">
      <c r="A1195" s="47" t="s">
        <v>627</v>
      </c>
      <c r="B1195" s="5" t="s">
        <v>13</v>
      </c>
      <c r="C1195" s="46" t="s">
        <v>428</v>
      </c>
      <c r="D1195" s="310" t="s">
        <v>293</v>
      </c>
      <c r="E1195" s="304" t="s">
        <v>3017</v>
      </c>
      <c r="F1195" s="299" t="s">
        <v>6</v>
      </c>
      <c r="G1195" s="6">
        <f t="shared" si="169"/>
        <v>1208</v>
      </c>
      <c r="H1195" s="10">
        <v>1050</v>
      </c>
      <c r="I1195" s="10">
        <v>2200</v>
      </c>
      <c r="J1195" s="29"/>
      <c r="K1195" s="9">
        <f t="shared" si="168"/>
        <v>0</v>
      </c>
      <c r="L1195" s="9">
        <f t="shared" si="170"/>
        <v>0</v>
      </c>
      <c r="M1195" s="9">
        <f t="shared" si="171"/>
        <v>0</v>
      </c>
      <c r="N1195" s="29"/>
      <c r="O1195" s="9">
        <f t="shared" si="174"/>
        <v>0</v>
      </c>
      <c r="P1195" s="9">
        <f t="shared" si="175"/>
        <v>0</v>
      </c>
      <c r="Q1195" s="9">
        <f t="shared" si="172"/>
        <v>0</v>
      </c>
      <c r="R1195" s="8">
        <f t="shared" si="173"/>
        <v>0</v>
      </c>
      <c r="S1195" s="89" t="s">
        <v>2258</v>
      </c>
      <c r="T1195" s="89"/>
      <c r="U1195" s="89">
        <v>15</v>
      </c>
      <c r="V1195" s="89">
        <v>5</v>
      </c>
      <c r="W1195" s="141">
        <f t="shared" si="176"/>
        <v>40</v>
      </c>
      <c r="X1195" s="141"/>
      <c r="Y1195" s="141"/>
      <c r="Z1195" s="141"/>
      <c r="AA1195" s="141"/>
      <c r="AB1195" s="89"/>
      <c r="AC1195" s="89"/>
    </row>
    <row r="1196" spans="1:29" x14ac:dyDescent="0.25">
      <c r="A1196" s="47" t="s">
        <v>627</v>
      </c>
      <c r="B1196" s="5" t="s">
        <v>13</v>
      </c>
      <c r="C1196" s="5" t="s">
        <v>427</v>
      </c>
      <c r="D1196" s="278" t="s">
        <v>1485</v>
      </c>
      <c r="E1196" s="304" t="s">
        <v>3003</v>
      </c>
      <c r="F1196" s="299" t="s">
        <v>6</v>
      </c>
      <c r="G1196" s="17">
        <f t="shared" si="169"/>
        <v>1208</v>
      </c>
      <c r="H1196" s="15">
        <v>1050</v>
      </c>
      <c r="I1196" s="15">
        <v>2200</v>
      </c>
      <c r="J1196" s="32"/>
      <c r="K1196" s="9">
        <f t="shared" si="168"/>
        <v>0</v>
      </c>
      <c r="L1196" s="9">
        <f t="shared" si="170"/>
        <v>0</v>
      </c>
      <c r="M1196" s="9">
        <f t="shared" si="171"/>
        <v>0</v>
      </c>
      <c r="N1196" s="29"/>
      <c r="O1196" s="9">
        <f t="shared" si="174"/>
        <v>0</v>
      </c>
      <c r="P1196" s="9">
        <f t="shared" si="175"/>
        <v>0</v>
      </c>
      <c r="Q1196" s="9">
        <f t="shared" si="172"/>
        <v>0</v>
      </c>
      <c r="R1196" s="8">
        <f t="shared" si="173"/>
        <v>0</v>
      </c>
      <c r="S1196" s="89" t="s">
        <v>2259</v>
      </c>
      <c r="T1196" s="89"/>
      <c r="U1196" s="89">
        <v>16</v>
      </c>
      <c r="V1196" s="89"/>
      <c r="W1196" s="141">
        <f t="shared" si="176"/>
        <v>40</v>
      </c>
      <c r="X1196" s="141"/>
      <c r="Y1196" s="141"/>
      <c r="Z1196" s="141"/>
      <c r="AA1196" s="141"/>
      <c r="AB1196" s="89"/>
      <c r="AC1196" s="89"/>
    </row>
    <row r="1197" spans="1:29" x14ac:dyDescent="0.25">
      <c r="A1197" s="47" t="s">
        <v>627</v>
      </c>
      <c r="B1197" s="5" t="s">
        <v>13</v>
      </c>
      <c r="C1197" s="46" t="s">
        <v>427</v>
      </c>
      <c r="D1197" s="295" t="s">
        <v>1486</v>
      </c>
      <c r="E1197" s="304" t="s">
        <v>3030</v>
      </c>
      <c r="F1197" s="299" t="s">
        <v>6</v>
      </c>
      <c r="G1197" s="6">
        <f t="shared" si="169"/>
        <v>1208</v>
      </c>
      <c r="H1197" s="10">
        <v>1050</v>
      </c>
      <c r="I1197" s="10">
        <v>2200</v>
      </c>
      <c r="J1197" s="32"/>
      <c r="K1197" s="9">
        <f t="shared" si="168"/>
        <v>0</v>
      </c>
      <c r="L1197" s="9">
        <f t="shared" si="170"/>
        <v>0</v>
      </c>
      <c r="M1197" s="9">
        <f t="shared" si="171"/>
        <v>0</v>
      </c>
      <c r="N1197" s="29"/>
      <c r="O1197" s="9">
        <f t="shared" si="174"/>
        <v>0</v>
      </c>
      <c r="P1197" s="9">
        <f t="shared" si="175"/>
        <v>0</v>
      </c>
      <c r="Q1197" s="9">
        <f t="shared" si="172"/>
        <v>0</v>
      </c>
      <c r="R1197" s="8">
        <f t="shared" si="173"/>
        <v>0</v>
      </c>
      <c r="S1197" s="89" t="s">
        <v>2259</v>
      </c>
      <c r="T1197" s="89"/>
      <c r="U1197" s="89">
        <v>16</v>
      </c>
      <c r="V1197" s="89"/>
      <c r="W1197" s="141">
        <f t="shared" si="176"/>
        <v>40</v>
      </c>
      <c r="X1197" s="141"/>
      <c r="Y1197" s="141"/>
      <c r="Z1197" s="141"/>
      <c r="AA1197" s="141"/>
      <c r="AB1197" s="89"/>
      <c r="AC1197" s="89"/>
    </row>
    <row r="1198" spans="1:29" x14ac:dyDescent="0.25">
      <c r="A1198" s="47" t="s">
        <v>627</v>
      </c>
      <c r="B1198" s="5" t="s">
        <v>13</v>
      </c>
      <c r="C1198" s="46" t="s">
        <v>428</v>
      </c>
      <c r="D1198" s="310" t="s">
        <v>1487</v>
      </c>
      <c r="E1198" s="5" t="s">
        <v>3031</v>
      </c>
      <c r="F1198" s="299" t="s">
        <v>6</v>
      </c>
      <c r="G1198" s="6">
        <f t="shared" si="169"/>
        <v>1208</v>
      </c>
      <c r="H1198" s="10">
        <v>1050</v>
      </c>
      <c r="I1198" s="10">
        <v>2200</v>
      </c>
      <c r="J1198" s="32"/>
      <c r="K1198" s="9">
        <f t="shared" si="168"/>
        <v>0</v>
      </c>
      <c r="L1198" s="9">
        <f t="shared" si="170"/>
        <v>0</v>
      </c>
      <c r="M1198" s="9">
        <f t="shared" si="171"/>
        <v>0</v>
      </c>
      <c r="N1198" s="29"/>
      <c r="O1198" s="9">
        <f t="shared" si="174"/>
        <v>0</v>
      </c>
      <c r="P1198" s="9">
        <f t="shared" si="175"/>
        <v>0</v>
      </c>
      <c r="Q1198" s="9">
        <f t="shared" si="172"/>
        <v>0</v>
      </c>
      <c r="R1198" s="8">
        <f t="shared" si="173"/>
        <v>0</v>
      </c>
      <c r="S1198" s="89" t="s">
        <v>2259</v>
      </c>
      <c r="T1198" s="89"/>
      <c r="U1198" s="89">
        <v>16</v>
      </c>
      <c r="V1198" s="89"/>
      <c r="W1198" s="141">
        <f t="shared" si="176"/>
        <v>40</v>
      </c>
      <c r="X1198" s="141"/>
      <c r="Y1198" s="141"/>
      <c r="Z1198" s="141"/>
      <c r="AA1198" s="141"/>
      <c r="AB1198" s="89"/>
      <c r="AC1198" s="89"/>
    </row>
    <row r="1199" spans="1:29" x14ac:dyDescent="0.25">
      <c r="A1199" s="47" t="s">
        <v>627</v>
      </c>
      <c r="B1199" s="5" t="s">
        <v>13</v>
      </c>
      <c r="C1199" s="5" t="s">
        <v>427</v>
      </c>
      <c r="D1199" s="278" t="s">
        <v>1862</v>
      </c>
      <c r="E1199" s="304" t="s">
        <v>3004</v>
      </c>
      <c r="F1199" s="299" t="s">
        <v>6</v>
      </c>
      <c r="G1199" s="17">
        <f t="shared" si="169"/>
        <v>1208</v>
      </c>
      <c r="H1199" s="15">
        <v>1050</v>
      </c>
      <c r="I1199" s="15">
        <v>2200</v>
      </c>
      <c r="J1199" s="32"/>
      <c r="K1199" s="9">
        <f t="shared" si="168"/>
        <v>0</v>
      </c>
      <c r="L1199" s="9">
        <f t="shared" si="170"/>
        <v>0</v>
      </c>
      <c r="M1199" s="9">
        <f t="shared" si="171"/>
        <v>0</v>
      </c>
      <c r="N1199" s="29"/>
      <c r="O1199" s="9">
        <f t="shared" si="174"/>
        <v>0</v>
      </c>
      <c r="P1199" s="9">
        <f t="shared" si="175"/>
        <v>0</v>
      </c>
      <c r="Q1199" s="9">
        <f t="shared" si="172"/>
        <v>0</v>
      </c>
      <c r="R1199" s="8">
        <f t="shared" si="173"/>
        <v>0</v>
      </c>
      <c r="S1199" s="89" t="s">
        <v>2057</v>
      </c>
      <c r="T1199" s="89"/>
      <c r="U1199" s="89">
        <v>18</v>
      </c>
      <c r="V1199" s="89">
        <v>10</v>
      </c>
      <c r="W1199" s="141">
        <f t="shared" si="176"/>
        <v>50</v>
      </c>
      <c r="X1199" s="141"/>
      <c r="Y1199" s="141"/>
      <c r="Z1199" s="141"/>
      <c r="AA1199" s="141"/>
      <c r="AB1199" s="89"/>
      <c r="AC1199" s="89"/>
    </row>
    <row r="1200" spans="1:29" x14ac:dyDescent="0.25">
      <c r="A1200" s="47" t="s">
        <v>627</v>
      </c>
      <c r="B1200" s="5" t="s">
        <v>13</v>
      </c>
      <c r="C1200" s="46" t="s">
        <v>427</v>
      </c>
      <c r="D1200" s="295" t="s">
        <v>1863</v>
      </c>
      <c r="E1200" s="304" t="s">
        <v>3032</v>
      </c>
      <c r="F1200" s="299" t="s">
        <v>6</v>
      </c>
      <c r="G1200" s="6">
        <f t="shared" si="169"/>
        <v>1208</v>
      </c>
      <c r="H1200" s="10">
        <v>1050</v>
      </c>
      <c r="I1200" s="10">
        <v>2200</v>
      </c>
      <c r="J1200" s="32"/>
      <c r="K1200" s="9">
        <f t="shared" si="168"/>
        <v>0</v>
      </c>
      <c r="L1200" s="9">
        <f t="shared" si="170"/>
        <v>0</v>
      </c>
      <c r="M1200" s="9">
        <f t="shared" si="171"/>
        <v>0</v>
      </c>
      <c r="N1200" s="29"/>
      <c r="O1200" s="9">
        <f t="shared" si="174"/>
        <v>0</v>
      </c>
      <c r="P1200" s="9">
        <f t="shared" si="175"/>
        <v>0</v>
      </c>
      <c r="Q1200" s="9">
        <f t="shared" si="172"/>
        <v>0</v>
      </c>
      <c r="R1200" s="8">
        <f t="shared" si="173"/>
        <v>0</v>
      </c>
      <c r="S1200" s="89" t="s">
        <v>2057</v>
      </c>
      <c r="T1200" s="89"/>
      <c r="U1200" s="89">
        <v>18</v>
      </c>
      <c r="V1200" s="89">
        <v>10</v>
      </c>
      <c r="W1200" s="141">
        <f t="shared" si="176"/>
        <v>50</v>
      </c>
      <c r="X1200" s="141"/>
      <c r="Y1200" s="141"/>
      <c r="Z1200" s="141"/>
      <c r="AA1200" s="141"/>
      <c r="AB1200" s="89"/>
      <c r="AC1200" s="89"/>
    </row>
    <row r="1201" spans="1:29" x14ac:dyDescent="0.25">
      <c r="A1201" s="47" t="s">
        <v>627</v>
      </c>
      <c r="B1201" s="5" t="s">
        <v>13</v>
      </c>
      <c r="C1201" s="46" t="s">
        <v>428</v>
      </c>
      <c r="D1201" s="310" t="s">
        <v>1864</v>
      </c>
      <c r="E1201" s="5" t="s">
        <v>3033</v>
      </c>
      <c r="F1201" s="299" t="s">
        <v>6</v>
      </c>
      <c r="G1201" s="6">
        <f t="shared" si="169"/>
        <v>1208</v>
      </c>
      <c r="H1201" s="10">
        <v>1050</v>
      </c>
      <c r="I1201" s="10">
        <v>2200</v>
      </c>
      <c r="J1201" s="32"/>
      <c r="K1201" s="9">
        <f t="shared" si="168"/>
        <v>0</v>
      </c>
      <c r="L1201" s="9">
        <f t="shared" si="170"/>
        <v>0</v>
      </c>
      <c r="M1201" s="9">
        <f t="shared" si="171"/>
        <v>0</v>
      </c>
      <c r="N1201" s="29"/>
      <c r="O1201" s="9">
        <f t="shared" si="174"/>
        <v>0</v>
      </c>
      <c r="P1201" s="9">
        <f t="shared" si="175"/>
        <v>0</v>
      </c>
      <c r="Q1201" s="9">
        <f t="shared" si="172"/>
        <v>0</v>
      </c>
      <c r="R1201" s="8">
        <f t="shared" si="173"/>
        <v>0</v>
      </c>
      <c r="S1201" s="89" t="s">
        <v>2057</v>
      </c>
      <c r="T1201" s="89"/>
      <c r="U1201" s="89">
        <v>18</v>
      </c>
      <c r="V1201" s="89">
        <v>10</v>
      </c>
      <c r="W1201" s="141">
        <f t="shared" si="176"/>
        <v>50</v>
      </c>
      <c r="X1201" s="141"/>
      <c r="Y1201" s="141"/>
      <c r="Z1201" s="141"/>
      <c r="AA1201" s="141"/>
      <c r="AB1201" s="89"/>
      <c r="AC1201" s="89"/>
    </row>
    <row r="1202" spans="1:29" x14ac:dyDescent="0.25">
      <c r="A1202" s="47" t="s">
        <v>627</v>
      </c>
      <c r="B1202" s="5" t="s">
        <v>13</v>
      </c>
      <c r="C1202" s="5" t="s">
        <v>427</v>
      </c>
      <c r="D1202" s="278" t="s">
        <v>1865</v>
      </c>
      <c r="E1202" s="304" t="s">
        <v>3005</v>
      </c>
      <c r="F1202" s="299" t="s">
        <v>6</v>
      </c>
      <c r="G1202" s="17">
        <f t="shared" si="169"/>
        <v>1208</v>
      </c>
      <c r="H1202" s="15">
        <v>1050</v>
      </c>
      <c r="I1202" s="15">
        <v>2200</v>
      </c>
      <c r="J1202" s="32"/>
      <c r="K1202" s="9">
        <f t="shared" si="168"/>
        <v>0</v>
      </c>
      <c r="L1202" s="9">
        <f t="shared" si="170"/>
        <v>0</v>
      </c>
      <c r="M1202" s="9">
        <f t="shared" si="171"/>
        <v>0</v>
      </c>
      <c r="N1202" s="29"/>
      <c r="O1202" s="9">
        <f t="shared" si="174"/>
        <v>0</v>
      </c>
      <c r="P1202" s="9">
        <f t="shared" si="175"/>
        <v>0</v>
      </c>
      <c r="Q1202" s="9">
        <f t="shared" si="172"/>
        <v>0</v>
      </c>
      <c r="R1202" s="8">
        <f t="shared" si="173"/>
        <v>0</v>
      </c>
      <c r="S1202" s="89" t="s">
        <v>2058</v>
      </c>
      <c r="T1202" s="89"/>
      <c r="U1202" s="89">
        <v>18</v>
      </c>
      <c r="V1202" s="89">
        <v>10</v>
      </c>
      <c r="W1202" s="141">
        <f t="shared" si="176"/>
        <v>50</v>
      </c>
      <c r="X1202" s="141"/>
      <c r="Y1202" s="141"/>
      <c r="Z1202" s="141"/>
      <c r="AA1202" s="141"/>
      <c r="AB1202" s="89"/>
      <c r="AC1202" s="89"/>
    </row>
    <row r="1203" spans="1:29" x14ac:dyDescent="0.25">
      <c r="A1203" s="47" t="s">
        <v>627</v>
      </c>
      <c r="B1203" s="5" t="s">
        <v>13</v>
      </c>
      <c r="C1203" s="46" t="s">
        <v>427</v>
      </c>
      <c r="D1203" s="295" t="s">
        <v>1866</v>
      </c>
      <c r="E1203" s="304" t="s">
        <v>3014</v>
      </c>
      <c r="F1203" s="299" t="s">
        <v>6</v>
      </c>
      <c r="G1203" s="17">
        <f t="shared" si="169"/>
        <v>1208</v>
      </c>
      <c r="H1203" s="15">
        <v>1050</v>
      </c>
      <c r="I1203" s="15">
        <v>2200</v>
      </c>
      <c r="J1203" s="32"/>
      <c r="K1203" s="9">
        <f t="shared" si="168"/>
        <v>0</v>
      </c>
      <c r="L1203" s="9">
        <f t="shared" si="170"/>
        <v>0</v>
      </c>
      <c r="M1203" s="9">
        <f t="shared" si="171"/>
        <v>0</v>
      </c>
      <c r="N1203" s="29"/>
      <c r="O1203" s="9">
        <f t="shared" si="174"/>
        <v>0</v>
      </c>
      <c r="P1203" s="9">
        <f t="shared" si="175"/>
        <v>0</v>
      </c>
      <c r="Q1203" s="9">
        <f t="shared" si="172"/>
        <v>0</v>
      </c>
      <c r="R1203" s="8">
        <f t="shared" si="173"/>
        <v>0</v>
      </c>
      <c r="S1203" s="89" t="s">
        <v>2058</v>
      </c>
      <c r="T1203" s="89"/>
      <c r="U1203" s="89">
        <v>18</v>
      </c>
      <c r="V1203" s="89">
        <v>10</v>
      </c>
      <c r="W1203" s="141">
        <f t="shared" si="176"/>
        <v>50</v>
      </c>
      <c r="X1203" s="141"/>
      <c r="Y1203" s="141"/>
      <c r="Z1203" s="141"/>
      <c r="AA1203" s="141"/>
      <c r="AB1203" s="89"/>
      <c r="AC1203" s="89"/>
    </row>
    <row r="1204" spans="1:29" x14ac:dyDescent="0.25">
      <c r="A1204" s="47" t="s">
        <v>627</v>
      </c>
      <c r="B1204" s="5" t="s">
        <v>13</v>
      </c>
      <c r="C1204" s="46" t="s">
        <v>428</v>
      </c>
      <c r="D1204" s="310" t="s">
        <v>1867</v>
      </c>
      <c r="E1204" s="5" t="s">
        <v>3015</v>
      </c>
      <c r="F1204" s="299" t="s">
        <v>6</v>
      </c>
      <c r="G1204" s="17">
        <f t="shared" si="169"/>
        <v>1208</v>
      </c>
      <c r="H1204" s="15">
        <v>1050</v>
      </c>
      <c r="I1204" s="15">
        <v>2200</v>
      </c>
      <c r="J1204" s="32"/>
      <c r="K1204" s="9">
        <f t="shared" si="168"/>
        <v>0</v>
      </c>
      <c r="L1204" s="9">
        <f t="shared" si="170"/>
        <v>0</v>
      </c>
      <c r="M1204" s="9">
        <f t="shared" si="171"/>
        <v>0</v>
      </c>
      <c r="N1204" s="29"/>
      <c r="O1204" s="9">
        <f t="shared" si="174"/>
        <v>0</v>
      </c>
      <c r="P1204" s="9">
        <f t="shared" si="175"/>
        <v>0</v>
      </c>
      <c r="Q1204" s="9">
        <f t="shared" si="172"/>
        <v>0</v>
      </c>
      <c r="R1204" s="8">
        <f t="shared" si="173"/>
        <v>0</v>
      </c>
      <c r="S1204" s="89" t="s">
        <v>2058</v>
      </c>
      <c r="T1204" s="89"/>
      <c r="U1204" s="89">
        <v>18</v>
      </c>
      <c r="V1204" s="89">
        <v>10</v>
      </c>
      <c r="W1204" s="141">
        <f t="shared" si="176"/>
        <v>50</v>
      </c>
      <c r="X1204" s="141"/>
      <c r="Y1204" s="141"/>
      <c r="Z1204" s="141"/>
      <c r="AA1204" s="141"/>
      <c r="AB1204" s="89"/>
      <c r="AC1204" s="89"/>
    </row>
    <row r="1205" spans="1:29" x14ac:dyDescent="0.25">
      <c r="A1205" s="47" t="s">
        <v>627</v>
      </c>
      <c r="B1205" s="5" t="s">
        <v>13</v>
      </c>
      <c r="C1205" s="5" t="s">
        <v>427</v>
      </c>
      <c r="D1205" s="278" t="s">
        <v>1868</v>
      </c>
      <c r="E1205" s="187" t="s">
        <v>3006</v>
      </c>
      <c r="F1205" s="299" t="s">
        <v>6</v>
      </c>
      <c r="G1205" s="17">
        <f t="shared" si="169"/>
        <v>1208</v>
      </c>
      <c r="H1205" s="15">
        <v>1050</v>
      </c>
      <c r="I1205" s="15">
        <v>2200</v>
      </c>
      <c r="J1205" s="32"/>
      <c r="K1205" s="9">
        <f t="shared" si="168"/>
        <v>0</v>
      </c>
      <c r="L1205" s="9">
        <f t="shared" si="170"/>
        <v>0</v>
      </c>
      <c r="M1205" s="9">
        <f t="shared" si="171"/>
        <v>0</v>
      </c>
      <c r="N1205" s="29"/>
      <c r="O1205" s="9">
        <f t="shared" si="174"/>
        <v>0</v>
      </c>
      <c r="P1205" s="9">
        <f t="shared" si="175"/>
        <v>0</v>
      </c>
      <c r="Q1205" s="9">
        <f t="shared" si="172"/>
        <v>0</v>
      </c>
      <c r="R1205" s="8">
        <f t="shared" si="173"/>
        <v>0</v>
      </c>
      <c r="S1205" s="89" t="s">
        <v>2059</v>
      </c>
      <c r="T1205" s="89" t="s">
        <v>2203</v>
      </c>
      <c r="U1205" s="89">
        <v>18</v>
      </c>
      <c r="V1205" s="89">
        <v>10</v>
      </c>
      <c r="W1205" s="141">
        <f t="shared" si="176"/>
        <v>50</v>
      </c>
      <c r="X1205" s="141"/>
      <c r="Y1205" s="141"/>
      <c r="Z1205" s="141"/>
      <c r="AA1205" s="141"/>
      <c r="AB1205" s="89"/>
      <c r="AC1205" s="89"/>
    </row>
    <row r="1206" spans="1:29" x14ac:dyDescent="0.25">
      <c r="A1206" s="47" t="s">
        <v>627</v>
      </c>
      <c r="B1206" s="5" t="s">
        <v>13</v>
      </c>
      <c r="C1206" s="46" t="s">
        <v>427</v>
      </c>
      <c r="D1206" s="295" t="s">
        <v>1869</v>
      </c>
      <c r="E1206" s="245" t="s">
        <v>3013</v>
      </c>
      <c r="F1206" s="299" t="s">
        <v>6</v>
      </c>
      <c r="G1206" s="6">
        <f t="shared" si="169"/>
        <v>1208</v>
      </c>
      <c r="H1206" s="10">
        <v>1050</v>
      </c>
      <c r="I1206" s="10">
        <v>2200</v>
      </c>
      <c r="J1206" s="32"/>
      <c r="K1206" s="9">
        <f t="shared" si="168"/>
        <v>0</v>
      </c>
      <c r="L1206" s="9">
        <f t="shared" si="170"/>
        <v>0</v>
      </c>
      <c r="M1206" s="9">
        <f t="shared" si="171"/>
        <v>0</v>
      </c>
      <c r="N1206" s="29"/>
      <c r="O1206" s="9">
        <f t="shared" si="174"/>
        <v>0</v>
      </c>
      <c r="P1206" s="9">
        <f t="shared" si="175"/>
        <v>0</v>
      </c>
      <c r="Q1206" s="9">
        <f t="shared" si="172"/>
        <v>0</v>
      </c>
      <c r="R1206" s="8">
        <f t="shared" si="173"/>
        <v>0</v>
      </c>
      <c r="S1206" s="89" t="s">
        <v>2059</v>
      </c>
      <c r="T1206" s="89" t="s">
        <v>2203</v>
      </c>
      <c r="U1206" s="89">
        <v>18</v>
      </c>
      <c r="V1206" s="89">
        <v>10</v>
      </c>
      <c r="W1206" s="141">
        <f t="shared" si="176"/>
        <v>50</v>
      </c>
      <c r="X1206" s="141"/>
      <c r="Y1206" s="141"/>
      <c r="Z1206" s="141"/>
      <c r="AA1206" s="141"/>
      <c r="AB1206" s="89"/>
      <c r="AC1206" s="89"/>
    </row>
    <row r="1207" spans="1:29" x14ac:dyDescent="0.25">
      <c r="A1207" s="47" t="s">
        <v>627</v>
      </c>
      <c r="B1207" s="60" t="s">
        <v>13</v>
      </c>
      <c r="C1207" s="5" t="s">
        <v>427</v>
      </c>
      <c r="D1207" s="278" t="s">
        <v>2731</v>
      </c>
      <c r="E1207" s="182" t="s">
        <v>3007</v>
      </c>
      <c r="F1207" s="254" t="s">
        <v>6</v>
      </c>
      <c r="G1207" s="17">
        <f t="shared" si="169"/>
        <v>1208</v>
      </c>
      <c r="H1207" s="17">
        <v>1050</v>
      </c>
      <c r="I1207" s="17">
        <v>2200</v>
      </c>
      <c r="J1207" s="32"/>
      <c r="K1207" s="9">
        <f t="shared" si="168"/>
        <v>0</v>
      </c>
      <c r="L1207" s="9">
        <f t="shared" si="170"/>
        <v>0</v>
      </c>
      <c r="M1207" s="9">
        <f t="shared" si="171"/>
        <v>0</v>
      </c>
      <c r="N1207" s="29"/>
      <c r="O1207" s="9">
        <f t="shared" si="174"/>
        <v>0</v>
      </c>
      <c r="P1207" s="9">
        <f t="shared" si="175"/>
        <v>0</v>
      </c>
      <c r="Q1207" s="9">
        <f t="shared" si="172"/>
        <v>0</v>
      </c>
      <c r="R1207" s="8">
        <f t="shared" si="173"/>
        <v>0</v>
      </c>
      <c r="S1207" s="89" t="s">
        <v>2933</v>
      </c>
      <c r="T1207" s="89" t="s">
        <v>2727</v>
      </c>
      <c r="U1207" s="89">
        <v>30</v>
      </c>
      <c r="V1207" s="89"/>
      <c r="W1207" s="141">
        <f t="shared" si="176"/>
        <v>70</v>
      </c>
      <c r="X1207" s="141"/>
      <c r="Y1207" s="141"/>
      <c r="Z1207" s="141"/>
      <c r="AA1207" s="141"/>
      <c r="AB1207" s="89"/>
      <c r="AC1207" s="89"/>
    </row>
    <row r="1208" spans="1:29" x14ac:dyDescent="0.25">
      <c r="A1208" s="47" t="s">
        <v>627</v>
      </c>
      <c r="B1208" s="60" t="s">
        <v>13</v>
      </c>
      <c r="C1208" s="46" t="s">
        <v>427</v>
      </c>
      <c r="D1208" s="295" t="s">
        <v>2732</v>
      </c>
      <c r="E1208" s="52" t="s">
        <v>3011</v>
      </c>
      <c r="F1208" s="254" t="s">
        <v>6</v>
      </c>
      <c r="G1208" s="6">
        <f t="shared" si="169"/>
        <v>1208</v>
      </c>
      <c r="H1208" s="6">
        <v>1050</v>
      </c>
      <c r="I1208" s="6">
        <v>2200</v>
      </c>
      <c r="J1208" s="32"/>
      <c r="K1208" s="9">
        <f t="shared" si="168"/>
        <v>0</v>
      </c>
      <c r="L1208" s="9">
        <f t="shared" si="170"/>
        <v>0</v>
      </c>
      <c r="M1208" s="9">
        <f t="shared" si="171"/>
        <v>0</v>
      </c>
      <c r="N1208" s="29"/>
      <c r="O1208" s="9">
        <f t="shared" si="174"/>
        <v>0</v>
      </c>
      <c r="P1208" s="9">
        <f t="shared" si="175"/>
        <v>0</v>
      </c>
      <c r="Q1208" s="9">
        <f t="shared" si="172"/>
        <v>0</v>
      </c>
      <c r="R1208" s="8">
        <f t="shared" si="173"/>
        <v>0</v>
      </c>
      <c r="S1208" s="89" t="s">
        <v>2933</v>
      </c>
      <c r="T1208" s="89" t="s">
        <v>2727</v>
      </c>
      <c r="U1208" s="89">
        <v>30</v>
      </c>
      <c r="V1208" s="89"/>
      <c r="W1208" s="141">
        <f t="shared" si="176"/>
        <v>70</v>
      </c>
      <c r="X1208" s="141"/>
      <c r="Y1208" s="141"/>
      <c r="Z1208" s="141"/>
      <c r="AA1208" s="141"/>
      <c r="AB1208" s="89"/>
      <c r="AC1208" s="89"/>
    </row>
    <row r="1209" spans="1:29" x14ac:dyDescent="0.25">
      <c r="A1209" s="47" t="s">
        <v>627</v>
      </c>
      <c r="B1209" s="60" t="s">
        <v>13</v>
      </c>
      <c r="C1209" s="46" t="s">
        <v>428</v>
      </c>
      <c r="D1209" s="310" t="s">
        <v>2733</v>
      </c>
      <c r="E1209" s="182" t="s">
        <v>3012</v>
      </c>
      <c r="F1209" s="254" t="s">
        <v>6</v>
      </c>
      <c r="G1209" s="6">
        <f t="shared" si="169"/>
        <v>1208</v>
      </c>
      <c r="H1209" s="6">
        <v>1050</v>
      </c>
      <c r="I1209" s="6">
        <v>2200</v>
      </c>
      <c r="J1209" s="32"/>
      <c r="K1209" s="9">
        <f t="shared" si="168"/>
        <v>0</v>
      </c>
      <c r="L1209" s="9">
        <f t="shared" si="170"/>
        <v>0</v>
      </c>
      <c r="M1209" s="9">
        <f t="shared" si="171"/>
        <v>0</v>
      </c>
      <c r="N1209" s="29"/>
      <c r="O1209" s="9">
        <f t="shared" si="174"/>
        <v>0</v>
      </c>
      <c r="P1209" s="9">
        <f t="shared" si="175"/>
        <v>0</v>
      </c>
      <c r="Q1209" s="9">
        <f t="shared" si="172"/>
        <v>0</v>
      </c>
      <c r="R1209" s="8">
        <f t="shared" si="173"/>
        <v>0</v>
      </c>
      <c r="S1209" s="89" t="s">
        <v>2933</v>
      </c>
      <c r="T1209" s="89" t="s">
        <v>2727</v>
      </c>
      <c r="U1209" s="89">
        <v>30</v>
      </c>
      <c r="V1209" s="89"/>
      <c r="W1209" s="141">
        <f t="shared" si="176"/>
        <v>70</v>
      </c>
      <c r="X1209" s="141"/>
      <c r="Y1209" s="141"/>
      <c r="Z1209" s="141"/>
      <c r="AA1209" s="141"/>
      <c r="AB1209" s="89"/>
      <c r="AC1209" s="89"/>
    </row>
    <row r="1210" spans="1:29" x14ac:dyDescent="0.25">
      <c r="A1210" s="47" t="s">
        <v>627</v>
      </c>
      <c r="B1210" s="60" t="s">
        <v>13</v>
      </c>
      <c r="C1210" s="5" t="s">
        <v>427</v>
      </c>
      <c r="D1210" s="278" t="s">
        <v>2734</v>
      </c>
      <c r="E1210" s="182" t="s">
        <v>3008</v>
      </c>
      <c r="F1210" s="254" t="s">
        <v>6</v>
      </c>
      <c r="G1210" s="17">
        <f t="shared" si="169"/>
        <v>1208</v>
      </c>
      <c r="H1210" s="17">
        <v>1050</v>
      </c>
      <c r="I1210" s="17">
        <v>2200</v>
      </c>
      <c r="J1210" s="32"/>
      <c r="K1210" s="9">
        <f t="shared" si="168"/>
        <v>0</v>
      </c>
      <c r="L1210" s="9">
        <f t="shared" si="170"/>
        <v>0</v>
      </c>
      <c r="M1210" s="9">
        <f t="shared" si="171"/>
        <v>0</v>
      </c>
      <c r="N1210" s="29"/>
      <c r="O1210" s="9">
        <f t="shared" si="174"/>
        <v>0</v>
      </c>
      <c r="P1210" s="9">
        <f t="shared" si="175"/>
        <v>0</v>
      </c>
      <c r="Q1210" s="9">
        <f t="shared" si="172"/>
        <v>0</v>
      </c>
      <c r="R1210" s="8">
        <f t="shared" si="173"/>
        <v>0</v>
      </c>
      <c r="S1210" s="89" t="s">
        <v>2934</v>
      </c>
      <c r="T1210" s="89" t="s">
        <v>2727</v>
      </c>
      <c r="U1210" s="89">
        <v>20</v>
      </c>
      <c r="V1210" s="89">
        <v>5</v>
      </c>
      <c r="W1210" s="141">
        <f t="shared" si="176"/>
        <v>50</v>
      </c>
      <c r="X1210" s="141"/>
      <c r="Y1210" s="141"/>
      <c r="Z1210" s="141"/>
      <c r="AA1210" s="141"/>
      <c r="AB1210" s="89"/>
      <c r="AC1210" s="89"/>
    </row>
    <row r="1211" spans="1:29" x14ac:dyDescent="0.25">
      <c r="A1211" s="47" t="s">
        <v>627</v>
      </c>
      <c r="B1211" s="60" t="s">
        <v>13</v>
      </c>
      <c r="C1211" s="46" t="s">
        <v>427</v>
      </c>
      <c r="D1211" s="295" t="s">
        <v>2735</v>
      </c>
      <c r="E1211" s="52" t="s">
        <v>3009</v>
      </c>
      <c r="F1211" s="254" t="s">
        <v>6</v>
      </c>
      <c r="G1211" s="6">
        <f t="shared" si="169"/>
        <v>1208</v>
      </c>
      <c r="H1211" s="6">
        <v>1050</v>
      </c>
      <c r="I1211" s="6">
        <v>2200</v>
      </c>
      <c r="J1211" s="32"/>
      <c r="K1211" s="9">
        <f t="shared" ref="K1211:K1274" si="177">J1211*G1211</f>
        <v>0</v>
      </c>
      <c r="L1211" s="9">
        <f t="shared" si="170"/>
        <v>0</v>
      </c>
      <c r="M1211" s="9">
        <f t="shared" si="171"/>
        <v>0</v>
      </c>
      <c r="N1211" s="29"/>
      <c r="O1211" s="9">
        <f t="shared" si="174"/>
        <v>0</v>
      </c>
      <c r="P1211" s="9">
        <f t="shared" si="175"/>
        <v>0</v>
      </c>
      <c r="Q1211" s="9">
        <f t="shared" si="172"/>
        <v>0</v>
      </c>
      <c r="R1211" s="8">
        <f t="shared" si="173"/>
        <v>0</v>
      </c>
      <c r="S1211" s="89" t="s">
        <v>2934</v>
      </c>
      <c r="T1211" s="89" t="s">
        <v>2727</v>
      </c>
      <c r="U1211" s="89">
        <v>20</v>
      </c>
      <c r="V1211" s="89">
        <v>5</v>
      </c>
      <c r="W1211" s="141">
        <f t="shared" si="176"/>
        <v>50</v>
      </c>
      <c r="X1211" s="141"/>
      <c r="Y1211" s="141"/>
      <c r="Z1211" s="141"/>
      <c r="AA1211" s="141"/>
      <c r="AB1211" s="89"/>
      <c r="AC1211" s="89"/>
    </row>
    <row r="1212" spans="1:29" x14ac:dyDescent="0.25">
      <c r="A1212" s="47" t="s">
        <v>627</v>
      </c>
      <c r="B1212" s="60" t="s">
        <v>13</v>
      </c>
      <c r="C1212" s="46" t="s">
        <v>428</v>
      </c>
      <c r="D1212" s="310" t="s">
        <v>2736</v>
      </c>
      <c r="E1212" s="182" t="s">
        <v>3010</v>
      </c>
      <c r="F1212" s="254" t="s">
        <v>6</v>
      </c>
      <c r="G1212" s="6">
        <f t="shared" si="169"/>
        <v>1208</v>
      </c>
      <c r="H1212" s="6">
        <v>1050</v>
      </c>
      <c r="I1212" s="6">
        <v>2200</v>
      </c>
      <c r="J1212" s="32"/>
      <c r="K1212" s="9">
        <f t="shared" si="177"/>
        <v>0</v>
      </c>
      <c r="L1212" s="9">
        <f t="shared" si="170"/>
        <v>0</v>
      </c>
      <c r="M1212" s="9">
        <f t="shared" si="171"/>
        <v>0</v>
      </c>
      <c r="N1212" s="29"/>
      <c r="O1212" s="9">
        <f t="shared" si="174"/>
        <v>0</v>
      </c>
      <c r="P1212" s="9">
        <f t="shared" si="175"/>
        <v>0</v>
      </c>
      <c r="Q1212" s="9">
        <f t="shared" si="172"/>
        <v>0</v>
      </c>
      <c r="R1212" s="8">
        <f t="shared" si="173"/>
        <v>0</v>
      </c>
      <c r="S1212" s="89" t="s">
        <v>2934</v>
      </c>
      <c r="T1212" s="89" t="s">
        <v>2727</v>
      </c>
      <c r="U1212" s="89">
        <v>20</v>
      </c>
      <c r="V1212" s="89">
        <v>5</v>
      </c>
      <c r="W1212" s="141">
        <f t="shared" si="176"/>
        <v>50</v>
      </c>
      <c r="X1212" s="141"/>
      <c r="Y1212" s="141"/>
      <c r="Z1212" s="141"/>
      <c r="AA1212" s="141"/>
      <c r="AB1212" s="89"/>
      <c r="AC1212" s="89"/>
    </row>
    <row r="1213" spans="1:29" x14ac:dyDescent="0.25">
      <c r="A1213" s="4" t="s">
        <v>1775</v>
      </c>
      <c r="B1213" s="5" t="s">
        <v>1776</v>
      </c>
      <c r="C1213" s="5" t="s">
        <v>427</v>
      </c>
      <c r="D1213" s="278" t="s">
        <v>1593</v>
      </c>
      <c r="E1213" s="5" t="s">
        <v>1777</v>
      </c>
      <c r="F1213" s="280" t="s">
        <v>6</v>
      </c>
      <c r="G1213" s="84">
        <f t="shared" si="169"/>
        <v>828</v>
      </c>
      <c r="H1213" s="84">
        <v>720</v>
      </c>
      <c r="I1213" s="84">
        <v>1000</v>
      </c>
      <c r="J1213" s="32"/>
      <c r="K1213" s="9">
        <f t="shared" si="177"/>
        <v>0</v>
      </c>
      <c r="L1213" s="9">
        <f t="shared" si="170"/>
        <v>0</v>
      </c>
      <c r="M1213" s="9">
        <f t="shared" si="171"/>
        <v>0</v>
      </c>
      <c r="N1213" s="29"/>
      <c r="O1213" s="9">
        <f t="shared" si="174"/>
        <v>0</v>
      </c>
      <c r="P1213" s="9">
        <f t="shared" si="175"/>
        <v>0</v>
      </c>
      <c r="Q1213" s="9">
        <f t="shared" si="172"/>
        <v>0</v>
      </c>
      <c r="R1213" s="8">
        <f t="shared" si="173"/>
        <v>0</v>
      </c>
      <c r="S1213" s="89"/>
      <c r="T1213" s="89"/>
      <c r="U1213" s="89"/>
      <c r="V1213" s="89"/>
      <c r="W1213" s="89"/>
      <c r="X1213" s="89"/>
      <c r="Y1213" s="89"/>
      <c r="Z1213" s="89"/>
      <c r="AA1213" s="89"/>
      <c r="AB1213" s="89"/>
      <c r="AC1213" s="89"/>
    </row>
    <row r="1214" spans="1:29" x14ac:dyDescent="0.25">
      <c r="A1214" s="4" t="s">
        <v>1775</v>
      </c>
      <c r="B1214" s="5" t="s">
        <v>1776</v>
      </c>
      <c r="C1214" s="5" t="s">
        <v>427</v>
      </c>
      <c r="D1214" s="278" t="s">
        <v>1594</v>
      </c>
      <c r="E1214" s="46" t="s">
        <v>1778</v>
      </c>
      <c r="F1214" s="299" t="s">
        <v>6</v>
      </c>
      <c r="G1214" s="6">
        <f t="shared" si="169"/>
        <v>828</v>
      </c>
      <c r="H1214" s="6">
        <v>720</v>
      </c>
      <c r="I1214" s="6">
        <v>1000</v>
      </c>
      <c r="J1214" s="29"/>
      <c r="K1214" s="9">
        <f t="shared" si="177"/>
        <v>0</v>
      </c>
      <c r="L1214" s="9">
        <f t="shared" si="170"/>
        <v>0</v>
      </c>
      <c r="M1214" s="9">
        <f t="shared" si="171"/>
        <v>0</v>
      </c>
      <c r="N1214" s="29"/>
      <c r="O1214" s="9">
        <f t="shared" si="174"/>
        <v>0</v>
      </c>
      <c r="P1214" s="9">
        <f t="shared" si="175"/>
        <v>0</v>
      </c>
      <c r="Q1214" s="9">
        <f t="shared" si="172"/>
        <v>0</v>
      </c>
      <c r="R1214" s="8">
        <f t="shared" si="173"/>
        <v>0</v>
      </c>
      <c r="S1214" s="89"/>
      <c r="T1214" s="89"/>
      <c r="U1214" s="89"/>
      <c r="V1214" s="89"/>
      <c r="W1214" s="89"/>
      <c r="X1214" s="89"/>
      <c r="Y1214" s="89"/>
      <c r="Z1214" s="89"/>
      <c r="AA1214" s="89"/>
      <c r="AB1214" s="89"/>
      <c r="AC1214" s="89"/>
    </row>
    <row r="1215" spans="1:29" x14ac:dyDescent="0.25">
      <c r="A1215" s="4" t="s">
        <v>1775</v>
      </c>
      <c r="B1215" s="5" t="s">
        <v>1776</v>
      </c>
      <c r="C1215" s="5" t="s">
        <v>428</v>
      </c>
      <c r="D1215" s="310" t="s">
        <v>1595</v>
      </c>
      <c r="E1215" s="46" t="s">
        <v>1779</v>
      </c>
      <c r="F1215" s="299" t="s">
        <v>6</v>
      </c>
      <c r="G1215" s="6">
        <f t="shared" si="169"/>
        <v>828</v>
      </c>
      <c r="H1215" s="6">
        <v>720</v>
      </c>
      <c r="I1215" s="6">
        <v>1000</v>
      </c>
      <c r="J1215" s="32"/>
      <c r="K1215" s="9">
        <f t="shared" si="177"/>
        <v>0</v>
      </c>
      <c r="L1215" s="9">
        <f t="shared" si="170"/>
        <v>0</v>
      </c>
      <c r="M1215" s="9">
        <f t="shared" si="171"/>
        <v>0</v>
      </c>
      <c r="N1215" s="29"/>
      <c r="O1215" s="9">
        <f t="shared" si="174"/>
        <v>0</v>
      </c>
      <c r="P1215" s="9">
        <f t="shared" si="175"/>
        <v>0</v>
      </c>
      <c r="Q1215" s="9">
        <f t="shared" si="172"/>
        <v>0</v>
      </c>
      <c r="R1215" s="8">
        <f t="shared" si="173"/>
        <v>0</v>
      </c>
      <c r="S1215" s="89"/>
      <c r="T1215" s="89"/>
      <c r="U1215" s="89"/>
      <c r="V1215" s="89"/>
      <c r="W1215" s="89"/>
      <c r="X1215" s="89"/>
      <c r="Y1215" s="89"/>
      <c r="Z1215" s="89"/>
      <c r="AA1215" s="89"/>
      <c r="AB1215" s="89"/>
      <c r="AC1215" s="89"/>
    </row>
    <row r="1216" spans="1:29" x14ac:dyDescent="0.25">
      <c r="A1216" s="4" t="s">
        <v>1775</v>
      </c>
      <c r="B1216" s="5" t="s">
        <v>1776</v>
      </c>
      <c r="C1216" s="5" t="s">
        <v>1870</v>
      </c>
      <c r="D1216" s="278" t="s">
        <v>1872</v>
      </c>
      <c r="E1216" s="46" t="s">
        <v>1871</v>
      </c>
      <c r="F1216" s="299" t="s">
        <v>6</v>
      </c>
      <c r="G1216" s="6">
        <f t="shared" si="169"/>
        <v>1380</v>
      </c>
      <c r="H1216" s="6">
        <v>1200</v>
      </c>
      <c r="I1216" s="6">
        <v>1700</v>
      </c>
      <c r="J1216" s="32"/>
      <c r="K1216" s="9">
        <f t="shared" si="177"/>
        <v>0</v>
      </c>
      <c r="L1216" s="9">
        <f t="shared" si="170"/>
        <v>0</v>
      </c>
      <c r="M1216" s="9">
        <f t="shared" si="171"/>
        <v>0</v>
      </c>
      <c r="N1216" s="29"/>
      <c r="O1216" s="9">
        <f t="shared" si="174"/>
        <v>0</v>
      </c>
      <c r="P1216" s="9">
        <f t="shared" si="175"/>
        <v>0</v>
      </c>
      <c r="Q1216" s="9">
        <f t="shared" si="172"/>
        <v>0</v>
      </c>
      <c r="R1216" s="8">
        <f t="shared" si="173"/>
        <v>0</v>
      </c>
      <c r="S1216" s="89"/>
      <c r="T1216" s="89"/>
      <c r="U1216" s="89"/>
      <c r="V1216" s="89"/>
      <c r="W1216" s="89"/>
      <c r="X1216" s="89"/>
      <c r="Y1216" s="89"/>
      <c r="Z1216" s="89"/>
      <c r="AA1216" s="89"/>
      <c r="AB1216" s="89"/>
      <c r="AC1216" s="89"/>
    </row>
  </sheetData>
  <sheetProtection selectLockedCells="1" selectUnlockedCells="1"/>
  <autoFilter ref="A6:AC1216" xr:uid="{00000000-0009-0000-0000-000001000000}">
    <sortState ref="A7:AC1216">
      <sortCondition ref="A6:A1216"/>
    </sortState>
  </autoFilter>
  <sortState ref="D332:U367">
    <sortCondition ref="D332:D367"/>
  </sortState>
  <mergeCells count="5">
    <mergeCell ref="A1:B1"/>
    <mergeCell ref="A2:B2"/>
    <mergeCell ref="A3:B3"/>
    <mergeCell ref="A4:B4"/>
    <mergeCell ref="A5:B5"/>
  </mergeCells>
  <conditionalFormatting sqref="D7:D331 D368:D1216">
    <cfRule type="containsText" dxfId="76" priority="31" operator="containsText" text="W">
      <formula>NOT(ISERROR(SEARCH("W",D7)))</formula>
    </cfRule>
    <cfRule type="containsText" dxfId="75" priority="32" operator="containsText" text="D">
      <formula>NOT(ISERROR(SEARCH("D",D7)))</formula>
    </cfRule>
  </conditionalFormatting>
  <conditionalFormatting sqref="D335:D367">
    <cfRule type="containsText" dxfId="74" priority="3" operator="containsText" text="W">
      <formula>NOT(ISERROR(SEARCH("W",D335)))</formula>
    </cfRule>
    <cfRule type="containsText" dxfId="73" priority="4" operator="containsText" text="D">
      <formula>NOT(ISERROR(SEARCH("D",D335)))</formula>
    </cfRule>
  </conditionalFormatting>
  <conditionalFormatting sqref="D332:D334">
    <cfRule type="containsText" dxfId="72" priority="5" operator="containsText" text="W">
      <formula>NOT(ISERROR(SEARCH("W",D332)))</formula>
    </cfRule>
    <cfRule type="containsText" dxfId="71" priority="6" operator="containsText" text="D">
      <formula>NOT(ISERROR(SEARCH("D",D332)))</formula>
    </cfRule>
  </conditionalFormatting>
  <hyperlinks>
    <hyperlink ref="E5" r:id="rId1" xr:uid="{00000000-0004-0000-0100-000000000000}"/>
    <hyperlink ref="E3" r:id="rId2" xr:uid="{00000000-0004-0000-0100-000001000000}"/>
    <hyperlink ref="E1" r:id="rId3" xr:uid="{00000000-0004-0000-0100-000002000000}"/>
    <hyperlink ref="E68" r:id="rId4" xr:uid="{00000000-0004-0000-0100-000015000000}"/>
    <hyperlink ref="E732" r:id="rId5" display="ВАЛЕНТИНКА 43гр (темный)" xr:uid="{00000000-0004-0000-0100-00006F000000}"/>
    <hyperlink ref="E733" r:id="rId6" display="ВАЛЕНТИНКА 43гр (молочный)" xr:uid="{00000000-0004-0000-0100-000070000000}"/>
    <hyperlink ref="E739" r:id="rId7" xr:uid="{00000000-0004-0000-0100-00009A000000}"/>
    <hyperlink ref="E742" r:id="rId8" xr:uid="{00000000-0004-0000-0100-00009B000000}"/>
    <hyperlink ref="E745" r:id="rId9" xr:uid="{00000000-0004-0000-0100-00009C000000}"/>
    <hyperlink ref="E749" r:id="rId10" xr:uid="{00000000-0004-0000-0100-0000A1000000}"/>
    <hyperlink ref="E735" r:id="rId11" xr:uid="{00000000-0004-0000-0100-0000A9000000}"/>
    <hyperlink ref="E736" r:id="rId12" xr:uid="{00000000-0004-0000-0100-0000AE000000}"/>
    <hyperlink ref="E738" r:id="rId13" xr:uid="{00000000-0004-0000-0100-0000B6000000}"/>
    <hyperlink ref="E747" r:id="rId14" xr:uid="{00000000-0004-0000-0100-0000B9000000}"/>
    <hyperlink ref="E741" r:id="rId15" xr:uid="{00000000-0004-0000-0100-0000BA000000}"/>
    <hyperlink ref="E999" r:id="rId16" xr:uid="{00000000-0004-0000-0100-000022010000}"/>
    <hyperlink ref="F994" r:id="rId17" xr:uid="{00000000-0004-0000-0100-000023010000}"/>
    <hyperlink ref="F998" r:id="rId18" xr:uid="{00000000-0004-0000-0100-000024010000}"/>
    <hyperlink ref="F999" r:id="rId19" xr:uid="{00000000-0004-0000-0100-000025010000}"/>
    <hyperlink ref="F997" r:id="rId20" xr:uid="{00000000-0004-0000-0100-000026010000}"/>
    <hyperlink ref="F996" r:id="rId21" xr:uid="{00000000-0004-0000-0100-000027010000}"/>
    <hyperlink ref="F995" r:id="rId22" xr:uid="{00000000-0004-0000-0100-000028010000}"/>
    <hyperlink ref="F334" r:id="rId23" xr:uid="{00000000-0004-0000-0100-000029010000}"/>
    <hyperlink ref="E2" r:id="rId24" xr:uid="{00000000-0004-0000-0100-000058010000}"/>
    <hyperlink ref="E750" r:id="rId25" xr:uid="{00000000-0004-0000-0100-000059010000}"/>
    <hyperlink ref="E751" r:id="rId26" xr:uid="{00000000-0004-0000-0100-00005A010000}"/>
    <hyperlink ref="E754" r:id="rId27" xr:uid="{00000000-0004-0000-0100-000063010000}"/>
    <hyperlink ref="E753" r:id="rId28" xr:uid="{00000000-0004-0000-0100-000064010000}"/>
    <hyperlink ref="E858" r:id="rId29" xr:uid="{00000000-0004-0000-0100-000079010000}"/>
    <hyperlink ref="E857" r:id="rId30" xr:uid="{00000000-0004-0000-0100-00007A010000}"/>
    <hyperlink ref="E861" r:id="rId31" display="Шестеренки (вес-150г) (молочный)" xr:uid="{00000000-0004-0000-0100-00007B010000}"/>
    <hyperlink ref="E860" r:id="rId32" display="Шестеренки (вес-150г) (темный)" xr:uid="{00000000-0004-0000-0100-00007C010000}"/>
    <hyperlink ref="E863" r:id="rId33" xr:uid="{00000000-0004-0000-0100-00007D010000}"/>
    <hyperlink ref="E864" r:id="rId34" xr:uid="{00000000-0004-0000-0100-00007E010000}"/>
    <hyperlink ref="E866" r:id="rId35" xr:uid="{00000000-0004-0000-0100-00007F010000}"/>
    <hyperlink ref="E867" r:id="rId36" xr:uid="{00000000-0004-0000-0100-000080010000}"/>
    <hyperlink ref="E26" r:id="rId37" xr:uid="{00000000-0004-0000-0100-0000D7010000}"/>
    <hyperlink ref="E61" r:id="rId38" xr:uid="{00000000-0004-0000-0100-0000D8010000}"/>
    <hyperlink ref="E62" r:id="rId39" xr:uid="{00000000-0004-0000-0100-0000D9010000}"/>
    <hyperlink ref="E27" r:id="rId40" xr:uid="{00000000-0004-0000-0100-0000DA010000}"/>
    <hyperlink ref="E872" r:id="rId41" display="Еврокуб" xr:uid="{00000000-0004-0000-0100-000028020000}"/>
    <hyperlink ref="E870" r:id="rId42" display="Детский Технабор" xr:uid="{00000000-0004-0000-0100-000029020000}"/>
    <hyperlink ref="E869" r:id="rId43" display="Детский Технабор" xr:uid="{00000000-0004-0000-0100-00002A020000}"/>
    <hyperlink ref="E1211" r:id="rId44" display="ХВОСТИК на палочке (вес-20г) (молочный)" xr:uid="{00000000-0004-0000-0100-000038020000}"/>
    <hyperlink ref="E1208" r:id="rId45" display="ПЯТАЧОК на палочке (вес-30г) (молочный)" xr:uid="{00000000-0004-0000-0100-000039020000}"/>
    <hyperlink ref="E876" r:id="rId46" xr:uid="{00000000-0004-0000-0100-00004F020000}"/>
    <hyperlink ref="D715" r:id="rId47" xr:uid="{00000000-0004-0000-0100-000061020000}"/>
    <hyperlink ref="D695" r:id="rId48" xr:uid="{00000000-0004-0000-0100-000062020000}"/>
    <hyperlink ref="D600" r:id="rId49" xr:uid="{00000000-0004-0000-0100-00006C020000}"/>
    <hyperlink ref="D170" r:id="rId50" xr:uid="{00000000-0004-0000-0100-00007C020000}"/>
    <hyperlink ref="F729" r:id="rId51" xr:uid="{62BD2676-04B2-4C8C-B42F-3CED4462A6C3}"/>
    <hyperlink ref="E17" r:id="rId52" xr:uid="{9AE4BB6F-28B5-4A9F-B121-37627FE14EA9}"/>
    <hyperlink ref="E16" r:id="rId53" xr:uid="{05CF9008-2F57-4CE9-B150-CC72F03AB3D0}"/>
    <hyperlink ref="F277" r:id="rId54" xr:uid="{D6DDCF91-7D47-470F-9F2E-79DD7C5DD6FD}"/>
    <hyperlink ref="F187" r:id="rId55" xr:uid="{F4CB0857-2733-4ACC-BC25-C1958907A6B9}"/>
    <hyperlink ref="F283" r:id="rId56" xr:uid="{6819690F-2FC4-4721-A48A-EF6A0DB1BDDB}"/>
    <hyperlink ref="F188" r:id="rId57" xr:uid="{5DAA57C3-8B2A-46D9-BEF3-6D6A3B923488}"/>
    <hyperlink ref="F189" r:id="rId58" xr:uid="{AB889741-A67B-4A2E-AC83-49F748F73727}"/>
    <hyperlink ref="F278" r:id="rId59" xr:uid="{FCEBC6C5-0540-4057-9AD7-71C2FE16A364}"/>
    <hyperlink ref="F279" r:id="rId60" xr:uid="{35E58AE7-29B0-40A8-BDE4-969D0B937EC4}"/>
    <hyperlink ref="F284" r:id="rId61" xr:uid="{1B69842C-E6C4-4C0B-BD59-22F6D579D658}"/>
    <hyperlink ref="F285" r:id="rId62" xr:uid="{5AC4F4A7-9EB4-4849-83AF-E27F00ECEBA9}"/>
    <hyperlink ref="F280" r:id="rId63" xr:uid="{E49AD12B-AA85-4EBE-9047-62F947E6C7CE}"/>
    <hyperlink ref="F281" r:id="rId64" xr:uid="{3FABF42E-D453-482B-9AA0-E5378DCDBE76}"/>
    <hyperlink ref="F286" r:id="rId65" xr:uid="{6BC033E4-ACCE-439B-ABFB-5015205A2AE1}"/>
    <hyperlink ref="F288" r:id="rId66" xr:uid="{A3FC2F45-C60D-4B2D-9D7A-CF55ACA3E001}"/>
    <hyperlink ref="F271" r:id="rId67" display="уп (16 шт)" xr:uid="{28EA0CBA-DFDB-4D07-8500-8C59705C7390}"/>
    <hyperlink ref="F272" r:id="rId68" display="уп (16 шт)" xr:uid="{56CD4FDC-2753-42C8-9C26-D0A6ECE3A05F}"/>
    <hyperlink ref="F273" r:id="rId69" display="уп (16 шт)" xr:uid="{6B133BD5-8DA8-43C8-B9E6-28650BA022FA}"/>
    <hyperlink ref="E15" r:id="rId70" xr:uid="{3FE0152F-A875-4A2C-BB44-20D78842A587}"/>
    <hyperlink ref="E43" r:id="rId71" xr:uid="{12FF3CD2-63D5-4A4D-B451-032EDB50307E}"/>
    <hyperlink ref="E28" r:id="rId72" xr:uid="{394F1D0E-46D8-4D0E-92F7-6E9E99E1845C}"/>
    <hyperlink ref="E63" r:id="rId73" xr:uid="{153C9EAF-2764-4FC4-B109-FF0E3125C30D}"/>
    <hyperlink ref="E64" r:id="rId74" xr:uid="{F743C59E-07BD-4E68-93C6-940DD7F8B88F}"/>
  </hyperlinks>
  <printOptions horizontalCentered="1"/>
  <pageMargins left="0" right="0" top="0" bottom="0" header="0.15748031496062992" footer="0.15748031496062992"/>
  <pageSetup paperSize="9" scale="65" firstPageNumber="0" fitToHeight="0" orientation="landscape" r:id="rId75"/>
  <headerFooter alignWithMargins="0"/>
  <drawing r:id="rId76"/>
  <legacyDrawing r:id="rId7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T208"/>
  <sheetViews>
    <sheetView zoomScaleNormal="100" workbookViewId="0">
      <pane ySplit="6" topLeftCell="A7" activePane="bottomLeft" state="frozenSplit"/>
      <selection activeCell="A2" sqref="A2"/>
      <selection pane="bottomLeft" activeCell="A7" sqref="A7"/>
    </sheetView>
  </sheetViews>
  <sheetFormatPr defaultColWidth="10.28515625" defaultRowHeight="15" outlineLevelCol="1" x14ac:dyDescent="0.25"/>
  <cols>
    <col min="1" max="1" width="12.7109375" style="3" bestFit="1" customWidth="1"/>
    <col min="2" max="2" width="18" style="3" bestFit="1" customWidth="1"/>
    <col min="3" max="3" width="18" style="3" hidden="1" customWidth="1" outlineLevel="1"/>
    <col min="4" max="4" width="12.5703125" style="3" bestFit="1" customWidth="1" collapsed="1"/>
    <col min="5" max="5" width="13.140625" style="3" bestFit="1" customWidth="1"/>
    <col min="6" max="6" width="22.42578125" style="3" customWidth="1"/>
    <col min="7" max="7" width="54.28515625" style="3" bestFit="1" customWidth="1"/>
    <col min="8" max="8" width="8.5703125" style="3" bestFit="1" customWidth="1"/>
    <col min="9" max="9" width="8.140625" style="3" hidden="1" customWidth="1" outlineLevel="1"/>
    <col min="10" max="10" width="7.7109375" style="7" bestFit="1" customWidth="1" collapsed="1"/>
    <col min="11" max="11" width="7.7109375" style="7" bestFit="1" customWidth="1"/>
    <col min="12" max="12" width="8.140625" style="31" bestFit="1" customWidth="1"/>
    <col min="13" max="13" width="8.42578125" style="7" hidden="1" customWidth="1" outlineLevel="1"/>
    <col min="14" max="14" width="8.85546875" style="7" bestFit="1" customWidth="1" collapsed="1"/>
    <col min="15" max="15" width="8.5703125" style="7" bestFit="1" customWidth="1"/>
    <col min="16" max="16" width="10.7109375" style="31" bestFit="1" customWidth="1"/>
    <col min="17" max="17" width="10.28515625" style="7" hidden="1" customWidth="1" outlineLevel="1"/>
    <col min="18" max="18" width="10.28515625" style="7" bestFit="1" customWidth="1" collapsed="1"/>
    <col min="19" max="19" width="10.28515625" style="7" bestFit="1" customWidth="1"/>
    <col min="20" max="20" width="7.7109375" style="7" bestFit="1" customWidth="1"/>
    <col min="21" max="21" width="12.28515625" style="3" bestFit="1" customWidth="1"/>
    <col min="22" max="22" width="6" style="36" hidden="1" customWidth="1" outlineLevel="1"/>
    <col min="23" max="23" width="6.7109375" style="3" hidden="1" customWidth="1" outlineLevel="1"/>
    <col min="24" max="24" width="8.140625" style="3" hidden="1" customWidth="1" outlineLevel="1"/>
    <col min="25" max="25" width="8.28515625" style="3" hidden="1" customWidth="1" outlineLevel="1"/>
    <col min="26" max="26" width="6" style="36" hidden="1" customWidth="1" outlineLevel="1"/>
    <col min="27" max="27" width="6.7109375" style="3" hidden="1" customWidth="1" outlineLevel="1"/>
    <col min="28" max="28" width="8.140625" style="3" hidden="1" customWidth="1" outlineLevel="1"/>
    <col min="29" max="29" width="8.28515625" style="3" hidden="1" customWidth="1" outlineLevel="1"/>
    <col min="30" max="30" width="3.5703125" style="1" bestFit="1" customWidth="1" collapsed="1"/>
    <col min="31" max="31" width="10.28515625" style="102" bestFit="1" customWidth="1"/>
    <col min="32" max="32" width="7.5703125" style="1" bestFit="1" customWidth="1"/>
    <col min="33" max="34" width="5.7109375" style="1" bestFit="1" customWidth="1"/>
    <col min="35" max="35" width="6.7109375" style="1" hidden="1" customWidth="1" outlineLevel="1"/>
    <col min="36" max="36" width="8.140625" style="1" hidden="1" customWidth="1" outlineLevel="1"/>
    <col min="37" max="37" width="5.28515625" style="1" bestFit="1" customWidth="1" collapsed="1"/>
    <col min="38" max="38" width="5.7109375" style="175" bestFit="1" customWidth="1"/>
    <col min="39" max="39" width="7.140625" style="172" bestFit="1" customWidth="1"/>
    <col min="40" max="41" width="8.42578125" style="1" customWidth="1"/>
    <col min="42" max="43" width="7.85546875" style="1" hidden="1" customWidth="1" outlineLevel="1"/>
    <col min="44" max="44" width="10.28515625" style="1" collapsed="1"/>
    <col min="45" max="46" width="9.7109375" style="1" bestFit="1" customWidth="1"/>
    <col min="47" max="16384" width="10.28515625" style="1"/>
  </cols>
  <sheetData>
    <row r="1" spans="1:46" s="3" customFormat="1" x14ac:dyDescent="0.25">
      <c r="A1" s="391" t="s">
        <v>0</v>
      </c>
      <c r="B1" s="391"/>
      <c r="C1" s="36"/>
      <c r="D1" s="37">
        <f>Шоколад!C1</f>
        <v>0</v>
      </c>
      <c r="E1" s="13"/>
      <c r="G1" s="51" t="s">
        <v>2124</v>
      </c>
      <c r="I1" s="36"/>
      <c r="J1" s="13"/>
      <c r="K1" s="13"/>
      <c r="L1" s="74" t="str">
        <f>ТИТУЛ!P1</f>
        <v>версия</v>
      </c>
      <c r="M1" s="13"/>
      <c r="N1" s="13"/>
      <c r="O1" s="13"/>
      <c r="Q1" s="13" t="s">
        <v>1667</v>
      </c>
      <c r="R1" s="13"/>
      <c r="S1" s="13"/>
      <c r="T1" s="13"/>
      <c r="V1" s="36"/>
      <c r="Z1" s="36"/>
      <c r="AE1" s="102"/>
      <c r="AL1" s="173"/>
      <c r="AM1" s="170"/>
    </row>
    <row r="2" spans="1:46" s="3" customFormat="1" x14ac:dyDescent="0.25">
      <c r="A2" s="391" t="s">
        <v>1</v>
      </c>
      <c r="B2" s="391"/>
      <c r="C2" s="36"/>
      <c r="D2" s="37">
        <f>Шоколад!C2</f>
        <v>0</v>
      </c>
      <c r="E2" s="13"/>
      <c r="G2" s="51" t="s">
        <v>2125</v>
      </c>
      <c r="I2" s="36"/>
      <c r="J2" s="13"/>
      <c r="K2" s="13"/>
      <c r="L2" s="204">
        <f>ТИТУЛ!P2</f>
        <v>43972</v>
      </c>
      <c r="M2" s="13"/>
      <c r="N2" s="13"/>
      <c r="O2" s="13"/>
      <c r="Q2" s="25" t="s">
        <v>21</v>
      </c>
      <c r="R2" s="13"/>
      <c r="T2" s="25" t="s">
        <v>21</v>
      </c>
      <c r="V2" s="36"/>
      <c r="Z2" s="36"/>
      <c r="AE2" s="102"/>
      <c r="AL2" s="173"/>
      <c r="AM2" s="170"/>
    </row>
    <row r="3" spans="1:46" s="3" customFormat="1" x14ac:dyDescent="0.25">
      <c r="A3" s="391" t="s">
        <v>2</v>
      </c>
      <c r="B3" s="391"/>
      <c r="C3" s="36"/>
      <c r="D3" s="38">
        <f>Шоколад!C3</f>
        <v>0</v>
      </c>
      <c r="E3" s="13"/>
      <c r="G3" s="50" t="s">
        <v>2126</v>
      </c>
      <c r="H3" s="36"/>
      <c r="I3" s="36"/>
      <c r="J3" s="13"/>
      <c r="K3" s="13"/>
      <c r="L3" s="28"/>
      <c r="M3" s="13"/>
      <c r="N3" s="13"/>
      <c r="O3" s="13"/>
      <c r="P3" s="28"/>
      <c r="Q3" s="13">
        <f>M5-Q5</f>
        <v>0</v>
      </c>
      <c r="R3" s="13"/>
      <c r="T3" s="13">
        <f>N5-R5</f>
        <v>0</v>
      </c>
      <c r="V3" s="36"/>
      <c r="Z3" s="36"/>
      <c r="AE3" s="102"/>
      <c r="AL3" s="173"/>
      <c r="AM3" s="170"/>
    </row>
    <row r="4" spans="1:46" s="3" customFormat="1" ht="15.75" thickBot="1" x14ac:dyDescent="0.3">
      <c r="A4" s="391" t="s">
        <v>3</v>
      </c>
      <c r="B4" s="391"/>
      <c r="C4" s="36"/>
      <c r="D4" s="38">
        <f>Шоколад!C4</f>
        <v>0</v>
      </c>
      <c r="E4" s="13"/>
      <c r="H4" s="36"/>
      <c r="I4" s="36"/>
      <c r="J4" s="13"/>
      <c r="K4" s="13"/>
      <c r="L4" s="28"/>
      <c r="M4" s="74" t="s">
        <v>1660</v>
      </c>
      <c r="N4" s="14" t="s">
        <v>1664</v>
      </c>
      <c r="O4" s="13"/>
      <c r="P4" s="28"/>
      <c r="Q4" s="75" t="s">
        <v>1660</v>
      </c>
      <c r="R4" s="14" t="s">
        <v>1664</v>
      </c>
      <c r="T4" s="14" t="s">
        <v>1664</v>
      </c>
      <c r="V4" s="36"/>
      <c r="Z4" s="36"/>
      <c r="AE4" s="102"/>
      <c r="AL4" s="173"/>
      <c r="AM4" s="170"/>
    </row>
    <row r="5" spans="1:46" s="3" customFormat="1" ht="28.5" x14ac:dyDescent="0.25">
      <c r="A5" s="400" t="s">
        <v>4</v>
      </c>
      <c r="B5" s="391"/>
      <c r="C5" s="36"/>
      <c r="D5" s="55">
        <f>Шоколад!C5</f>
        <v>0</v>
      </c>
      <c r="E5" s="13"/>
      <c r="G5" s="40" t="s">
        <v>25</v>
      </c>
      <c r="I5" s="74" t="s">
        <v>1660</v>
      </c>
      <c r="J5" s="14" t="s">
        <v>1664</v>
      </c>
      <c r="K5" s="13" t="s">
        <v>15</v>
      </c>
      <c r="L5" s="28">
        <f t="shared" ref="L5:T5" si="0">SUM(L7:L208)</f>
        <v>0</v>
      </c>
      <c r="M5" s="26">
        <f t="shared" si="0"/>
        <v>0</v>
      </c>
      <c r="N5" s="26">
        <f t="shared" si="0"/>
        <v>0</v>
      </c>
      <c r="O5" s="13">
        <f t="shared" si="0"/>
        <v>0</v>
      </c>
      <c r="P5" s="28">
        <f t="shared" si="0"/>
        <v>0</v>
      </c>
      <c r="Q5" s="27">
        <f t="shared" si="0"/>
        <v>0</v>
      </c>
      <c r="R5" s="27">
        <f t="shared" si="0"/>
        <v>0</v>
      </c>
      <c r="S5" s="13">
        <f t="shared" si="0"/>
        <v>0</v>
      </c>
      <c r="T5" s="13">
        <f t="shared" si="0"/>
        <v>0</v>
      </c>
      <c r="V5" s="394" t="s">
        <v>2987</v>
      </c>
      <c r="W5" s="395"/>
      <c r="X5" s="395"/>
      <c r="Y5" s="396"/>
      <c r="Z5" s="397" t="s">
        <v>2988</v>
      </c>
      <c r="AA5" s="398"/>
      <c r="AB5" s="398"/>
      <c r="AC5" s="399"/>
      <c r="AE5" s="102"/>
      <c r="AH5" s="3">
        <v>50</v>
      </c>
      <c r="AI5" s="3">
        <v>25</v>
      </c>
      <c r="AL5" s="173"/>
      <c r="AM5" s="170"/>
    </row>
    <row r="6" spans="1:46" s="16" customFormat="1" ht="75" customHeight="1" x14ac:dyDescent="0.25">
      <c r="A6" s="56" t="s">
        <v>426</v>
      </c>
      <c r="B6" s="56" t="s">
        <v>5</v>
      </c>
      <c r="C6" s="56" t="s">
        <v>814</v>
      </c>
      <c r="D6" s="56" t="s">
        <v>811</v>
      </c>
      <c r="E6" s="56" t="s">
        <v>810</v>
      </c>
      <c r="F6" s="67" t="s">
        <v>16</v>
      </c>
      <c r="G6" s="56" t="s">
        <v>2127</v>
      </c>
      <c r="H6" s="67" t="s">
        <v>17</v>
      </c>
      <c r="I6" s="68" t="s">
        <v>1659</v>
      </c>
      <c r="J6" s="68" t="s">
        <v>1704</v>
      </c>
      <c r="K6" s="69" t="s">
        <v>1703</v>
      </c>
      <c r="L6" s="70" t="s">
        <v>18</v>
      </c>
      <c r="M6" s="43" t="s">
        <v>1662</v>
      </c>
      <c r="N6" s="43" t="s">
        <v>1705</v>
      </c>
      <c r="O6" s="68" t="s">
        <v>1706</v>
      </c>
      <c r="P6" s="70" t="s">
        <v>19</v>
      </c>
      <c r="Q6" s="68" t="s">
        <v>1665</v>
      </c>
      <c r="R6" s="68" t="s">
        <v>1666</v>
      </c>
      <c r="S6" s="68" t="s">
        <v>1145</v>
      </c>
      <c r="T6" s="71" t="s">
        <v>819</v>
      </c>
      <c r="U6" s="71" t="s">
        <v>2076</v>
      </c>
      <c r="V6" s="192" t="s">
        <v>2989</v>
      </c>
      <c r="W6" s="67" t="s">
        <v>2990</v>
      </c>
      <c r="X6" s="67" t="s">
        <v>2991</v>
      </c>
      <c r="Y6" s="193" t="s">
        <v>2992</v>
      </c>
      <c r="Z6" s="192" t="s">
        <v>2989</v>
      </c>
      <c r="AA6" s="67" t="s">
        <v>2990</v>
      </c>
      <c r="AB6" s="67" t="s">
        <v>2991</v>
      </c>
      <c r="AC6" s="193" t="s">
        <v>2992</v>
      </c>
      <c r="AD6" s="91" t="s">
        <v>1810</v>
      </c>
      <c r="AE6" s="103" t="s">
        <v>2219</v>
      </c>
      <c r="AF6" s="92" t="s">
        <v>1170</v>
      </c>
      <c r="AG6" s="91" t="s">
        <v>1811</v>
      </c>
      <c r="AH6" s="275" t="s">
        <v>2218</v>
      </c>
      <c r="AI6" s="95" t="s">
        <v>2085</v>
      </c>
      <c r="AJ6" s="95" t="s">
        <v>2086</v>
      </c>
      <c r="AK6" s="93" t="s">
        <v>2084</v>
      </c>
      <c r="AL6" s="174" t="s">
        <v>3034</v>
      </c>
      <c r="AM6" s="171" t="s">
        <v>3035</v>
      </c>
      <c r="AN6" s="174" t="s">
        <v>2087</v>
      </c>
      <c r="AO6" s="171" t="s">
        <v>2088</v>
      </c>
      <c r="AP6" s="93" t="s">
        <v>2388</v>
      </c>
      <c r="AQ6" s="93" t="s">
        <v>2389</v>
      </c>
      <c r="AR6" s="90" t="s">
        <v>2408</v>
      </c>
      <c r="AS6" s="90" t="s">
        <v>2409</v>
      </c>
      <c r="AT6" s="90" t="s">
        <v>2410</v>
      </c>
    </row>
    <row r="7" spans="1:46" s="16" customFormat="1" ht="15" customHeight="1" x14ac:dyDescent="0.25">
      <c r="A7" s="5" t="s">
        <v>2938</v>
      </c>
      <c r="B7" s="5" t="s">
        <v>2938</v>
      </c>
      <c r="C7" s="62" t="s">
        <v>3070</v>
      </c>
      <c r="D7" s="5">
        <v>0</v>
      </c>
      <c r="E7" s="5">
        <v>0</v>
      </c>
      <c r="F7" s="5"/>
      <c r="G7" s="301" t="s">
        <v>2936</v>
      </c>
      <c r="H7" s="5" t="s">
        <v>2937</v>
      </c>
      <c r="I7" s="49">
        <f t="shared" ref="I7:I70" si="1">ROUNDUP(J7*1.15,0)</f>
        <v>2743</v>
      </c>
      <c r="J7" s="48">
        <v>2385</v>
      </c>
      <c r="K7" s="6"/>
      <c r="L7" s="32"/>
      <c r="M7" s="9">
        <f t="shared" ref="M7:M70" si="2">L7*I7</f>
        <v>0</v>
      </c>
      <c r="N7" s="8">
        <f t="shared" ref="N7:N70" si="3">L7*J7</f>
        <v>0</v>
      </c>
      <c r="O7" s="8">
        <f t="shared" ref="O7:O38" si="4">L7*K7</f>
        <v>0</v>
      </c>
      <c r="P7" s="30"/>
      <c r="Q7" s="8">
        <f t="shared" ref="Q7:Q70" si="5">$P7*I7</f>
        <v>0</v>
      </c>
      <c r="R7" s="8">
        <f t="shared" ref="R7:R70" si="6">$P7*J7</f>
        <v>0</v>
      </c>
      <c r="S7" s="8">
        <f t="shared" ref="S7:S38" si="7">P7*K7</f>
        <v>0</v>
      </c>
      <c r="T7" s="8">
        <f t="shared" ref="T7:T70" si="8">L7-P7</f>
        <v>0</v>
      </c>
      <c r="U7" s="3"/>
      <c r="V7" s="200"/>
      <c r="W7" s="196"/>
      <c r="X7" s="196"/>
      <c r="Y7" s="197"/>
      <c r="Z7" s="200"/>
      <c r="AA7" s="196"/>
      <c r="AB7" s="196"/>
      <c r="AC7" s="197"/>
      <c r="AD7" s="1"/>
      <c r="AE7" s="104"/>
      <c r="AF7" s="1"/>
      <c r="AG7" s="1"/>
      <c r="AH7" s="1"/>
      <c r="AI7" s="1"/>
      <c r="AJ7" s="1"/>
      <c r="AK7" s="1"/>
      <c r="AL7" s="248"/>
      <c r="AM7" s="248"/>
      <c r="AN7" s="1"/>
      <c r="AO7" s="1"/>
      <c r="AP7" s="1"/>
      <c r="AQ7" s="1"/>
    </row>
    <row r="8" spans="1:46" s="16" customFormat="1" ht="15" customHeight="1" x14ac:dyDescent="0.25">
      <c r="A8" s="5" t="s">
        <v>1157</v>
      </c>
      <c r="B8" s="5" t="s">
        <v>635</v>
      </c>
      <c r="C8" s="62" t="s">
        <v>3069</v>
      </c>
      <c r="D8" s="5" t="s">
        <v>26</v>
      </c>
      <c r="E8" s="5" t="s">
        <v>1157</v>
      </c>
      <c r="F8" s="278" t="s">
        <v>1164</v>
      </c>
      <c r="G8" s="207" t="s">
        <v>2143</v>
      </c>
      <c r="H8" s="280" t="s">
        <v>7</v>
      </c>
      <c r="I8" s="49">
        <f t="shared" si="1"/>
        <v>449</v>
      </c>
      <c r="J8" s="49">
        <v>390</v>
      </c>
      <c r="K8" s="6">
        <v>430</v>
      </c>
      <c r="L8" s="32"/>
      <c r="M8" s="9">
        <f t="shared" si="2"/>
        <v>0</v>
      </c>
      <c r="N8" s="8">
        <f t="shared" si="3"/>
        <v>0</v>
      </c>
      <c r="O8" s="8">
        <f t="shared" si="4"/>
        <v>0</v>
      </c>
      <c r="P8" s="30"/>
      <c r="Q8" s="8">
        <f t="shared" si="5"/>
        <v>0</v>
      </c>
      <c r="R8" s="8">
        <f t="shared" si="6"/>
        <v>0</v>
      </c>
      <c r="S8" s="8">
        <f t="shared" si="7"/>
        <v>0</v>
      </c>
      <c r="T8" s="8">
        <f t="shared" si="8"/>
        <v>0</v>
      </c>
      <c r="U8" s="3" t="s">
        <v>2490</v>
      </c>
      <c r="V8" s="200">
        <f>W8*X8*Y8</f>
        <v>25</v>
      </c>
      <c r="W8" s="196">
        <v>5</v>
      </c>
      <c r="X8" s="196">
        <v>1</v>
      </c>
      <c r="Y8" s="197">
        <v>5</v>
      </c>
      <c r="Z8" s="200">
        <v>8</v>
      </c>
      <c r="AA8" s="196"/>
      <c r="AB8" s="196"/>
      <c r="AC8" s="197"/>
      <c r="AD8" s="83" t="s">
        <v>1812</v>
      </c>
      <c r="AE8" s="104" t="s">
        <v>1812</v>
      </c>
      <c r="AF8" s="1">
        <v>18</v>
      </c>
      <c r="AG8" s="1">
        <v>-30</v>
      </c>
      <c r="AH8" s="1">
        <f t="shared" ref="AH8:AH30" si="9">ROUNDUP(AF8*$AH$5+K8,-1)+AG8</f>
        <v>1300</v>
      </c>
      <c r="AI8" s="1"/>
      <c r="AJ8" s="1">
        <f t="shared" ref="AJ8:AJ30" si="10">K8+AF8*$AI$5</f>
        <v>880</v>
      </c>
      <c r="AK8" s="1"/>
      <c r="AL8" s="248"/>
      <c r="AM8" s="248"/>
      <c r="AN8" s="1"/>
      <c r="AO8" s="1"/>
      <c r="AP8" s="1"/>
      <c r="AQ8" s="1"/>
      <c r="AR8" s="1"/>
      <c r="AS8" s="1"/>
      <c r="AT8" s="1"/>
    </row>
    <row r="9" spans="1:46" s="16" customFormat="1" ht="15" customHeight="1" x14ac:dyDescent="0.25">
      <c r="A9" s="5" t="s">
        <v>1157</v>
      </c>
      <c r="B9" s="5" t="s">
        <v>635</v>
      </c>
      <c r="C9" s="62" t="s">
        <v>3069</v>
      </c>
      <c r="D9" s="5" t="s">
        <v>26</v>
      </c>
      <c r="E9" s="5" t="s">
        <v>1157</v>
      </c>
      <c r="F9" s="278" t="s">
        <v>1165</v>
      </c>
      <c r="G9" s="207" t="s">
        <v>2142</v>
      </c>
      <c r="H9" s="280" t="s">
        <v>7</v>
      </c>
      <c r="I9" s="49">
        <f t="shared" si="1"/>
        <v>449</v>
      </c>
      <c r="J9" s="49">
        <v>390</v>
      </c>
      <c r="K9" s="6">
        <v>430</v>
      </c>
      <c r="L9" s="32"/>
      <c r="M9" s="9">
        <f t="shared" si="2"/>
        <v>0</v>
      </c>
      <c r="N9" s="8">
        <f t="shared" si="3"/>
        <v>0</v>
      </c>
      <c r="O9" s="8">
        <f t="shared" si="4"/>
        <v>0</v>
      </c>
      <c r="P9" s="30"/>
      <c r="Q9" s="8">
        <f t="shared" si="5"/>
        <v>0</v>
      </c>
      <c r="R9" s="8">
        <f t="shared" si="6"/>
        <v>0</v>
      </c>
      <c r="S9" s="8">
        <f t="shared" si="7"/>
        <v>0</v>
      </c>
      <c r="T9" s="8">
        <f t="shared" si="8"/>
        <v>0</v>
      </c>
      <c r="U9" s="3" t="s">
        <v>2490</v>
      </c>
      <c r="V9" s="200">
        <f>W9*X9*Y9</f>
        <v>25</v>
      </c>
      <c r="W9" s="196">
        <v>5</v>
      </c>
      <c r="X9" s="196">
        <v>1</v>
      </c>
      <c r="Y9" s="197">
        <v>5</v>
      </c>
      <c r="Z9" s="200">
        <v>8</v>
      </c>
      <c r="AA9" s="196"/>
      <c r="AB9" s="196"/>
      <c r="AC9" s="197"/>
      <c r="AD9" s="83" t="s">
        <v>1812</v>
      </c>
      <c r="AE9" s="104" t="s">
        <v>1812</v>
      </c>
      <c r="AF9" s="1">
        <v>18</v>
      </c>
      <c r="AG9" s="1">
        <v>-30</v>
      </c>
      <c r="AH9" s="1">
        <f t="shared" si="9"/>
        <v>1300</v>
      </c>
      <c r="AI9" s="1"/>
      <c r="AJ9" s="1">
        <f t="shared" si="10"/>
        <v>880</v>
      </c>
      <c r="AK9" s="1"/>
      <c r="AL9" s="248"/>
      <c r="AM9" s="248"/>
      <c r="AN9" s="1"/>
      <c r="AO9" s="1"/>
      <c r="AP9" s="1"/>
      <c r="AQ9" s="1"/>
      <c r="AR9" s="1"/>
      <c r="AS9" s="1"/>
      <c r="AT9" s="1"/>
    </row>
    <row r="10" spans="1:46" ht="15" customHeight="1" x14ac:dyDescent="0.25">
      <c r="A10" s="5" t="s">
        <v>1157</v>
      </c>
      <c r="B10" s="5" t="s">
        <v>635</v>
      </c>
      <c r="C10" s="62" t="s">
        <v>3069</v>
      </c>
      <c r="D10" s="5" t="s">
        <v>26</v>
      </c>
      <c r="E10" s="5" t="s">
        <v>1157</v>
      </c>
      <c r="F10" s="278" t="s">
        <v>1163</v>
      </c>
      <c r="G10" s="207" t="s">
        <v>2141</v>
      </c>
      <c r="H10" s="280" t="s">
        <v>7</v>
      </c>
      <c r="I10" s="49">
        <f t="shared" si="1"/>
        <v>679</v>
      </c>
      <c r="J10" s="49">
        <v>590</v>
      </c>
      <c r="K10" s="6">
        <v>640</v>
      </c>
      <c r="L10" s="32"/>
      <c r="M10" s="9">
        <f t="shared" si="2"/>
        <v>0</v>
      </c>
      <c r="N10" s="8">
        <f t="shared" si="3"/>
        <v>0</v>
      </c>
      <c r="O10" s="8">
        <f t="shared" si="4"/>
        <v>0</v>
      </c>
      <c r="P10" s="30"/>
      <c r="Q10" s="8">
        <f t="shared" si="5"/>
        <v>0</v>
      </c>
      <c r="R10" s="8">
        <f t="shared" si="6"/>
        <v>0</v>
      </c>
      <c r="S10" s="8">
        <f t="shared" si="7"/>
        <v>0</v>
      </c>
      <c r="T10" s="8">
        <f t="shared" si="8"/>
        <v>0</v>
      </c>
      <c r="U10" s="3" t="s">
        <v>2489</v>
      </c>
      <c r="V10" s="200">
        <f>W10*X10*Y10</f>
        <v>10</v>
      </c>
      <c r="W10" s="196">
        <v>2</v>
      </c>
      <c r="X10" s="196">
        <v>1</v>
      </c>
      <c r="Y10" s="197">
        <v>5</v>
      </c>
      <c r="Z10" s="200">
        <f>AA10*AB10*AC10</f>
        <v>3</v>
      </c>
      <c r="AA10" s="196">
        <v>1</v>
      </c>
      <c r="AB10" s="196">
        <v>1</v>
      </c>
      <c r="AC10" s="197">
        <v>3</v>
      </c>
      <c r="AD10" s="179" t="s">
        <v>1812</v>
      </c>
      <c r="AE10" s="104" t="s">
        <v>1812</v>
      </c>
      <c r="AF10" s="1">
        <v>36</v>
      </c>
      <c r="AG10" s="1">
        <v>-40</v>
      </c>
      <c r="AH10" s="1">
        <f t="shared" si="9"/>
        <v>2400</v>
      </c>
      <c r="AJ10" s="1">
        <f t="shared" si="10"/>
        <v>1540</v>
      </c>
      <c r="AL10" s="248"/>
      <c r="AM10" s="248"/>
    </row>
    <row r="11" spans="1:46" ht="15" customHeight="1" x14ac:dyDescent="0.25">
      <c r="A11" s="5" t="s">
        <v>1157</v>
      </c>
      <c r="B11" s="5" t="s">
        <v>635</v>
      </c>
      <c r="C11" s="62" t="s">
        <v>3071</v>
      </c>
      <c r="D11" s="5" t="s">
        <v>26</v>
      </c>
      <c r="E11" s="5" t="s">
        <v>1157</v>
      </c>
      <c r="F11" s="5" t="s">
        <v>2392</v>
      </c>
      <c r="G11" s="305" t="s">
        <v>2390</v>
      </c>
      <c r="H11" s="5" t="s">
        <v>7</v>
      </c>
      <c r="I11" s="49">
        <f t="shared" si="1"/>
        <v>575</v>
      </c>
      <c r="J11" s="48">
        <v>500</v>
      </c>
      <c r="K11" s="6">
        <v>550</v>
      </c>
      <c r="L11" s="32"/>
      <c r="M11" s="9">
        <f t="shared" si="2"/>
        <v>0</v>
      </c>
      <c r="N11" s="8">
        <f t="shared" si="3"/>
        <v>0</v>
      </c>
      <c r="O11" s="8">
        <f t="shared" si="4"/>
        <v>0</v>
      </c>
      <c r="P11" s="30"/>
      <c r="Q11" s="8">
        <f t="shared" si="5"/>
        <v>0</v>
      </c>
      <c r="R11" s="8">
        <f t="shared" si="6"/>
        <v>0</v>
      </c>
      <c r="S11" s="8">
        <f t="shared" si="7"/>
        <v>0</v>
      </c>
      <c r="T11" s="8">
        <f t="shared" si="8"/>
        <v>0</v>
      </c>
      <c r="U11" s="3" t="s">
        <v>2488</v>
      </c>
      <c r="V11" s="200">
        <f>W11*X11*Y11</f>
        <v>15</v>
      </c>
      <c r="W11" s="196">
        <v>3</v>
      </c>
      <c r="X11" s="196">
        <v>1</v>
      </c>
      <c r="Y11" s="197">
        <v>5</v>
      </c>
      <c r="Z11" s="200">
        <f>AA11*AB11*AC11</f>
        <v>3</v>
      </c>
      <c r="AA11" s="196">
        <v>1</v>
      </c>
      <c r="AB11" s="196">
        <v>1</v>
      </c>
      <c r="AC11" s="197">
        <v>3</v>
      </c>
      <c r="AE11" s="104" t="s">
        <v>1812</v>
      </c>
      <c r="AF11" s="1">
        <v>35</v>
      </c>
      <c r="AH11" s="1">
        <f t="shared" si="9"/>
        <v>2300</v>
      </c>
      <c r="AJ11" s="1">
        <f t="shared" si="10"/>
        <v>1425</v>
      </c>
      <c r="AL11" s="248"/>
      <c r="AM11" s="248"/>
      <c r="AR11" s="16"/>
      <c r="AS11" s="16"/>
      <c r="AT11" s="16"/>
    </row>
    <row r="12" spans="1:46" ht="15" customHeight="1" x14ac:dyDescent="0.25">
      <c r="A12" s="5" t="s">
        <v>1157</v>
      </c>
      <c r="B12" s="5" t="s">
        <v>635</v>
      </c>
      <c r="C12" s="62" t="s">
        <v>3071</v>
      </c>
      <c r="D12" s="5" t="s">
        <v>26</v>
      </c>
      <c r="E12" s="5" t="s">
        <v>1157</v>
      </c>
      <c r="F12" s="5" t="s">
        <v>2393</v>
      </c>
      <c r="G12" s="65" t="s">
        <v>2391</v>
      </c>
      <c r="H12" s="5" t="s">
        <v>7</v>
      </c>
      <c r="I12" s="49">
        <f t="shared" si="1"/>
        <v>679</v>
      </c>
      <c r="J12" s="49">
        <v>590</v>
      </c>
      <c r="K12" s="6">
        <v>640</v>
      </c>
      <c r="L12" s="32"/>
      <c r="M12" s="9">
        <f t="shared" si="2"/>
        <v>0</v>
      </c>
      <c r="N12" s="8">
        <f t="shared" si="3"/>
        <v>0</v>
      </c>
      <c r="O12" s="8">
        <f t="shared" si="4"/>
        <v>0</v>
      </c>
      <c r="P12" s="30"/>
      <c r="Q12" s="8">
        <f t="shared" si="5"/>
        <v>0</v>
      </c>
      <c r="R12" s="8">
        <f t="shared" si="6"/>
        <v>0</v>
      </c>
      <c r="S12" s="8">
        <f t="shared" si="7"/>
        <v>0</v>
      </c>
      <c r="T12" s="8">
        <f t="shared" si="8"/>
        <v>0</v>
      </c>
      <c r="U12" s="3" t="s">
        <v>2489</v>
      </c>
      <c r="V12" s="200">
        <f>W12*X12*Y12</f>
        <v>10</v>
      </c>
      <c r="W12" s="196">
        <v>2</v>
      </c>
      <c r="X12" s="196">
        <v>1</v>
      </c>
      <c r="Y12" s="197">
        <v>5</v>
      </c>
      <c r="Z12" s="200">
        <f>AA12*AB12*AC12</f>
        <v>3</v>
      </c>
      <c r="AA12" s="196">
        <v>1</v>
      </c>
      <c r="AB12" s="196">
        <v>1</v>
      </c>
      <c r="AC12" s="197">
        <v>3</v>
      </c>
      <c r="AE12" s="104" t="s">
        <v>1812</v>
      </c>
      <c r="AF12" s="1">
        <v>36</v>
      </c>
      <c r="AG12" s="1">
        <v>-40</v>
      </c>
      <c r="AH12" s="1">
        <f t="shared" si="9"/>
        <v>2400</v>
      </c>
      <c r="AJ12" s="1">
        <f t="shared" si="10"/>
        <v>1540</v>
      </c>
      <c r="AL12" s="248"/>
      <c r="AM12" s="248"/>
      <c r="AR12" s="16"/>
      <c r="AS12" s="16"/>
      <c r="AT12" s="16"/>
    </row>
    <row r="13" spans="1:46" ht="15" customHeight="1" x14ac:dyDescent="0.25">
      <c r="A13" s="5" t="s">
        <v>1157</v>
      </c>
      <c r="B13" s="5" t="s">
        <v>631</v>
      </c>
      <c r="C13" s="62" t="s">
        <v>3072</v>
      </c>
      <c r="D13" s="5" t="s">
        <v>26</v>
      </c>
      <c r="E13" s="5" t="s">
        <v>1157</v>
      </c>
      <c r="F13" s="278" t="s">
        <v>1160</v>
      </c>
      <c r="G13" s="207" t="s">
        <v>2129</v>
      </c>
      <c r="H13" s="280" t="s">
        <v>7</v>
      </c>
      <c r="I13" s="49">
        <f t="shared" si="1"/>
        <v>167</v>
      </c>
      <c r="J13" s="49">
        <v>145</v>
      </c>
      <c r="K13" s="6">
        <v>170</v>
      </c>
      <c r="L13" s="32"/>
      <c r="M13" s="9">
        <f t="shared" si="2"/>
        <v>0</v>
      </c>
      <c r="N13" s="8">
        <f t="shared" si="3"/>
        <v>0</v>
      </c>
      <c r="O13" s="8">
        <f t="shared" si="4"/>
        <v>0</v>
      </c>
      <c r="P13" s="30"/>
      <c r="Q13" s="8">
        <f t="shared" si="5"/>
        <v>0</v>
      </c>
      <c r="R13" s="8">
        <f t="shared" si="6"/>
        <v>0</v>
      </c>
      <c r="S13" s="8">
        <f t="shared" si="7"/>
        <v>0</v>
      </c>
      <c r="T13" s="8">
        <f t="shared" si="8"/>
        <v>0</v>
      </c>
      <c r="U13" s="3" t="s">
        <v>2508</v>
      </c>
      <c r="V13" s="200">
        <v>54</v>
      </c>
      <c r="W13" s="196"/>
      <c r="X13" s="196"/>
      <c r="Y13" s="197">
        <v>6</v>
      </c>
      <c r="Z13" s="200">
        <f>AA13*AB13*AC13</f>
        <v>16</v>
      </c>
      <c r="AA13" s="196">
        <v>2</v>
      </c>
      <c r="AB13" s="196">
        <v>2</v>
      </c>
      <c r="AC13" s="197">
        <v>4</v>
      </c>
      <c r="AD13" s="179" t="s">
        <v>1812</v>
      </c>
      <c r="AF13" s="1">
        <v>12</v>
      </c>
      <c r="AG13" s="1">
        <v>-20</v>
      </c>
      <c r="AH13" s="1">
        <f t="shared" si="9"/>
        <v>750</v>
      </c>
      <c r="AJ13" s="1">
        <f t="shared" si="10"/>
        <v>470</v>
      </c>
      <c r="AL13" s="248"/>
      <c r="AM13" s="248"/>
    </row>
    <row r="14" spans="1:46" ht="15" customHeight="1" x14ac:dyDescent="0.25">
      <c r="A14" s="5" t="s">
        <v>1157</v>
      </c>
      <c r="B14" s="5" t="s">
        <v>631</v>
      </c>
      <c r="C14" s="62" t="s">
        <v>3072</v>
      </c>
      <c r="D14" s="5" t="s">
        <v>26</v>
      </c>
      <c r="E14" s="5" t="s">
        <v>1157</v>
      </c>
      <c r="F14" s="278" t="s">
        <v>1161</v>
      </c>
      <c r="G14" s="207" t="s">
        <v>2128</v>
      </c>
      <c r="H14" s="280" t="s">
        <v>7</v>
      </c>
      <c r="I14" s="49">
        <f t="shared" si="1"/>
        <v>184</v>
      </c>
      <c r="J14" s="49">
        <v>160</v>
      </c>
      <c r="K14" s="6">
        <v>180</v>
      </c>
      <c r="L14" s="32"/>
      <c r="M14" s="9">
        <f t="shared" si="2"/>
        <v>0</v>
      </c>
      <c r="N14" s="8">
        <f t="shared" si="3"/>
        <v>0</v>
      </c>
      <c r="O14" s="8">
        <f t="shared" si="4"/>
        <v>0</v>
      </c>
      <c r="P14" s="30"/>
      <c r="Q14" s="8">
        <f t="shared" si="5"/>
        <v>0</v>
      </c>
      <c r="R14" s="8">
        <f t="shared" si="6"/>
        <v>0</v>
      </c>
      <c r="S14" s="8">
        <f t="shared" si="7"/>
        <v>0</v>
      </c>
      <c r="T14" s="8">
        <f t="shared" si="8"/>
        <v>0</v>
      </c>
      <c r="U14" s="3" t="s">
        <v>2507</v>
      </c>
      <c r="V14" s="200">
        <f>W14*X14*Y14</f>
        <v>36</v>
      </c>
      <c r="W14" s="196">
        <v>3</v>
      </c>
      <c r="X14" s="196">
        <v>2</v>
      </c>
      <c r="Y14" s="197">
        <v>6</v>
      </c>
      <c r="Z14" s="200">
        <v>12</v>
      </c>
      <c r="AA14" s="196"/>
      <c r="AB14" s="196"/>
      <c r="AC14" s="197">
        <v>4</v>
      </c>
      <c r="AD14" s="179" t="s">
        <v>1812</v>
      </c>
      <c r="AF14" s="1">
        <v>15</v>
      </c>
      <c r="AG14" s="1">
        <v>-30</v>
      </c>
      <c r="AH14" s="1">
        <f t="shared" si="9"/>
        <v>900</v>
      </c>
      <c r="AJ14" s="1">
        <f t="shared" si="10"/>
        <v>555</v>
      </c>
      <c r="AL14" s="248"/>
      <c r="AM14" s="248"/>
    </row>
    <row r="15" spans="1:46" ht="15" customHeight="1" x14ac:dyDescent="0.25">
      <c r="A15" s="5" t="s">
        <v>1157</v>
      </c>
      <c r="B15" s="5" t="s">
        <v>631</v>
      </c>
      <c r="C15" s="62" t="s">
        <v>3072</v>
      </c>
      <c r="D15" s="5" t="s">
        <v>26</v>
      </c>
      <c r="E15" s="5" t="s">
        <v>1157</v>
      </c>
      <c r="F15" s="278" t="s">
        <v>1158</v>
      </c>
      <c r="G15" s="207" t="s">
        <v>2131</v>
      </c>
      <c r="H15" s="280" t="s">
        <v>7</v>
      </c>
      <c r="I15" s="49">
        <f t="shared" si="1"/>
        <v>92</v>
      </c>
      <c r="J15" s="49">
        <v>80</v>
      </c>
      <c r="K15" s="6">
        <v>110</v>
      </c>
      <c r="L15" s="32"/>
      <c r="M15" s="9">
        <f t="shared" si="2"/>
        <v>0</v>
      </c>
      <c r="N15" s="8">
        <f t="shared" si="3"/>
        <v>0</v>
      </c>
      <c r="O15" s="8">
        <f t="shared" si="4"/>
        <v>0</v>
      </c>
      <c r="P15" s="30"/>
      <c r="Q15" s="8">
        <f t="shared" si="5"/>
        <v>0</v>
      </c>
      <c r="R15" s="8">
        <f t="shared" si="6"/>
        <v>0</v>
      </c>
      <c r="S15" s="8">
        <f t="shared" si="7"/>
        <v>0</v>
      </c>
      <c r="T15" s="8">
        <f t="shared" si="8"/>
        <v>0</v>
      </c>
      <c r="U15" s="3" t="s">
        <v>2510</v>
      </c>
      <c r="V15" s="200">
        <f>W15*X15*Y15</f>
        <v>126</v>
      </c>
      <c r="W15" s="196">
        <v>7</v>
      </c>
      <c r="X15" s="196">
        <v>3</v>
      </c>
      <c r="Y15" s="197">
        <v>6</v>
      </c>
      <c r="Z15" s="200">
        <f t="shared" ref="Z15:Z33" si="11">AA15*AB15*AC15</f>
        <v>32</v>
      </c>
      <c r="AA15" s="196">
        <v>4</v>
      </c>
      <c r="AB15" s="196">
        <v>2</v>
      </c>
      <c r="AC15" s="197">
        <v>4</v>
      </c>
      <c r="AD15" s="83" t="s">
        <v>1812</v>
      </c>
      <c r="AF15" s="1">
        <v>4</v>
      </c>
      <c r="AG15" s="1">
        <v>-10</v>
      </c>
      <c r="AH15" s="1">
        <f t="shared" si="9"/>
        <v>300</v>
      </c>
      <c r="AJ15" s="1">
        <f t="shared" si="10"/>
        <v>210</v>
      </c>
      <c r="AL15" s="1"/>
      <c r="AM15" s="1"/>
    </row>
    <row r="16" spans="1:46" ht="15" customHeight="1" x14ac:dyDescent="0.25">
      <c r="A16" s="5" t="s">
        <v>1157</v>
      </c>
      <c r="B16" s="5" t="s">
        <v>631</v>
      </c>
      <c r="C16" s="62" t="s">
        <v>3072</v>
      </c>
      <c r="D16" s="5" t="s">
        <v>26</v>
      </c>
      <c r="E16" s="5" t="s">
        <v>1157</v>
      </c>
      <c r="F16" s="5" t="s">
        <v>1159</v>
      </c>
      <c r="G16" s="65" t="s">
        <v>2130</v>
      </c>
      <c r="H16" s="5" t="s">
        <v>7</v>
      </c>
      <c r="I16" s="49">
        <f t="shared" si="1"/>
        <v>150</v>
      </c>
      <c r="J16" s="49">
        <v>130</v>
      </c>
      <c r="K16" s="6">
        <v>160</v>
      </c>
      <c r="L16" s="32"/>
      <c r="M16" s="9">
        <f t="shared" si="2"/>
        <v>0</v>
      </c>
      <c r="N16" s="8">
        <f t="shared" si="3"/>
        <v>0</v>
      </c>
      <c r="O16" s="8">
        <f t="shared" si="4"/>
        <v>0</v>
      </c>
      <c r="P16" s="30"/>
      <c r="Q16" s="8">
        <f t="shared" si="5"/>
        <v>0</v>
      </c>
      <c r="R16" s="8">
        <f t="shared" si="6"/>
        <v>0</v>
      </c>
      <c r="S16" s="8">
        <f t="shared" si="7"/>
        <v>0</v>
      </c>
      <c r="T16" s="8">
        <f t="shared" si="8"/>
        <v>0</v>
      </c>
      <c r="U16" s="3" t="s">
        <v>2509</v>
      </c>
      <c r="V16" s="200">
        <f>W16*X16*Y16</f>
        <v>60</v>
      </c>
      <c r="W16" s="196">
        <v>5</v>
      </c>
      <c r="X16" s="196">
        <v>2</v>
      </c>
      <c r="Y16" s="197">
        <v>6</v>
      </c>
      <c r="Z16" s="200">
        <f t="shared" si="11"/>
        <v>16</v>
      </c>
      <c r="AA16" s="196">
        <v>2</v>
      </c>
      <c r="AB16" s="196">
        <v>2</v>
      </c>
      <c r="AC16" s="197">
        <v>4</v>
      </c>
      <c r="AD16" s="179" t="s">
        <v>1812</v>
      </c>
      <c r="AF16" s="1">
        <v>9</v>
      </c>
      <c r="AG16" s="1">
        <v>-10</v>
      </c>
      <c r="AH16" s="1">
        <f t="shared" si="9"/>
        <v>600</v>
      </c>
      <c r="AJ16" s="1">
        <f t="shared" si="10"/>
        <v>385</v>
      </c>
      <c r="AL16" s="248"/>
      <c r="AM16" s="248"/>
    </row>
    <row r="17" spans="1:46" ht="15" customHeight="1" x14ac:dyDescent="0.25">
      <c r="A17" s="5" t="s">
        <v>1157</v>
      </c>
      <c r="B17" s="5" t="s">
        <v>631</v>
      </c>
      <c r="C17" s="62" t="s">
        <v>3073</v>
      </c>
      <c r="D17" s="5" t="s">
        <v>26</v>
      </c>
      <c r="E17" s="5" t="s">
        <v>1157</v>
      </c>
      <c r="F17" s="278" t="s">
        <v>2210</v>
      </c>
      <c r="G17" s="207" t="s">
        <v>2214</v>
      </c>
      <c r="H17" s="280" t="s">
        <v>7</v>
      </c>
      <c r="I17" s="49">
        <f t="shared" si="1"/>
        <v>173</v>
      </c>
      <c r="J17" s="49">
        <v>150</v>
      </c>
      <c r="K17" s="6">
        <v>170</v>
      </c>
      <c r="L17" s="32"/>
      <c r="M17" s="9">
        <f t="shared" si="2"/>
        <v>0</v>
      </c>
      <c r="N17" s="8">
        <f t="shared" si="3"/>
        <v>0</v>
      </c>
      <c r="O17" s="8">
        <f t="shared" si="4"/>
        <v>0</v>
      </c>
      <c r="P17" s="30"/>
      <c r="Q17" s="8">
        <f t="shared" si="5"/>
        <v>0</v>
      </c>
      <c r="R17" s="8">
        <f t="shared" si="6"/>
        <v>0</v>
      </c>
      <c r="S17" s="8">
        <f t="shared" si="7"/>
        <v>0</v>
      </c>
      <c r="T17" s="8">
        <f t="shared" si="8"/>
        <v>0</v>
      </c>
      <c r="U17" s="3" t="s">
        <v>2508</v>
      </c>
      <c r="V17" s="200">
        <v>54</v>
      </c>
      <c r="W17" s="196"/>
      <c r="X17" s="196"/>
      <c r="Y17" s="197">
        <v>6</v>
      </c>
      <c r="Z17" s="200">
        <f t="shared" si="11"/>
        <v>16</v>
      </c>
      <c r="AA17" s="196">
        <v>2</v>
      </c>
      <c r="AB17" s="196">
        <v>2</v>
      </c>
      <c r="AC17" s="197">
        <v>4</v>
      </c>
      <c r="AE17" s="104" t="s">
        <v>1812</v>
      </c>
      <c r="AF17" s="1">
        <v>12</v>
      </c>
      <c r="AG17" s="1">
        <v>-20</v>
      </c>
      <c r="AH17" s="1">
        <f t="shared" si="9"/>
        <v>750</v>
      </c>
      <c r="AJ17" s="1">
        <f t="shared" si="10"/>
        <v>470</v>
      </c>
      <c r="AL17" s="248"/>
      <c r="AM17" s="248"/>
    </row>
    <row r="18" spans="1:46" ht="15" customHeight="1" x14ac:dyDescent="0.25">
      <c r="A18" s="5" t="s">
        <v>1157</v>
      </c>
      <c r="B18" s="5" t="s">
        <v>631</v>
      </c>
      <c r="C18" s="62" t="s">
        <v>3073</v>
      </c>
      <c r="D18" s="5" t="s">
        <v>26</v>
      </c>
      <c r="E18" s="5" t="s">
        <v>1157</v>
      </c>
      <c r="F18" s="278" t="s">
        <v>2211</v>
      </c>
      <c r="G18" s="207" t="s">
        <v>2215</v>
      </c>
      <c r="H18" s="280" t="s">
        <v>7</v>
      </c>
      <c r="I18" s="49">
        <f t="shared" si="1"/>
        <v>173</v>
      </c>
      <c r="J18" s="49">
        <v>150</v>
      </c>
      <c r="K18" s="6">
        <v>170</v>
      </c>
      <c r="L18" s="32"/>
      <c r="M18" s="9">
        <f t="shared" si="2"/>
        <v>0</v>
      </c>
      <c r="N18" s="8">
        <f t="shared" si="3"/>
        <v>0</v>
      </c>
      <c r="O18" s="8">
        <f t="shared" si="4"/>
        <v>0</v>
      </c>
      <c r="P18" s="30"/>
      <c r="Q18" s="8">
        <f t="shared" si="5"/>
        <v>0</v>
      </c>
      <c r="R18" s="8">
        <f t="shared" si="6"/>
        <v>0</v>
      </c>
      <c r="S18" s="8">
        <f t="shared" si="7"/>
        <v>0</v>
      </c>
      <c r="T18" s="8">
        <f t="shared" si="8"/>
        <v>0</v>
      </c>
      <c r="U18" s="3" t="s">
        <v>2508</v>
      </c>
      <c r="V18" s="200">
        <v>54</v>
      </c>
      <c r="W18" s="196"/>
      <c r="X18" s="196"/>
      <c r="Y18" s="197">
        <v>6</v>
      </c>
      <c r="Z18" s="200">
        <f t="shared" si="11"/>
        <v>16</v>
      </c>
      <c r="AA18" s="196">
        <v>2</v>
      </c>
      <c r="AB18" s="196">
        <v>2</v>
      </c>
      <c r="AC18" s="197">
        <v>4</v>
      </c>
      <c r="AE18" s="104" t="s">
        <v>1812</v>
      </c>
      <c r="AF18" s="1">
        <v>12</v>
      </c>
      <c r="AG18" s="1">
        <v>-20</v>
      </c>
      <c r="AH18" s="1">
        <f t="shared" si="9"/>
        <v>750</v>
      </c>
      <c r="AJ18" s="1">
        <f t="shared" si="10"/>
        <v>470</v>
      </c>
      <c r="AL18" s="248"/>
      <c r="AM18" s="248"/>
    </row>
    <row r="19" spans="1:46" ht="15" customHeight="1" x14ac:dyDescent="0.25">
      <c r="A19" s="5" t="s">
        <v>1157</v>
      </c>
      <c r="B19" s="5" t="s">
        <v>631</v>
      </c>
      <c r="C19" s="62" t="s">
        <v>3073</v>
      </c>
      <c r="D19" s="5" t="s">
        <v>26</v>
      </c>
      <c r="E19" s="5" t="s">
        <v>1157</v>
      </c>
      <c r="F19" s="278" t="s">
        <v>2208</v>
      </c>
      <c r="G19" s="65" t="s">
        <v>2212</v>
      </c>
      <c r="H19" s="280" t="s">
        <v>7</v>
      </c>
      <c r="I19" s="49">
        <f t="shared" si="1"/>
        <v>173</v>
      </c>
      <c r="J19" s="49">
        <v>150</v>
      </c>
      <c r="K19" s="6">
        <v>170</v>
      </c>
      <c r="L19" s="32"/>
      <c r="M19" s="9">
        <f t="shared" si="2"/>
        <v>0</v>
      </c>
      <c r="N19" s="8">
        <f t="shared" si="3"/>
        <v>0</v>
      </c>
      <c r="O19" s="8">
        <f t="shared" si="4"/>
        <v>0</v>
      </c>
      <c r="P19" s="30"/>
      <c r="Q19" s="8">
        <f t="shared" si="5"/>
        <v>0</v>
      </c>
      <c r="R19" s="8">
        <f t="shared" si="6"/>
        <v>0</v>
      </c>
      <c r="S19" s="8">
        <f t="shared" si="7"/>
        <v>0</v>
      </c>
      <c r="T19" s="8">
        <f t="shared" si="8"/>
        <v>0</v>
      </c>
      <c r="U19" s="3" t="s">
        <v>2508</v>
      </c>
      <c r="V19" s="200">
        <v>54</v>
      </c>
      <c r="W19" s="196"/>
      <c r="X19" s="196"/>
      <c r="Y19" s="197">
        <v>6</v>
      </c>
      <c r="Z19" s="200">
        <f t="shared" si="11"/>
        <v>16</v>
      </c>
      <c r="AA19" s="196">
        <v>2</v>
      </c>
      <c r="AB19" s="196">
        <v>2</v>
      </c>
      <c r="AC19" s="197">
        <v>4</v>
      </c>
      <c r="AE19" s="104" t="s">
        <v>1812</v>
      </c>
      <c r="AF19" s="1">
        <v>12</v>
      </c>
      <c r="AG19" s="1">
        <v>-20</v>
      </c>
      <c r="AH19" s="1">
        <f t="shared" si="9"/>
        <v>750</v>
      </c>
      <c r="AJ19" s="1">
        <f t="shared" si="10"/>
        <v>470</v>
      </c>
      <c r="AL19" s="248"/>
      <c r="AM19" s="248"/>
    </row>
    <row r="20" spans="1:46" ht="15" customHeight="1" x14ac:dyDescent="0.25">
      <c r="A20" s="5" t="s">
        <v>1157</v>
      </c>
      <c r="B20" s="5" t="s">
        <v>631</v>
      </c>
      <c r="C20" s="62" t="s">
        <v>3073</v>
      </c>
      <c r="D20" s="5" t="s">
        <v>26</v>
      </c>
      <c r="E20" s="5" t="s">
        <v>1157</v>
      </c>
      <c r="F20" s="278" t="s">
        <v>2209</v>
      </c>
      <c r="G20" s="207" t="s">
        <v>2213</v>
      </c>
      <c r="H20" s="280" t="s">
        <v>7</v>
      </c>
      <c r="I20" s="49">
        <f t="shared" si="1"/>
        <v>173</v>
      </c>
      <c r="J20" s="49">
        <v>150</v>
      </c>
      <c r="K20" s="6">
        <v>170</v>
      </c>
      <c r="L20" s="32"/>
      <c r="M20" s="9">
        <f t="shared" si="2"/>
        <v>0</v>
      </c>
      <c r="N20" s="8">
        <f t="shared" si="3"/>
        <v>0</v>
      </c>
      <c r="O20" s="8">
        <f t="shared" si="4"/>
        <v>0</v>
      </c>
      <c r="P20" s="30"/>
      <c r="Q20" s="8">
        <f t="shared" si="5"/>
        <v>0</v>
      </c>
      <c r="R20" s="8">
        <f t="shared" si="6"/>
        <v>0</v>
      </c>
      <c r="S20" s="8">
        <f t="shared" si="7"/>
        <v>0</v>
      </c>
      <c r="T20" s="8">
        <f t="shared" si="8"/>
        <v>0</v>
      </c>
      <c r="U20" s="3" t="s">
        <v>2508</v>
      </c>
      <c r="V20" s="200">
        <v>54</v>
      </c>
      <c r="W20" s="196"/>
      <c r="X20" s="196"/>
      <c r="Y20" s="197">
        <v>6</v>
      </c>
      <c r="Z20" s="200">
        <f t="shared" si="11"/>
        <v>16</v>
      </c>
      <c r="AA20" s="196">
        <v>2</v>
      </c>
      <c r="AB20" s="196">
        <v>2</v>
      </c>
      <c r="AC20" s="197">
        <v>4</v>
      </c>
      <c r="AE20" s="104" t="s">
        <v>1812</v>
      </c>
      <c r="AF20" s="1">
        <v>12</v>
      </c>
      <c r="AG20" s="1">
        <v>-20</v>
      </c>
      <c r="AH20" s="1">
        <f t="shared" si="9"/>
        <v>750</v>
      </c>
      <c r="AJ20" s="1">
        <f t="shared" si="10"/>
        <v>470</v>
      </c>
      <c r="AL20" s="248"/>
      <c r="AM20" s="248"/>
    </row>
    <row r="21" spans="1:46" ht="15" customHeight="1" x14ac:dyDescent="0.25">
      <c r="A21" s="5" t="s">
        <v>1157</v>
      </c>
      <c r="B21" s="5" t="s">
        <v>631</v>
      </c>
      <c r="C21" s="62" t="s">
        <v>3074</v>
      </c>
      <c r="D21" s="5" t="s">
        <v>26</v>
      </c>
      <c r="E21" s="5" t="s">
        <v>1157</v>
      </c>
      <c r="F21" s="278" t="s">
        <v>2400</v>
      </c>
      <c r="G21" s="207" t="s">
        <v>2412</v>
      </c>
      <c r="H21" s="280" t="s">
        <v>7</v>
      </c>
      <c r="I21" s="49">
        <f t="shared" si="1"/>
        <v>173</v>
      </c>
      <c r="J21" s="49">
        <v>150</v>
      </c>
      <c r="K21" s="6">
        <v>170</v>
      </c>
      <c r="L21" s="32"/>
      <c r="M21" s="9">
        <f t="shared" si="2"/>
        <v>0</v>
      </c>
      <c r="N21" s="8">
        <f t="shared" si="3"/>
        <v>0</v>
      </c>
      <c r="O21" s="8">
        <f t="shared" si="4"/>
        <v>0</v>
      </c>
      <c r="P21" s="30"/>
      <c r="Q21" s="8">
        <f t="shared" si="5"/>
        <v>0</v>
      </c>
      <c r="R21" s="8">
        <f t="shared" si="6"/>
        <v>0</v>
      </c>
      <c r="S21" s="8">
        <f t="shared" si="7"/>
        <v>0</v>
      </c>
      <c r="T21" s="8">
        <f t="shared" si="8"/>
        <v>0</v>
      </c>
      <c r="U21" s="3" t="s">
        <v>2508</v>
      </c>
      <c r="V21" s="200">
        <v>54</v>
      </c>
      <c r="W21" s="196"/>
      <c r="X21" s="196"/>
      <c r="Y21" s="197">
        <v>6</v>
      </c>
      <c r="Z21" s="200">
        <f t="shared" si="11"/>
        <v>16</v>
      </c>
      <c r="AA21" s="196">
        <v>2</v>
      </c>
      <c r="AB21" s="196">
        <v>2</v>
      </c>
      <c r="AC21" s="197">
        <v>4</v>
      </c>
      <c r="AE21" s="104"/>
      <c r="AF21" s="1">
        <v>12</v>
      </c>
      <c r="AG21" s="1">
        <v>-20</v>
      </c>
      <c r="AH21" s="1">
        <f t="shared" si="9"/>
        <v>750</v>
      </c>
      <c r="AJ21" s="1">
        <f t="shared" si="10"/>
        <v>470</v>
      </c>
      <c r="AL21" s="248"/>
      <c r="AM21" s="248"/>
    </row>
    <row r="22" spans="1:46" ht="15" customHeight="1" x14ac:dyDescent="0.25">
      <c r="A22" s="5" t="s">
        <v>1157</v>
      </c>
      <c r="B22" s="5" t="s">
        <v>631</v>
      </c>
      <c r="C22" s="62" t="s">
        <v>3074</v>
      </c>
      <c r="D22" s="5" t="s">
        <v>26</v>
      </c>
      <c r="E22" s="5" t="s">
        <v>1157</v>
      </c>
      <c r="F22" s="278" t="s">
        <v>2401</v>
      </c>
      <c r="G22" s="207" t="s">
        <v>2407</v>
      </c>
      <c r="H22" s="280" t="s">
        <v>7</v>
      </c>
      <c r="I22" s="49">
        <f t="shared" si="1"/>
        <v>173</v>
      </c>
      <c r="J22" s="49">
        <v>150</v>
      </c>
      <c r="K22" s="6">
        <v>170</v>
      </c>
      <c r="L22" s="32"/>
      <c r="M22" s="9">
        <f t="shared" si="2"/>
        <v>0</v>
      </c>
      <c r="N22" s="8">
        <f t="shared" si="3"/>
        <v>0</v>
      </c>
      <c r="O22" s="8">
        <f t="shared" si="4"/>
        <v>0</v>
      </c>
      <c r="P22" s="30"/>
      <c r="Q22" s="8">
        <f t="shared" si="5"/>
        <v>0</v>
      </c>
      <c r="R22" s="8">
        <f t="shared" si="6"/>
        <v>0</v>
      </c>
      <c r="S22" s="8">
        <f t="shared" si="7"/>
        <v>0</v>
      </c>
      <c r="T22" s="8">
        <f t="shared" si="8"/>
        <v>0</v>
      </c>
      <c r="U22" s="3" t="s">
        <v>2508</v>
      </c>
      <c r="V22" s="200">
        <v>54</v>
      </c>
      <c r="W22" s="196"/>
      <c r="X22" s="196"/>
      <c r="Y22" s="197">
        <v>6</v>
      </c>
      <c r="Z22" s="200">
        <f t="shared" si="11"/>
        <v>16</v>
      </c>
      <c r="AA22" s="196">
        <v>2</v>
      </c>
      <c r="AB22" s="196">
        <v>2</v>
      </c>
      <c r="AC22" s="197">
        <v>4</v>
      </c>
      <c r="AE22" s="104"/>
      <c r="AF22" s="1">
        <v>12</v>
      </c>
      <c r="AG22" s="1">
        <v>-20</v>
      </c>
      <c r="AH22" s="1">
        <f t="shared" si="9"/>
        <v>750</v>
      </c>
      <c r="AJ22" s="1">
        <f t="shared" si="10"/>
        <v>470</v>
      </c>
      <c r="AL22" s="248"/>
      <c r="AM22" s="248"/>
    </row>
    <row r="23" spans="1:46" ht="15" customHeight="1" x14ac:dyDescent="0.25">
      <c r="A23" s="5" t="s">
        <v>1157</v>
      </c>
      <c r="B23" s="5" t="s">
        <v>631</v>
      </c>
      <c r="C23" s="62" t="s">
        <v>3074</v>
      </c>
      <c r="D23" s="5" t="s">
        <v>26</v>
      </c>
      <c r="E23" s="5" t="s">
        <v>1157</v>
      </c>
      <c r="F23" s="278" t="s">
        <v>2395</v>
      </c>
      <c r="G23" s="207" t="s">
        <v>2405</v>
      </c>
      <c r="H23" s="280" t="s">
        <v>7</v>
      </c>
      <c r="I23" s="49">
        <f t="shared" si="1"/>
        <v>173</v>
      </c>
      <c r="J23" s="49">
        <v>150</v>
      </c>
      <c r="K23" s="6">
        <v>170</v>
      </c>
      <c r="L23" s="32"/>
      <c r="M23" s="9">
        <f t="shared" si="2"/>
        <v>0</v>
      </c>
      <c r="N23" s="8">
        <f t="shared" si="3"/>
        <v>0</v>
      </c>
      <c r="O23" s="8">
        <f t="shared" si="4"/>
        <v>0</v>
      </c>
      <c r="P23" s="30"/>
      <c r="Q23" s="8">
        <f t="shared" si="5"/>
        <v>0</v>
      </c>
      <c r="R23" s="8">
        <f t="shared" si="6"/>
        <v>0</v>
      </c>
      <c r="S23" s="8">
        <f t="shared" si="7"/>
        <v>0</v>
      </c>
      <c r="T23" s="8">
        <f t="shared" si="8"/>
        <v>0</v>
      </c>
      <c r="U23" s="3" t="s">
        <v>2508</v>
      </c>
      <c r="V23" s="200">
        <v>54</v>
      </c>
      <c r="W23" s="196"/>
      <c r="X23" s="196"/>
      <c r="Y23" s="197">
        <v>6</v>
      </c>
      <c r="Z23" s="200">
        <f t="shared" si="11"/>
        <v>16</v>
      </c>
      <c r="AA23" s="196">
        <v>2</v>
      </c>
      <c r="AB23" s="196">
        <v>2</v>
      </c>
      <c r="AC23" s="197">
        <v>4</v>
      </c>
      <c r="AE23" s="104"/>
      <c r="AF23" s="1">
        <v>12</v>
      </c>
      <c r="AG23" s="1">
        <v>-20</v>
      </c>
      <c r="AH23" s="1">
        <f t="shared" si="9"/>
        <v>750</v>
      </c>
      <c r="AJ23" s="1">
        <f t="shared" si="10"/>
        <v>470</v>
      </c>
      <c r="AL23" s="248"/>
      <c r="AM23" s="248"/>
    </row>
    <row r="24" spans="1:46" ht="15" customHeight="1" x14ac:dyDescent="0.25">
      <c r="A24" s="5" t="s">
        <v>1157</v>
      </c>
      <c r="B24" s="5" t="s">
        <v>631</v>
      </c>
      <c r="C24" s="62" t="s">
        <v>3074</v>
      </c>
      <c r="D24" s="5" t="s">
        <v>26</v>
      </c>
      <c r="E24" s="5" t="s">
        <v>1157</v>
      </c>
      <c r="F24" s="278" t="s">
        <v>2396</v>
      </c>
      <c r="G24" s="207" t="s">
        <v>2406</v>
      </c>
      <c r="H24" s="280" t="s">
        <v>7</v>
      </c>
      <c r="I24" s="49">
        <f t="shared" si="1"/>
        <v>173</v>
      </c>
      <c r="J24" s="49">
        <v>150</v>
      </c>
      <c r="K24" s="6">
        <v>170</v>
      </c>
      <c r="L24" s="32"/>
      <c r="M24" s="9">
        <f t="shared" si="2"/>
        <v>0</v>
      </c>
      <c r="N24" s="8">
        <f t="shared" si="3"/>
        <v>0</v>
      </c>
      <c r="O24" s="8">
        <f t="shared" si="4"/>
        <v>0</v>
      </c>
      <c r="P24" s="30"/>
      <c r="Q24" s="8">
        <f t="shared" si="5"/>
        <v>0</v>
      </c>
      <c r="R24" s="8">
        <f t="shared" si="6"/>
        <v>0</v>
      </c>
      <c r="S24" s="8">
        <f t="shared" si="7"/>
        <v>0</v>
      </c>
      <c r="T24" s="8">
        <f t="shared" si="8"/>
        <v>0</v>
      </c>
      <c r="U24" s="3" t="s">
        <v>2508</v>
      </c>
      <c r="V24" s="200">
        <v>54</v>
      </c>
      <c r="W24" s="196"/>
      <c r="X24" s="196"/>
      <c r="Y24" s="197">
        <v>6</v>
      </c>
      <c r="Z24" s="200">
        <f t="shared" si="11"/>
        <v>16</v>
      </c>
      <c r="AA24" s="196">
        <v>2</v>
      </c>
      <c r="AB24" s="196">
        <v>2</v>
      </c>
      <c r="AC24" s="197">
        <v>4</v>
      </c>
      <c r="AE24" s="104"/>
      <c r="AF24" s="1">
        <v>12</v>
      </c>
      <c r="AG24" s="1">
        <v>-20</v>
      </c>
      <c r="AH24" s="1">
        <f t="shared" si="9"/>
        <v>750</v>
      </c>
      <c r="AJ24" s="1">
        <f t="shared" si="10"/>
        <v>470</v>
      </c>
      <c r="AL24" s="248"/>
      <c r="AM24" s="248"/>
    </row>
    <row r="25" spans="1:46" ht="15" customHeight="1" x14ac:dyDescent="0.25">
      <c r="A25" s="5" t="s">
        <v>1157</v>
      </c>
      <c r="B25" s="5" t="s">
        <v>631</v>
      </c>
      <c r="C25" s="62" t="s">
        <v>3074</v>
      </c>
      <c r="D25" s="5" t="s">
        <v>26</v>
      </c>
      <c r="E25" s="5" t="s">
        <v>1157</v>
      </c>
      <c r="F25" s="278" t="s">
        <v>2403</v>
      </c>
      <c r="G25" s="207" t="s">
        <v>2415</v>
      </c>
      <c r="H25" s="280" t="s">
        <v>7</v>
      </c>
      <c r="I25" s="49">
        <f t="shared" si="1"/>
        <v>173</v>
      </c>
      <c r="J25" s="49">
        <v>150</v>
      </c>
      <c r="K25" s="6">
        <v>170</v>
      </c>
      <c r="L25" s="32"/>
      <c r="M25" s="9">
        <f t="shared" si="2"/>
        <v>0</v>
      </c>
      <c r="N25" s="8">
        <f t="shared" si="3"/>
        <v>0</v>
      </c>
      <c r="O25" s="8">
        <f t="shared" si="4"/>
        <v>0</v>
      </c>
      <c r="P25" s="30"/>
      <c r="Q25" s="8">
        <f t="shared" si="5"/>
        <v>0</v>
      </c>
      <c r="R25" s="8">
        <f t="shared" si="6"/>
        <v>0</v>
      </c>
      <c r="S25" s="8">
        <f t="shared" si="7"/>
        <v>0</v>
      </c>
      <c r="T25" s="8">
        <f t="shared" si="8"/>
        <v>0</v>
      </c>
      <c r="U25" s="3" t="s">
        <v>2508</v>
      </c>
      <c r="V25" s="200">
        <v>54</v>
      </c>
      <c r="W25" s="196"/>
      <c r="X25" s="196"/>
      <c r="Y25" s="197">
        <v>6</v>
      </c>
      <c r="Z25" s="200">
        <f t="shared" si="11"/>
        <v>16</v>
      </c>
      <c r="AA25" s="196">
        <v>2</v>
      </c>
      <c r="AB25" s="196">
        <v>2</v>
      </c>
      <c r="AC25" s="197">
        <v>4</v>
      </c>
      <c r="AE25" s="104"/>
      <c r="AF25" s="1">
        <v>12</v>
      </c>
      <c r="AG25" s="1">
        <v>-20</v>
      </c>
      <c r="AH25" s="1">
        <f t="shared" si="9"/>
        <v>750</v>
      </c>
      <c r="AJ25" s="1">
        <f t="shared" si="10"/>
        <v>470</v>
      </c>
      <c r="AL25" s="248"/>
      <c r="AM25" s="248"/>
    </row>
    <row r="26" spans="1:46" ht="15" customHeight="1" x14ac:dyDescent="0.25">
      <c r="A26" s="5" t="s">
        <v>1157</v>
      </c>
      <c r="B26" s="5" t="s">
        <v>631</v>
      </c>
      <c r="C26" s="62" t="s">
        <v>3074</v>
      </c>
      <c r="D26" s="5" t="s">
        <v>26</v>
      </c>
      <c r="E26" s="5" t="s">
        <v>1157</v>
      </c>
      <c r="F26" s="278" t="s">
        <v>2399</v>
      </c>
      <c r="G26" s="207" t="s">
        <v>2411</v>
      </c>
      <c r="H26" s="280" t="s">
        <v>7</v>
      </c>
      <c r="I26" s="49">
        <f t="shared" si="1"/>
        <v>173</v>
      </c>
      <c r="J26" s="49">
        <v>150</v>
      </c>
      <c r="K26" s="6">
        <v>170</v>
      </c>
      <c r="L26" s="32"/>
      <c r="M26" s="9">
        <f t="shared" si="2"/>
        <v>0</v>
      </c>
      <c r="N26" s="8">
        <f t="shared" si="3"/>
        <v>0</v>
      </c>
      <c r="O26" s="8">
        <f t="shared" si="4"/>
        <v>0</v>
      </c>
      <c r="P26" s="30"/>
      <c r="Q26" s="8">
        <f t="shared" si="5"/>
        <v>0</v>
      </c>
      <c r="R26" s="8">
        <f t="shared" si="6"/>
        <v>0</v>
      </c>
      <c r="S26" s="8">
        <f t="shared" si="7"/>
        <v>0</v>
      </c>
      <c r="T26" s="8">
        <f t="shared" si="8"/>
        <v>0</v>
      </c>
      <c r="U26" s="3" t="s">
        <v>2508</v>
      </c>
      <c r="V26" s="200">
        <v>54</v>
      </c>
      <c r="W26" s="196"/>
      <c r="X26" s="196"/>
      <c r="Y26" s="197">
        <v>6</v>
      </c>
      <c r="Z26" s="200">
        <f t="shared" si="11"/>
        <v>16</v>
      </c>
      <c r="AA26" s="196">
        <v>2</v>
      </c>
      <c r="AB26" s="196">
        <v>2</v>
      </c>
      <c r="AC26" s="197">
        <v>4</v>
      </c>
      <c r="AE26" s="104"/>
      <c r="AF26" s="1">
        <v>12</v>
      </c>
      <c r="AG26" s="1">
        <v>-20</v>
      </c>
      <c r="AH26" s="1">
        <f t="shared" si="9"/>
        <v>750</v>
      </c>
      <c r="AJ26" s="1">
        <f t="shared" si="10"/>
        <v>470</v>
      </c>
      <c r="AL26" s="248"/>
      <c r="AM26" s="248"/>
    </row>
    <row r="27" spans="1:46" ht="15" customHeight="1" x14ac:dyDescent="0.25">
      <c r="A27" s="5" t="s">
        <v>1157</v>
      </c>
      <c r="B27" s="5" t="s">
        <v>631</v>
      </c>
      <c r="C27" s="62" t="s">
        <v>3074</v>
      </c>
      <c r="D27" s="5" t="s">
        <v>26</v>
      </c>
      <c r="E27" s="5" t="s">
        <v>1157</v>
      </c>
      <c r="F27" s="278" t="s">
        <v>2397</v>
      </c>
      <c r="G27" s="207" t="s">
        <v>2416</v>
      </c>
      <c r="H27" s="280" t="s">
        <v>7</v>
      </c>
      <c r="I27" s="49">
        <f t="shared" si="1"/>
        <v>173</v>
      </c>
      <c r="J27" s="49">
        <v>150</v>
      </c>
      <c r="K27" s="6">
        <v>170</v>
      </c>
      <c r="L27" s="32"/>
      <c r="M27" s="9">
        <f t="shared" si="2"/>
        <v>0</v>
      </c>
      <c r="N27" s="8">
        <f t="shared" si="3"/>
        <v>0</v>
      </c>
      <c r="O27" s="8">
        <f t="shared" si="4"/>
        <v>0</v>
      </c>
      <c r="P27" s="30"/>
      <c r="Q27" s="8">
        <f t="shared" si="5"/>
        <v>0</v>
      </c>
      <c r="R27" s="8">
        <f t="shared" si="6"/>
        <v>0</v>
      </c>
      <c r="S27" s="8">
        <f t="shared" si="7"/>
        <v>0</v>
      </c>
      <c r="T27" s="8">
        <f t="shared" si="8"/>
        <v>0</v>
      </c>
      <c r="U27" s="3" t="s">
        <v>2508</v>
      </c>
      <c r="V27" s="200">
        <v>54</v>
      </c>
      <c r="W27" s="196"/>
      <c r="X27" s="196"/>
      <c r="Y27" s="197">
        <v>6</v>
      </c>
      <c r="Z27" s="200">
        <f t="shared" si="11"/>
        <v>16</v>
      </c>
      <c r="AA27" s="196">
        <v>2</v>
      </c>
      <c r="AB27" s="196">
        <v>2</v>
      </c>
      <c r="AC27" s="197">
        <v>4</v>
      </c>
      <c r="AE27" s="104"/>
      <c r="AF27" s="1">
        <v>12</v>
      </c>
      <c r="AG27" s="1">
        <v>-20</v>
      </c>
      <c r="AH27" s="1">
        <f t="shared" si="9"/>
        <v>750</v>
      </c>
      <c r="AJ27" s="1">
        <f t="shared" si="10"/>
        <v>470</v>
      </c>
      <c r="AL27" s="248"/>
      <c r="AM27" s="248"/>
    </row>
    <row r="28" spans="1:46" ht="15" customHeight="1" x14ac:dyDescent="0.25">
      <c r="A28" s="5" t="s">
        <v>1157</v>
      </c>
      <c r="B28" s="5" t="s">
        <v>631</v>
      </c>
      <c r="C28" s="62" t="s">
        <v>3074</v>
      </c>
      <c r="D28" s="5" t="s">
        <v>26</v>
      </c>
      <c r="E28" s="5" t="s">
        <v>1157</v>
      </c>
      <c r="F28" s="278" t="s">
        <v>2398</v>
      </c>
      <c r="G28" s="207" t="s">
        <v>2414</v>
      </c>
      <c r="H28" s="280" t="s">
        <v>7</v>
      </c>
      <c r="I28" s="49">
        <f t="shared" si="1"/>
        <v>173</v>
      </c>
      <c r="J28" s="49">
        <v>150</v>
      </c>
      <c r="K28" s="6">
        <v>170</v>
      </c>
      <c r="L28" s="32"/>
      <c r="M28" s="9">
        <f t="shared" si="2"/>
        <v>0</v>
      </c>
      <c r="N28" s="8">
        <f t="shared" si="3"/>
        <v>0</v>
      </c>
      <c r="O28" s="8">
        <f t="shared" si="4"/>
        <v>0</v>
      </c>
      <c r="P28" s="30"/>
      <c r="Q28" s="8">
        <f t="shared" si="5"/>
        <v>0</v>
      </c>
      <c r="R28" s="8">
        <f t="shared" si="6"/>
        <v>0</v>
      </c>
      <c r="S28" s="8">
        <f t="shared" si="7"/>
        <v>0</v>
      </c>
      <c r="T28" s="8">
        <f t="shared" si="8"/>
        <v>0</v>
      </c>
      <c r="U28" s="3" t="s">
        <v>2508</v>
      </c>
      <c r="V28" s="200">
        <v>54</v>
      </c>
      <c r="W28" s="196"/>
      <c r="X28" s="196"/>
      <c r="Y28" s="197">
        <v>6</v>
      </c>
      <c r="Z28" s="200">
        <f t="shared" si="11"/>
        <v>16</v>
      </c>
      <c r="AA28" s="196">
        <v>2</v>
      </c>
      <c r="AB28" s="196">
        <v>2</v>
      </c>
      <c r="AC28" s="197">
        <v>4</v>
      </c>
      <c r="AE28" s="104"/>
      <c r="AF28" s="1">
        <v>12</v>
      </c>
      <c r="AG28" s="1">
        <v>-20</v>
      </c>
      <c r="AH28" s="1">
        <f t="shared" si="9"/>
        <v>750</v>
      </c>
      <c r="AJ28" s="1">
        <f t="shared" si="10"/>
        <v>470</v>
      </c>
      <c r="AL28" s="248"/>
      <c r="AM28" s="248"/>
    </row>
    <row r="29" spans="1:46" ht="15" customHeight="1" x14ac:dyDescent="0.25">
      <c r="A29" s="5" t="s">
        <v>1157</v>
      </c>
      <c r="B29" s="5" t="s">
        <v>631</v>
      </c>
      <c r="C29" s="62" t="s">
        <v>3074</v>
      </c>
      <c r="D29" s="5" t="s">
        <v>26</v>
      </c>
      <c r="E29" s="5" t="s">
        <v>1157</v>
      </c>
      <c r="F29" s="278" t="s">
        <v>2402</v>
      </c>
      <c r="G29" s="207" t="s">
        <v>2413</v>
      </c>
      <c r="H29" s="280" t="s">
        <v>7</v>
      </c>
      <c r="I29" s="49">
        <f t="shared" si="1"/>
        <v>173</v>
      </c>
      <c r="J29" s="49">
        <v>150</v>
      </c>
      <c r="K29" s="6">
        <v>170</v>
      </c>
      <c r="L29" s="32"/>
      <c r="M29" s="9">
        <f t="shared" si="2"/>
        <v>0</v>
      </c>
      <c r="N29" s="8">
        <f t="shared" si="3"/>
        <v>0</v>
      </c>
      <c r="O29" s="8">
        <f t="shared" si="4"/>
        <v>0</v>
      </c>
      <c r="P29" s="30"/>
      <c r="Q29" s="8">
        <f t="shared" si="5"/>
        <v>0</v>
      </c>
      <c r="R29" s="8">
        <f t="shared" si="6"/>
        <v>0</v>
      </c>
      <c r="S29" s="8">
        <f t="shared" si="7"/>
        <v>0</v>
      </c>
      <c r="T29" s="8">
        <f t="shared" si="8"/>
        <v>0</v>
      </c>
      <c r="U29" s="3" t="s">
        <v>2508</v>
      </c>
      <c r="V29" s="200">
        <v>54</v>
      </c>
      <c r="W29" s="196"/>
      <c r="X29" s="196"/>
      <c r="Y29" s="197">
        <v>6</v>
      </c>
      <c r="Z29" s="200">
        <f t="shared" si="11"/>
        <v>16</v>
      </c>
      <c r="AA29" s="196">
        <v>2</v>
      </c>
      <c r="AB29" s="196">
        <v>2</v>
      </c>
      <c r="AC29" s="197">
        <v>4</v>
      </c>
      <c r="AE29" s="104"/>
      <c r="AF29" s="1">
        <v>12</v>
      </c>
      <c r="AG29" s="1">
        <v>-20</v>
      </c>
      <c r="AH29" s="1">
        <f t="shared" si="9"/>
        <v>750</v>
      </c>
      <c r="AJ29" s="1">
        <f t="shared" si="10"/>
        <v>470</v>
      </c>
      <c r="AL29" s="248"/>
      <c r="AM29" s="248"/>
    </row>
    <row r="30" spans="1:46" ht="15" customHeight="1" x14ac:dyDescent="0.25">
      <c r="A30" s="5" t="s">
        <v>1157</v>
      </c>
      <c r="B30" s="5" t="s">
        <v>631</v>
      </c>
      <c r="C30" s="62" t="s">
        <v>3074</v>
      </c>
      <c r="D30" s="5" t="s">
        <v>26</v>
      </c>
      <c r="E30" s="5" t="s">
        <v>1157</v>
      </c>
      <c r="F30" s="278" t="s">
        <v>2394</v>
      </c>
      <c r="G30" s="207" t="s">
        <v>2404</v>
      </c>
      <c r="H30" s="280" t="s">
        <v>7</v>
      </c>
      <c r="I30" s="49">
        <f t="shared" si="1"/>
        <v>173</v>
      </c>
      <c r="J30" s="49">
        <v>150</v>
      </c>
      <c r="K30" s="6">
        <v>170</v>
      </c>
      <c r="L30" s="32"/>
      <c r="M30" s="9">
        <f t="shared" si="2"/>
        <v>0</v>
      </c>
      <c r="N30" s="8">
        <f t="shared" si="3"/>
        <v>0</v>
      </c>
      <c r="O30" s="8">
        <f t="shared" si="4"/>
        <v>0</v>
      </c>
      <c r="P30" s="30"/>
      <c r="Q30" s="8">
        <f t="shared" si="5"/>
        <v>0</v>
      </c>
      <c r="R30" s="8">
        <f t="shared" si="6"/>
        <v>0</v>
      </c>
      <c r="S30" s="8">
        <f t="shared" si="7"/>
        <v>0</v>
      </c>
      <c r="T30" s="8">
        <f t="shared" si="8"/>
        <v>0</v>
      </c>
      <c r="U30" s="3" t="s">
        <v>2508</v>
      </c>
      <c r="V30" s="200">
        <v>54</v>
      </c>
      <c r="W30" s="196"/>
      <c r="X30" s="196"/>
      <c r="Y30" s="197">
        <v>6</v>
      </c>
      <c r="Z30" s="200">
        <f t="shared" si="11"/>
        <v>16</v>
      </c>
      <c r="AA30" s="196">
        <v>2</v>
      </c>
      <c r="AB30" s="196">
        <v>2</v>
      </c>
      <c r="AC30" s="197">
        <v>4</v>
      </c>
      <c r="AE30" s="104"/>
      <c r="AF30" s="1">
        <v>12</v>
      </c>
      <c r="AG30" s="1">
        <v>-20</v>
      </c>
      <c r="AH30" s="1">
        <f t="shared" si="9"/>
        <v>750</v>
      </c>
      <c r="AJ30" s="1">
        <f t="shared" si="10"/>
        <v>470</v>
      </c>
      <c r="AL30" s="248"/>
      <c r="AM30" s="248"/>
    </row>
    <row r="31" spans="1:46" ht="15" customHeight="1" x14ac:dyDescent="0.25">
      <c r="A31" s="5" t="s">
        <v>1718</v>
      </c>
      <c r="B31" s="5" t="s">
        <v>644</v>
      </c>
      <c r="C31" s="5" t="s">
        <v>644</v>
      </c>
      <c r="D31" s="34" t="s">
        <v>1827</v>
      </c>
      <c r="E31" s="5" t="s">
        <v>816</v>
      </c>
      <c r="F31" s="5" t="s">
        <v>300</v>
      </c>
      <c r="G31" s="371" t="s">
        <v>2971</v>
      </c>
      <c r="H31" s="46" t="s">
        <v>1697</v>
      </c>
      <c r="I31" s="49">
        <f t="shared" si="1"/>
        <v>575</v>
      </c>
      <c r="J31" s="239">
        <v>500</v>
      </c>
      <c r="K31" s="6">
        <v>1300</v>
      </c>
      <c r="L31" s="32"/>
      <c r="M31" s="9">
        <f t="shared" si="2"/>
        <v>0</v>
      </c>
      <c r="N31" s="8">
        <f t="shared" si="3"/>
        <v>0</v>
      </c>
      <c r="O31" s="8">
        <f t="shared" si="4"/>
        <v>0</v>
      </c>
      <c r="P31" s="32"/>
      <c r="Q31" s="8">
        <f t="shared" si="5"/>
        <v>0</v>
      </c>
      <c r="R31" s="8">
        <f t="shared" si="6"/>
        <v>0</v>
      </c>
      <c r="S31" s="8">
        <f t="shared" si="7"/>
        <v>0</v>
      </c>
      <c r="T31" s="8">
        <f t="shared" si="8"/>
        <v>0</v>
      </c>
      <c r="U31" s="3" t="s">
        <v>2503</v>
      </c>
      <c r="V31" s="200">
        <v>32</v>
      </c>
      <c r="W31" s="196"/>
      <c r="X31" s="196"/>
      <c r="Y31" s="197"/>
      <c r="Z31" s="200">
        <f t="shared" si="11"/>
        <v>8</v>
      </c>
      <c r="AA31" s="196">
        <v>2</v>
      </c>
      <c r="AB31" s="196">
        <v>1</v>
      </c>
      <c r="AC31" s="197">
        <v>4</v>
      </c>
      <c r="AE31" s="104" t="s">
        <v>1812</v>
      </c>
      <c r="AF31" s="1">
        <v>20</v>
      </c>
      <c r="AG31" s="1">
        <v>20</v>
      </c>
      <c r="AH31" s="94">
        <f>ROUNDUP(AF31*$AH$5+K31/50,-1)+AG31</f>
        <v>1050</v>
      </c>
      <c r="AI31" s="1">
        <f>ROUNDUP($AF31*AI$5+$J31/50,-1)</f>
        <v>510</v>
      </c>
      <c r="AJ31" s="96">
        <v>600</v>
      </c>
      <c r="AK31" s="1">
        <v>1</v>
      </c>
      <c r="AL31" s="180">
        <f>ROUNDUP(AP31*1.1,-1)</f>
        <v>880</v>
      </c>
      <c r="AM31" s="177">
        <v>590</v>
      </c>
      <c r="AN31" s="99">
        <f>AM31/AL31</f>
        <v>0.67045454545454541</v>
      </c>
      <c r="AO31" s="100">
        <f>(AL31-AM31)/AL31</f>
        <v>0.32954545454545453</v>
      </c>
      <c r="AP31" s="83">
        <v>800</v>
      </c>
      <c r="AQ31" s="83">
        <v>520</v>
      </c>
      <c r="AR31" s="1" t="b">
        <f>AH31&gt;=AL31</f>
        <v>1</v>
      </c>
      <c r="AS31" s="178">
        <f t="shared" ref="AS31:AT33" si="12">AL31/AP31-1</f>
        <v>0.10000000000000009</v>
      </c>
      <c r="AT31" s="178">
        <f t="shared" si="12"/>
        <v>0.13461538461538458</v>
      </c>
    </row>
    <row r="32" spans="1:46" ht="15" customHeight="1" x14ac:dyDescent="0.25">
      <c r="A32" s="5" t="s">
        <v>1718</v>
      </c>
      <c r="B32" s="5" t="s">
        <v>644</v>
      </c>
      <c r="C32" s="5" t="s">
        <v>644</v>
      </c>
      <c r="D32" s="34" t="s">
        <v>1827</v>
      </c>
      <c r="E32" s="5" t="s">
        <v>816</v>
      </c>
      <c r="F32" s="278" t="s">
        <v>302</v>
      </c>
      <c r="G32" s="207" t="s">
        <v>2969</v>
      </c>
      <c r="H32" s="299" t="s">
        <v>1697</v>
      </c>
      <c r="I32" s="49">
        <f t="shared" si="1"/>
        <v>403</v>
      </c>
      <c r="J32" s="241">
        <v>350</v>
      </c>
      <c r="K32" s="240">
        <v>600</v>
      </c>
      <c r="L32" s="32"/>
      <c r="M32" s="9">
        <f t="shared" si="2"/>
        <v>0</v>
      </c>
      <c r="N32" s="8">
        <f t="shared" si="3"/>
        <v>0</v>
      </c>
      <c r="O32" s="8">
        <f t="shared" si="4"/>
        <v>0</v>
      </c>
      <c r="P32" s="29"/>
      <c r="Q32" s="8">
        <f t="shared" si="5"/>
        <v>0</v>
      </c>
      <c r="R32" s="8">
        <f t="shared" si="6"/>
        <v>0</v>
      </c>
      <c r="S32" s="8">
        <f t="shared" si="7"/>
        <v>0</v>
      </c>
      <c r="T32" s="8">
        <f t="shared" si="8"/>
        <v>0</v>
      </c>
      <c r="U32" s="3" t="s">
        <v>2967</v>
      </c>
      <c r="V32" s="200">
        <f>W32*X32*Y32</f>
        <v>126</v>
      </c>
      <c r="W32" s="196">
        <v>7</v>
      </c>
      <c r="X32" s="196">
        <v>3</v>
      </c>
      <c r="Y32" s="197">
        <v>6</v>
      </c>
      <c r="Z32" s="200">
        <f t="shared" si="11"/>
        <v>30</v>
      </c>
      <c r="AA32" s="196">
        <v>3</v>
      </c>
      <c r="AB32" s="196">
        <v>2</v>
      </c>
      <c r="AC32" s="197">
        <v>5</v>
      </c>
      <c r="AE32" s="104" t="s">
        <v>1812</v>
      </c>
      <c r="AF32" s="1">
        <v>4</v>
      </c>
      <c r="AG32" s="1">
        <v>30</v>
      </c>
      <c r="AH32" s="94">
        <f>ROUNDUP(AF32*$AH$5+K32/50,-1)+AG32</f>
        <v>250</v>
      </c>
      <c r="AI32" s="1">
        <f>ROUNDUP($AF32*AI$5+$J32/50,-1)</f>
        <v>110</v>
      </c>
      <c r="AJ32" s="96">
        <v>150</v>
      </c>
      <c r="AK32" s="1">
        <v>1</v>
      </c>
      <c r="AL32" s="247">
        <f>ROUNDUP(AP32*1.1,-1)</f>
        <v>220</v>
      </c>
      <c r="AM32" s="249">
        <v>145</v>
      </c>
      <c r="AN32" s="99">
        <f>AM32/AL32</f>
        <v>0.65909090909090906</v>
      </c>
      <c r="AO32" s="100">
        <f>(AL32-AM32)/AL32</f>
        <v>0.34090909090909088</v>
      </c>
      <c r="AP32" s="83">
        <v>200</v>
      </c>
      <c r="AQ32" s="83">
        <v>130</v>
      </c>
      <c r="AR32" s="1" t="b">
        <f>AH32&gt;=AL32</f>
        <v>1</v>
      </c>
      <c r="AS32" s="178">
        <f t="shared" si="12"/>
        <v>0.10000000000000009</v>
      </c>
      <c r="AT32" s="178">
        <f t="shared" si="12"/>
        <v>0.11538461538461542</v>
      </c>
    </row>
    <row r="33" spans="1:46" ht="15" customHeight="1" x14ac:dyDescent="0.25">
      <c r="A33" s="5" t="s">
        <v>1718</v>
      </c>
      <c r="B33" s="5" t="s">
        <v>644</v>
      </c>
      <c r="C33" s="5" t="s">
        <v>644</v>
      </c>
      <c r="D33" s="34" t="s">
        <v>1827</v>
      </c>
      <c r="E33" s="5" t="s">
        <v>816</v>
      </c>
      <c r="F33" s="278" t="s">
        <v>301</v>
      </c>
      <c r="G33" s="207" t="s">
        <v>2970</v>
      </c>
      <c r="H33" s="299" t="s">
        <v>1697</v>
      </c>
      <c r="I33" s="49">
        <f t="shared" si="1"/>
        <v>518</v>
      </c>
      <c r="J33" s="239">
        <v>450</v>
      </c>
      <c r="K33" s="6">
        <v>800</v>
      </c>
      <c r="L33" s="32"/>
      <c r="M33" s="9">
        <f t="shared" si="2"/>
        <v>0</v>
      </c>
      <c r="N33" s="8">
        <f t="shared" si="3"/>
        <v>0</v>
      </c>
      <c r="O33" s="8">
        <f t="shared" si="4"/>
        <v>0</v>
      </c>
      <c r="P33" s="29"/>
      <c r="Q33" s="8">
        <f t="shared" si="5"/>
        <v>0</v>
      </c>
      <c r="R33" s="8">
        <f t="shared" si="6"/>
        <v>0</v>
      </c>
      <c r="S33" s="8">
        <f t="shared" si="7"/>
        <v>0</v>
      </c>
      <c r="T33" s="8">
        <f t="shared" si="8"/>
        <v>0</v>
      </c>
      <c r="U33" s="3" t="s">
        <v>2968</v>
      </c>
      <c r="V33" s="200">
        <f>W33*X33*Y33</f>
        <v>50</v>
      </c>
      <c r="W33" s="196">
        <v>5</v>
      </c>
      <c r="X33" s="196">
        <v>2</v>
      </c>
      <c r="Y33" s="197">
        <v>5</v>
      </c>
      <c r="Z33" s="200">
        <f t="shared" si="11"/>
        <v>16</v>
      </c>
      <c r="AA33" s="196">
        <v>2</v>
      </c>
      <c r="AB33" s="196">
        <v>2</v>
      </c>
      <c r="AC33" s="197">
        <v>4</v>
      </c>
      <c r="AE33" s="104" t="s">
        <v>1812</v>
      </c>
      <c r="AF33" s="1">
        <v>9</v>
      </c>
      <c r="AG33" s="1">
        <v>30</v>
      </c>
      <c r="AH33" s="94">
        <f>ROUNDUP(AF33*$AH$5+K33/50,-1)+AG33</f>
        <v>500</v>
      </c>
      <c r="AI33" s="1">
        <f>ROUNDUP($AF33*AI$5+$J33/50,-1)</f>
        <v>240</v>
      </c>
      <c r="AJ33" s="96">
        <v>300</v>
      </c>
      <c r="AK33" s="1">
        <v>1</v>
      </c>
      <c r="AL33" s="180">
        <f>ROUNDUP(AP33*1.1,-1)</f>
        <v>440</v>
      </c>
      <c r="AM33" s="177">
        <v>290</v>
      </c>
      <c r="AN33" s="99">
        <f>AM33/AL33</f>
        <v>0.65909090909090906</v>
      </c>
      <c r="AO33" s="100">
        <f>(AL33-AM33)/AL33</f>
        <v>0.34090909090909088</v>
      </c>
      <c r="AP33" s="83">
        <v>400</v>
      </c>
      <c r="AQ33" s="83">
        <v>260</v>
      </c>
      <c r="AR33" s="1" t="b">
        <f>AH33&gt;=AL33</f>
        <v>1</v>
      </c>
      <c r="AS33" s="178">
        <f t="shared" si="12"/>
        <v>0.10000000000000009</v>
      </c>
      <c r="AT33" s="178">
        <f t="shared" si="12"/>
        <v>0.11538461538461542</v>
      </c>
    </row>
    <row r="34" spans="1:46" ht="15" customHeight="1" x14ac:dyDescent="0.25">
      <c r="A34" s="5" t="s">
        <v>1718</v>
      </c>
      <c r="B34" s="5" t="s">
        <v>645</v>
      </c>
      <c r="C34" s="5" t="s">
        <v>645</v>
      </c>
      <c r="D34" s="5"/>
      <c r="E34" s="5" t="s">
        <v>816</v>
      </c>
      <c r="F34" s="278" t="s">
        <v>303</v>
      </c>
      <c r="G34" s="302" t="s">
        <v>1755</v>
      </c>
      <c r="H34" s="280" t="s">
        <v>1698</v>
      </c>
      <c r="I34" s="49">
        <f t="shared" si="1"/>
        <v>230</v>
      </c>
      <c r="J34" s="239">
        <v>200</v>
      </c>
      <c r="K34" s="240">
        <v>240</v>
      </c>
      <c r="L34" s="32"/>
      <c r="M34" s="9">
        <f t="shared" si="2"/>
        <v>0</v>
      </c>
      <c r="N34" s="8">
        <f t="shared" si="3"/>
        <v>0</v>
      </c>
      <c r="O34" s="8">
        <f t="shared" si="4"/>
        <v>0</v>
      </c>
      <c r="P34" s="32"/>
      <c r="Q34" s="8">
        <f t="shared" si="5"/>
        <v>0</v>
      </c>
      <c r="R34" s="8">
        <f t="shared" si="6"/>
        <v>0</v>
      </c>
      <c r="S34" s="8">
        <f t="shared" si="7"/>
        <v>0</v>
      </c>
      <c r="T34" s="8">
        <f t="shared" si="8"/>
        <v>0</v>
      </c>
      <c r="U34" s="3" t="s">
        <v>2972</v>
      </c>
      <c r="V34" s="200"/>
      <c r="W34" s="196"/>
      <c r="X34" s="196"/>
      <c r="Y34" s="197"/>
      <c r="Z34" s="200"/>
      <c r="AA34" s="196"/>
      <c r="AB34" s="196"/>
      <c r="AC34" s="197"/>
    </row>
    <row r="35" spans="1:46" ht="15" customHeight="1" x14ac:dyDescent="0.25">
      <c r="A35" s="5" t="s">
        <v>1718</v>
      </c>
      <c r="B35" s="5" t="s">
        <v>645</v>
      </c>
      <c r="C35" s="5" t="s">
        <v>645</v>
      </c>
      <c r="D35" s="5"/>
      <c r="E35" s="5" t="s">
        <v>816</v>
      </c>
      <c r="F35" s="278" t="s">
        <v>305</v>
      </c>
      <c r="G35" s="302" t="s">
        <v>1753</v>
      </c>
      <c r="H35" s="280" t="s">
        <v>1698</v>
      </c>
      <c r="I35" s="49">
        <f t="shared" si="1"/>
        <v>230</v>
      </c>
      <c r="J35" s="239">
        <v>200</v>
      </c>
      <c r="K35" s="240">
        <v>240</v>
      </c>
      <c r="L35" s="32"/>
      <c r="M35" s="9">
        <f t="shared" si="2"/>
        <v>0</v>
      </c>
      <c r="N35" s="8">
        <f t="shared" si="3"/>
        <v>0</v>
      </c>
      <c r="O35" s="8">
        <f t="shared" si="4"/>
        <v>0</v>
      </c>
      <c r="P35" s="29"/>
      <c r="Q35" s="8">
        <f t="shared" si="5"/>
        <v>0</v>
      </c>
      <c r="R35" s="8">
        <f t="shared" si="6"/>
        <v>0</v>
      </c>
      <c r="S35" s="8">
        <f t="shared" si="7"/>
        <v>0</v>
      </c>
      <c r="T35" s="8">
        <f t="shared" si="8"/>
        <v>0</v>
      </c>
      <c r="U35" s="3" t="s">
        <v>2972</v>
      </c>
      <c r="V35" s="200"/>
      <c r="W35" s="196"/>
      <c r="X35" s="196"/>
      <c r="Y35" s="197"/>
      <c r="Z35" s="200"/>
      <c r="AA35" s="196"/>
      <c r="AB35" s="196"/>
      <c r="AC35" s="197"/>
      <c r="AL35" s="1"/>
      <c r="AM35" s="1"/>
    </row>
    <row r="36" spans="1:46" ht="15" customHeight="1" x14ac:dyDescent="0.25">
      <c r="A36" s="5" t="s">
        <v>1718</v>
      </c>
      <c r="B36" s="5" t="s">
        <v>645</v>
      </c>
      <c r="C36" s="5" t="s">
        <v>645</v>
      </c>
      <c r="D36" s="5"/>
      <c r="E36" s="5" t="s">
        <v>816</v>
      </c>
      <c r="F36" s="278" t="s">
        <v>304</v>
      </c>
      <c r="G36" s="302" t="s">
        <v>1754</v>
      </c>
      <c r="H36" s="280" t="s">
        <v>1698</v>
      </c>
      <c r="I36" s="49">
        <f t="shared" si="1"/>
        <v>230</v>
      </c>
      <c r="J36" s="239">
        <v>200</v>
      </c>
      <c r="K36" s="240">
        <v>240</v>
      </c>
      <c r="L36" s="32"/>
      <c r="M36" s="9">
        <f t="shared" si="2"/>
        <v>0</v>
      </c>
      <c r="N36" s="8">
        <f t="shared" si="3"/>
        <v>0</v>
      </c>
      <c r="O36" s="8">
        <f t="shared" si="4"/>
        <v>0</v>
      </c>
      <c r="P36" s="29"/>
      <c r="Q36" s="8">
        <f t="shared" si="5"/>
        <v>0</v>
      </c>
      <c r="R36" s="8">
        <f t="shared" si="6"/>
        <v>0</v>
      </c>
      <c r="S36" s="8">
        <f t="shared" si="7"/>
        <v>0</v>
      </c>
      <c r="T36" s="8">
        <f t="shared" si="8"/>
        <v>0</v>
      </c>
      <c r="U36" s="3" t="s">
        <v>2972</v>
      </c>
      <c r="V36" s="200"/>
      <c r="W36" s="196"/>
      <c r="X36" s="196"/>
      <c r="Y36" s="197"/>
      <c r="Z36" s="200"/>
      <c r="AA36" s="196"/>
      <c r="AB36" s="196"/>
      <c r="AC36" s="197"/>
      <c r="AL36" s="1"/>
      <c r="AM36" s="1"/>
    </row>
    <row r="37" spans="1:46" ht="15" customHeight="1" x14ac:dyDescent="0.25">
      <c r="A37" s="5" t="s">
        <v>1718</v>
      </c>
      <c r="B37" s="62" t="s">
        <v>2384</v>
      </c>
      <c r="C37" s="5" t="s">
        <v>646</v>
      </c>
      <c r="D37" s="5"/>
      <c r="E37" s="5" t="s">
        <v>816</v>
      </c>
      <c r="F37" s="278" t="s">
        <v>2374</v>
      </c>
      <c r="G37" s="302" t="s">
        <v>2354</v>
      </c>
      <c r="H37" s="280" t="s">
        <v>7</v>
      </c>
      <c r="I37" s="49">
        <f t="shared" si="1"/>
        <v>115</v>
      </c>
      <c r="J37" s="169">
        <v>100</v>
      </c>
      <c r="K37" s="57">
        <v>200</v>
      </c>
      <c r="L37" s="32"/>
      <c r="M37" s="9">
        <f t="shared" si="2"/>
        <v>0</v>
      </c>
      <c r="N37" s="8">
        <f t="shared" si="3"/>
        <v>0</v>
      </c>
      <c r="O37" s="8">
        <f t="shared" si="4"/>
        <v>0</v>
      </c>
      <c r="P37" s="32"/>
      <c r="Q37" s="8">
        <f t="shared" si="5"/>
        <v>0</v>
      </c>
      <c r="R37" s="8">
        <f t="shared" si="6"/>
        <v>0</v>
      </c>
      <c r="S37" s="8">
        <f t="shared" si="7"/>
        <v>0</v>
      </c>
      <c r="T37" s="8">
        <f t="shared" si="8"/>
        <v>0</v>
      </c>
      <c r="U37" s="3" t="s">
        <v>2513</v>
      </c>
      <c r="V37" s="200"/>
      <c r="W37" s="196"/>
      <c r="X37" s="196"/>
      <c r="Y37" s="197"/>
      <c r="Z37" s="200"/>
      <c r="AA37" s="196"/>
      <c r="AB37" s="196"/>
      <c r="AC37" s="197"/>
      <c r="AL37" s="1"/>
      <c r="AM37" s="1"/>
    </row>
    <row r="38" spans="1:46" ht="15" customHeight="1" x14ac:dyDescent="0.25">
      <c r="A38" s="5" t="s">
        <v>1718</v>
      </c>
      <c r="B38" s="62" t="s">
        <v>2384</v>
      </c>
      <c r="C38" s="5" t="s">
        <v>646</v>
      </c>
      <c r="D38" s="5"/>
      <c r="E38" s="5" t="s">
        <v>816</v>
      </c>
      <c r="F38" s="278" t="s">
        <v>2375</v>
      </c>
      <c r="G38" s="302" t="s">
        <v>2355</v>
      </c>
      <c r="H38" s="280" t="s">
        <v>7</v>
      </c>
      <c r="I38" s="49">
        <f t="shared" si="1"/>
        <v>115</v>
      </c>
      <c r="J38" s="169">
        <v>100</v>
      </c>
      <c r="K38" s="57">
        <v>200</v>
      </c>
      <c r="L38" s="32"/>
      <c r="M38" s="9">
        <f t="shared" si="2"/>
        <v>0</v>
      </c>
      <c r="N38" s="8">
        <f t="shared" si="3"/>
        <v>0</v>
      </c>
      <c r="O38" s="8">
        <f t="shared" si="4"/>
        <v>0</v>
      </c>
      <c r="P38" s="32"/>
      <c r="Q38" s="8">
        <f t="shared" si="5"/>
        <v>0</v>
      </c>
      <c r="R38" s="8">
        <f t="shared" si="6"/>
        <v>0</v>
      </c>
      <c r="S38" s="8">
        <f t="shared" si="7"/>
        <v>0</v>
      </c>
      <c r="T38" s="8">
        <f t="shared" si="8"/>
        <v>0</v>
      </c>
      <c r="U38" s="3" t="s">
        <v>2513</v>
      </c>
      <c r="V38" s="200"/>
      <c r="W38" s="196"/>
      <c r="X38" s="196"/>
      <c r="Y38" s="197"/>
      <c r="Z38" s="200"/>
      <c r="AA38" s="196"/>
      <c r="AB38" s="196"/>
      <c r="AC38" s="197"/>
      <c r="AL38" s="1"/>
      <c r="AM38" s="1"/>
    </row>
    <row r="39" spans="1:46" ht="15" customHeight="1" x14ac:dyDescent="0.25">
      <c r="A39" s="5" t="s">
        <v>1718</v>
      </c>
      <c r="B39" s="62" t="s">
        <v>2384</v>
      </c>
      <c r="C39" s="5" t="s">
        <v>646</v>
      </c>
      <c r="D39" s="5"/>
      <c r="E39" s="5" t="s">
        <v>816</v>
      </c>
      <c r="F39" s="278" t="s">
        <v>2376</v>
      </c>
      <c r="G39" s="302" t="s">
        <v>2356</v>
      </c>
      <c r="H39" s="280" t="s">
        <v>7</v>
      </c>
      <c r="I39" s="49">
        <f t="shared" si="1"/>
        <v>115</v>
      </c>
      <c r="J39" s="169">
        <v>100</v>
      </c>
      <c r="K39" s="57">
        <v>200</v>
      </c>
      <c r="L39" s="32"/>
      <c r="M39" s="9">
        <f t="shared" si="2"/>
        <v>0</v>
      </c>
      <c r="N39" s="8">
        <f t="shared" si="3"/>
        <v>0</v>
      </c>
      <c r="O39" s="8">
        <f t="shared" ref="O39:O55" si="13">L39*K39</f>
        <v>0</v>
      </c>
      <c r="P39" s="32"/>
      <c r="Q39" s="8">
        <f t="shared" si="5"/>
        <v>0</v>
      </c>
      <c r="R39" s="8">
        <f t="shared" si="6"/>
        <v>0</v>
      </c>
      <c r="S39" s="8">
        <f t="shared" ref="S39:S55" si="14">P39*K39</f>
        <v>0</v>
      </c>
      <c r="T39" s="8">
        <f t="shared" si="8"/>
        <v>0</v>
      </c>
      <c r="U39" s="3" t="s">
        <v>2513</v>
      </c>
      <c r="V39" s="200"/>
      <c r="W39" s="196"/>
      <c r="X39" s="196"/>
      <c r="Y39" s="197"/>
      <c r="Z39" s="200"/>
      <c r="AA39" s="196"/>
      <c r="AB39" s="196"/>
      <c r="AC39" s="197"/>
      <c r="AL39" s="1"/>
      <c r="AM39" s="1"/>
    </row>
    <row r="40" spans="1:46" ht="15" customHeight="1" x14ac:dyDescent="0.25">
      <c r="A40" s="5" t="s">
        <v>1718</v>
      </c>
      <c r="B40" s="62" t="s">
        <v>2384</v>
      </c>
      <c r="C40" s="5" t="s">
        <v>646</v>
      </c>
      <c r="D40" s="5"/>
      <c r="E40" s="5" t="s">
        <v>816</v>
      </c>
      <c r="F40" s="278" t="s">
        <v>2383</v>
      </c>
      <c r="G40" s="302" t="s">
        <v>2363</v>
      </c>
      <c r="H40" s="280" t="s">
        <v>7</v>
      </c>
      <c r="I40" s="49">
        <f t="shared" si="1"/>
        <v>115</v>
      </c>
      <c r="J40" s="169">
        <v>100</v>
      </c>
      <c r="K40" s="57">
        <v>200</v>
      </c>
      <c r="L40" s="32"/>
      <c r="M40" s="9">
        <f t="shared" si="2"/>
        <v>0</v>
      </c>
      <c r="N40" s="8">
        <f t="shared" si="3"/>
        <v>0</v>
      </c>
      <c r="O40" s="8">
        <f t="shared" si="13"/>
        <v>0</v>
      </c>
      <c r="P40" s="32"/>
      <c r="Q40" s="8">
        <f t="shared" si="5"/>
        <v>0</v>
      </c>
      <c r="R40" s="8">
        <f t="shared" si="6"/>
        <v>0</v>
      </c>
      <c r="S40" s="8">
        <f t="shared" si="14"/>
        <v>0</v>
      </c>
      <c r="T40" s="8">
        <f t="shared" si="8"/>
        <v>0</v>
      </c>
      <c r="U40" s="3" t="s">
        <v>2513</v>
      </c>
      <c r="V40" s="200"/>
      <c r="W40" s="196"/>
      <c r="X40" s="196"/>
      <c r="Y40" s="197"/>
      <c r="Z40" s="200"/>
      <c r="AA40" s="196"/>
      <c r="AB40" s="196"/>
      <c r="AC40" s="197"/>
      <c r="AL40" s="1"/>
      <c r="AM40" s="1"/>
    </row>
    <row r="41" spans="1:46" ht="15" customHeight="1" x14ac:dyDescent="0.25">
      <c r="A41" s="5" t="s">
        <v>1718</v>
      </c>
      <c r="B41" s="62" t="s">
        <v>2384</v>
      </c>
      <c r="C41" s="5" t="s">
        <v>646</v>
      </c>
      <c r="D41" s="5"/>
      <c r="E41" s="5" t="s">
        <v>816</v>
      </c>
      <c r="F41" s="278" t="s">
        <v>2365</v>
      </c>
      <c r="G41" s="302" t="s">
        <v>2345</v>
      </c>
      <c r="H41" s="280" t="s">
        <v>7</v>
      </c>
      <c r="I41" s="49">
        <f t="shared" si="1"/>
        <v>115</v>
      </c>
      <c r="J41" s="169">
        <v>100</v>
      </c>
      <c r="K41" s="57">
        <v>200</v>
      </c>
      <c r="L41" s="32"/>
      <c r="M41" s="9">
        <f t="shared" si="2"/>
        <v>0</v>
      </c>
      <c r="N41" s="8">
        <f t="shared" si="3"/>
        <v>0</v>
      </c>
      <c r="O41" s="8">
        <f t="shared" si="13"/>
        <v>0</v>
      </c>
      <c r="P41" s="32"/>
      <c r="Q41" s="8">
        <f t="shared" si="5"/>
        <v>0</v>
      </c>
      <c r="R41" s="8">
        <f t="shared" si="6"/>
        <v>0</v>
      </c>
      <c r="S41" s="8">
        <f t="shared" si="14"/>
        <v>0</v>
      </c>
      <c r="T41" s="8">
        <f t="shared" si="8"/>
        <v>0</v>
      </c>
      <c r="U41" s="3" t="s">
        <v>2513</v>
      </c>
      <c r="V41" s="200"/>
      <c r="W41" s="196"/>
      <c r="X41" s="196"/>
      <c r="Y41" s="197"/>
      <c r="Z41" s="200"/>
      <c r="AA41" s="196"/>
      <c r="AB41" s="196"/>
      <c r="AC41" s="197"/>
      <c r="AL41" s="1"/>
      <c r="AM41" s="1"/>
    </row>
    <row r="42" spans="1:46" ht="15" customHeight="1" x14ac:dyDescent="0.25">
      <c r="A42" s="5" t="s">
        <v>1718</v>
      </c>
      <c r="B42" s="62" t="s">
        <v>2384</v>
      </c>
      <c r="C42" s="5" t="s">
        <v>646</v>
      </c>
      <c r="D42" s="5"/>
      <c r="E42" s="5" t="s">
        <v>816</v>
      </c>
      <c r="F42" s="278" t="s">
        <v>2366</v>
      </c>
      <c r="G42" s="302" t="s">
        <v>2346</v>
      </c>
      <c r="H42" s="280" t="s">
        <v>7</v>
      </c>
      <c r="I42" s="49">
        <f t="shared" si="1"/>
        <v>115</v>
      </c>
      <c r="J42" s="169">
        <v>100</v>
      </c>
      <c r="K42" s="57">
        <v>200</v>
      </c>
      <c r="L42" s="32"/>
      <c r="M42" s="9">
        <f t="shared" si="2"/>
        <v>0</v>
      </c>
      <c r="N42" s="8">
        <f t="shared" si="3"/>
        <v>0</v>
      </c>
      <c r="O42" s="8">
        <f t="shared" si="13"/>
        <v>0</v>
      </c>
      <c r="P42" s="32"/>
      <c r="Q42" s="8">
        <f t="shared" si="5"/>
        <v>0</v>
      </c>
      <c r="R42" s="8">
        <f t="shared" si="6"/>
        <v>0</v>
      </c>
      <c r="S42" s="8">
        <f t="shared" si="14"/>
        <v>0</v>
      </c>
      <c r="T42" s="8">
        <f t="shared" si="8"/>
        <v>0</v>
      </c>
      <c r="U42" s="3" t="s">
        <v>2513</v>
      </c>
      <c r="V42" s="200"/>
      <c r="W42" s="196"/>
      <c r="X42" s="196"/>
      <c r="Y42" s="197"/>
      <c r="Z42" s="200"/>
      <c r="AA42" s="196"/>
      <c r="AB42" s="196"/>
      <c r="AC42" s="197"/>
      <c r="AL42" s="1"/>
      <c r="AM42" s="1"/>
    </row>
    <row r="43" spans="1:46" ht="15" customHeight="1" x14ac:dyDescent="0.25">
      <c r="A43" s="5" t="s">
        <v>1718</v>
      </c>
      <c r="B43" s="62" t="s">
        <v>2384</v>
      </c>
      <c r="C43" s="5" t="s">
        <v>646</v>
      </c>
      <c r="D43" s="5"/>
      <c r="E43" s="5" t="s">
        <v>816</v>
      </c>
      <c r="F43" s="278" t="s">
        <v>2370</v>
      </c>
      <c r="G43" s="302" t="s">
        <v>2347</v>
      </c>
      <c r="H43" s="280" t="s">
        <v>7</v>
      </c>
      <c r="I43" s="49">
        <f t="shared" si="1"/>
        <v>115</v>
      </c>
      <c r="J43" s="169">
        <v>100</v>
      </c>
      <c r="K43" s="57">
        <v>200</v>
      </c>
      <c r="L43" s="32"/>
      <c r="M43" s="9">
        <f t="shared" si="2"/>
        <v>0</v>
      </c>
      <c r="N43" s="8">
        <f t="shared" si="3"/>
        <v>0</v>
      </c>
      <c r="O43" s="8">
        <f t="shared" si="13"/>
        <v>0</v>
      </c>
      <c r="P43" s="32"/>
      <c r="Q43" s="8">
        <f t="shared" si="5"/>
        <v>0</v>
      </c>
      <c r="R43" s="8">
        <f t="shared" si="6"/>
        <v>0</v>
      </c>
      <c r="S43" s="8">
        <f t="shared" si="14"/>
        <v>0</v>
      </c>
      <c r="T43" s="8">
        <f t="shared" si="8"/>
        <v>0</v>
      </c>
      <c r="U43" s="3" t="s">
        <v>2513</v>
      </c>
      <c r="V43" s="200"/>
      <c r="W43" s="196"/>
      <c r="X43" s="196"/>
      <c r="Y43" s="197"/>
      <c r="Z43" s="200"/>
      <c r="AA43" s="196"/>
      <c r="AB43" s="196"/>
      <c r="AC43" s="197"/>
      <c r="AL43" s="1"/>
      <c r="AM43" s="1"/>
    </row>
    <row r="44" spans="1:46" ht="15" customHeight="1" x14ac:dyDescent="0.25">
      <c r="A44" s="5" t="s">
        <v>1718</v>
      </c>
      <c r="B44" s="62" t="s">
        <v>2384</v>
      </c>
      <c r="C44" s="5" t="s">
        <v>646</v>
      </c>
      <c r="D44" s="5"/>
      <c r="E44" s="5" t="s">
        <v>816</v>
      </c>
      <c r="F44" s="278" t="s">
        <v>2371</v>
      </c>
      <c r="G44" s="302" t="s">
        <v>2348</v>
      </c>
      <c r="H44" s="280" t="s">
        <v>7</v>
      </c>
      <c r="I44" s="49">
        <f t="shared" si="1"/>
        <v>115</v>
      </c>
      <c r="J44" s="169">
        <v>100</v>
      </c>
      <c r="K44" s="57">
        <v>200</v>
      </c>
      <c r="L44" s="32"/>
      <c r="M44" s="9">
        <f t="shared" si="2"/>
        <v>0</v>
      </c>
      <c r="N44" s="8">
        <f t="shared" si="3"/>
        <v>0</v>
      </c>
      <c r="O44" s="8">
        <f t="shared" si="13"/>
        <v>0</v>
      </c>
      <c r="P44" s="32"/>
      <c r="Q44" s="8">
        <f t="shared" si="5"/>
        <v>0</v>
      </c>
      <c r="R44" s="8">
        <f t="shared" si="6"/>
        <v>0</v>
      </c>
      <c r="S44" s="8">
        <f t="shared" si="14"/>
        <v>0</v>
      </c>
      <c r="T44" s="8">
        <f t="shared" si="8"/>
        <v>0</v>
      </c>
      <c r="U44" s="3" t="s">
        <v>2513</v>
      </c>
      <c r="V44" s="200"/>
      <c r="W44" s="196"/>
      <c r="X44" s="196"/>
      <c r="Y44" s="197"/>
      <c r="Z44" s="200"/>
      <c r="AA44" s="196"/>
      <c r="AB44" s="196"/>
      <c r="AC44" s="197"/>
      <c r="AL44" s="1"/>
      <c r="AM44" s="1"/>
    </row>
    <row r="45" spans="1:46" ht="15" customHeight="1" x14ac:dyDescent="0.25">
      <c r="A45" s="5" t="s">
        <v>1718</v>
      </c>
      <c r="B45" s="62" t="s">
        <v>2384</v>
      </c>
      <c r="C45" s="5" t="s">
        <v>646</v>
      </c>
      <c r="D45" s="5"/>
      <c r="E45" s="5" t="s">
        <v>816</v>
      </c>
      <c r="F45" s="278" t="s">
        <v>2368</v>
      </c>
      <c r="G45" s="302" t="s">
        <v>2350</v>
      </c>
      <c r="H45" s="280" t="s">
        <v>7</v>
      </c>
      <c r="I45" s="49">
        <f t="shared" si="1"/>
        <v>115</v>
      </c>
      <c r="J45" s="169">
        <v>100</v>
      </c>
      <c r="K45" s="57">
        <v>200</v>
      </c>
      <c r="L45" s="32"/>
      <c r="M45" s="9">
        <f t="shared" si="2"/>
        <v>0</v>
      </c>
      <c r="N45" s="8">
        <f t="shared" si="3"/>
        <v>0</v>
      </c>
      <c r="O45" s="8">
        <f t="shared" si="13"/>
        <v>0</v>
      </c>
      <c r="P45" s="32"/>
      <c r="Q45" s="8">
        <f t="shared" si="5"/>
        <v>0</v>
      </c>
      <c r="R45" s="8">
        <f t="shared" si="6"/>
        <v>0</v>
      </c>
      <c r="S45" s="8">
        <f t="shared" si="14"/>
        <v>0</v>
      </c>
      <c r="T45" s="8">
        <f t="shared" si="8"/>
        <v>0</v>
      </c>
      <c r="U45" s="3" t="s">
        <v>2513</v>
      </c>
      <c r="V45" s="200"/>
      <c r="W45" s="196"/>
      <c r="X45" s="196"/>
      <c r="Y45" s="197"/>
      <c r="Z45" s="200"/>
      <c r="AA45" s="196"/>
      <c r="AB45" s="196"/>
      <c r="AC45" s="197"/>
      <c r="AL45" s="1"/>
      <c r="AM45" s="1"/>
    </row>
    <row r="46" spans="1:46" ht="15" customHeight="1" x14ac:dyDescent="0.25">
      <c r="A46" s="5" t="s">
        <v>1718</v>
      </c>
      <c r="B46" s="62" t="s">
        <v>2384</v>
      </c>
      <c r="C46" s="5" t="s">
        <v>646</v>
      </c>
      <c r="D46" s="5"/>
      <c r="E46" s="5" t="s">
        <v>816</v>
      </c>
      <c r="F46" s="278" t="s">
        <v>2369</v>
      </c>
      <c r="G46" s="302" t="s">
        <v>2351</v>
      </c>
      <c r="H46" s="280" t="s">
        <v>7</v>
      </c>
      <c r="I46" s="49">
        <f t="shared" si="1"/>
        <v>115</v>
      </c>
      <c r="J46" s="169">
        <v>100</v>
      </c>
      <c r="K46" s="57">
        <v>200</v>
      </c>
      <c r="L46" s="32"/>
      <c r="M46" s="9">
        <f t="shared" si="2"/>
        <v>0</v>
      </c>
      <c r="N46" s="8">
        <f t="shared" si="3"/>
        <v>0</v>
      </c>
      <c r="O46" s="8">
        <f t="shared" si="13"/>
        <v>0</v>
      </c>
      <c r="P46" s="32"/>
      <c r="Q46" s="8">
        <f t="shared" si="5"/>
        <v>0</v>
      </c>
      <c r="R46" s="8">
        <f t="shared" si="6"/>
        <v>0</v>
      </c>
      <c r="S46" s="8">
        <f t="shared" si="14"/>
        <v>0</v>
      </c>
      <c r="T46" s="8">
        <f t="shared" si="8"/>
        <v>0</v>
      </c>
      <c r="U46" s="3" t="s">
        <v>2513</v>
      </c>
      <c r="V46" s="200"/>
      <c r="W46" s="196"/>
      <c r="X46" s="196"/>
      <c r="Y46" s="197"/>
      <c r="Z46" s="200"/>
      <c r="AA46" s="196"/>
      <c r="AB46" s="196"/>
      <c r="AC46" s="197"/>
      <c r="AL46" s="1"/>
      <c r="AM46" s="1"/>
    </row>
    <row r="47" spans="1:46" ht="15" customHeight="1" x14ac:dyDescent="0.25">
      <c r="A47" s="5" t="s">
        <v>1718</v>
      </c>
      <c r="B47" s="62" t="s">
        <v>2384</v>
      </c>
      <c r="C47" s="5" t="s">
        <v>646</v>
      </c>
      <c r="D47" s="5"/>
      <c r="E47" s="5" t="s">
        <v>816</v>
      </c>
      <c r="F47" s="278" t="s">
        <v>2372</v>
      </c>
      <c r="G47" s="302" t="s">
        <v>2352</v>
      </c>
      <c r="H47" s="280" t="s">
        <v>7</v>
      </c>
      <c r="I47" s="49">
        <f t="shared" si="1"/>
        <v>115</v>
      </c>
      <c r="J47" s="169">
        <v>100</v>
      </c>
      <c r="K47" s="57">
        <v>200</v>
      </c>
      <c r="L47" s="32"/>
      <c r="M47" s="9">
        <f t="shared" si="2"/>
        <v>0</v>
      </c>
      <c r="N47" s="8">
        <f t="shared" si="3"/>
        <v>0</v>
      </c>
      <c r="O47" s="8">
        <f t="shared" si="13"/>
        <v>0</v>
      </c>
      <c r="P47" s="32"/>
      <c r="Q47" s="8">
        <f t="shared" si="5"/>
        <v>0</v>
      </c>
      <c r="R47" s="8">
        <f t="shared" si="6"/>
        <v>0</v>
      </c>
      <c r="S47" s="8">
        <f t="shared" si="14"/>
        <v>0</v>
      </c>
      <c r="T47" s="8">
        <f t="shared" si="8"/>
        <v>0</v>
      </c>
      <c r="U47" s="3" t="s">
        <v>2513</v>
      </c>
      <c r="V47" s="200"/>
      <c r="W47" s="196"/>
      <c r="X47" s="196"/>
      <c r="Y47" s="197"/>
      <c r="Z47" s="200"/>
      <c r="AA47" s="196"/>
      <c r="AB47" s="196"/>
      <c r="AC47" s="197"/>
      <c r="AL47" s="1"/>
      <c r="AM47" s="1"/>
    </row>
    <row r="48" spans="1:46" ht="15" customHeight="1" x14ac:dyDescent="0.25">
      <c r="A48" s="5" t="s">
        <v>1718</v>
      </c>
      <c r="B48" s="62" t="s">
        <v>2384</v>
      </c>
      <c r="C48" s="5" t="s">
        <v>646</v>
      </c>
      <c r="D48" s="5"/>
      <c r="E48" s="5" t="s">
        <v>816</v>
      </c>
      <c r="F48" s="278" t="s">
        <v>2373</v>
      </c>
      <c r="G48" s="302" t="s">
        <v>2353</v>
      </c>
      <c r="H48" s="280" t="s">
        <v>7</v>
      </c>
      <c r="I48" s="49">
        <f t="shared" si="1"/>
        <v>115</v>
      </c>
      <c r="J48" s="169">
        <v>100</v>
      </c>
      <c r="K48" s="57">
        <v>200</v>
      </c>
      <c r="L48" s="32"/>
      <c r="M48" s="9">
        <f t="shared" si="2"/>
        <v>0</v>
      </c>
      <c r="N48" s="8">
        <f t="shared" si="3"/>
        <v>0</v>
      </c>
      <c r="O48" s="8">
        <f t="shared" si="13"/>
        <v>0</v>
      </c>
      <c r="P48" s="32"/>
      <c r="Q48" s="8">
        <f t="shared" si="5"/>
        <v>0</v>
      </c>
      <c r="R48" s="8">
        <f t="shared" si="6"/>
        <v>0</v>
      </c>
      <c r="S48" s="8">
        <f t="shared" si="14"/>
        <v>0</v>
      </c>
      <c r="T48" s="8">
        <f t="shared" si="8"/>
        <v>0</v>
      </c>
      <c r="U48" s="3" t="s">
        <v>2513</v>
      </c>
      <c r="V48" s="200"/>
      <c r="W48" s="196"/>
      <c r="X48" s="196"/>
      <c r="Y48" s="197"/>
      <c r="Z48" s="200"/>
      <c r="AA48" s="196"/>
      <c r="AB48" s="196"/>
      <c r="AC48" s="197"/>
      <c r="AL48" s="1"/>
      <c r="AM48" s="1"/>
    </row>
    <row r="49" spans="1:39" ht="15" customHeight="1" x14ac:dyDescent="0.25">
      <c r="A49" s="5" t="s">
        <v>1718</v>
      </c>
      <c r="B49" s="62" t="s">
        <v>2384</v>
      </c>
      <c r="C49" s="5" t="s">
        <v>646</v>
      </c>
      <c r="D49" s="5"/>
      <c r="E49" s="81" t="s">
        <v>817</v>
      </c>
      <c r="F49" s="278" t="s">
        <v>2377</v>
      </c>
      <c r="G49" s="302" t="s">
        <v>2357</v>
      </c>
      <c r="H49" s="280" t="s">
        <v>7</v>
      </c>
      <c r="I49" s="49">
        <f t="shared" si="1"/>
        <v>115</v>
      </c>
      <c r="J49" s="169">
        <v>100</v>
      </c>
      <c r="K49" s="57">
        <v>200</v>
      </c>
      <c r="L49" s="32"/>
      <c r="M49" s="9">
        <f t="shared" si="2"/>
        <v>0</v>
      </c>
      <c r="N49" s="8">
        <f t="shared" si="3"/>
        <v>0</v>
      </c>
      <c r="O49" s="8">
        <f t="shared" si="13"/>
        <v>0</v>
      </c>
      <c r="P49" s="32"/>
      <c r="Q49" s="8">
        <f t="shared" si="5"/>
        <v>0</v>
      </c>
      <c r="R49" s="8">
        <f t="shared" si="6"/>
        <v>0</v>
      </c>
      <c r="S49" s="8">
        <f t="shared" si="14"/>
        <v>0</v>
      </c>
      <c r="T49" s="8">
        <f t="shared" si="8"/>
        <v>0</v>
      </c>
      <c r="U49" s="3" t="s">
        <v>2513</v>
      </c>
      <c r="V49" s="200"/>
      <c r="W49" s="196"/>
      <c r="X49" s="196"/>
      <c r="Y49" s="197"/>
      <c r="Z49" s="200"/>
      <c r="AA49" s="196"/>
      <c r="AB49" s="196"/>
      <c r="AC49" s="197"/>
      <c r="AL49" s="248"/>
      <c r="AM49" s="248"/>
    </row>
    <row r="50" spans="1:39" ht="15" customHeight="1" x14ac:dyDescent="0.25">
      <c r="A50" s="5" t="s">
        <v>1718</v>
      </c>
      <c r="B50" s="62" t="s">
        <v>2384</v>
      </c>
      <c r="C50" s="5" t="s">
        <v>646</v>
      </c>
      <c r="D50" s="5"/>
      <c r="E50" s="81" t="s">
        <v>817</v>
      </c>
      <c r="F50" s="278" t="s">
        <v>2378</v>
      </c>
      <c r="G50" s="302" t="s">
        <v>2358</v>
      </c>
      <c r="H50" s="280" t="s">
        <v>7</v>
      </c>
      <c r="I50" s="49">
        <f t="shared" si="1"/>
        <v>115</v>
      </c>
      <c r="J50" s="169">
        <v>100</v>
      </c>
      <c r="K50" s="57">
        <v>200</v>
      </c>
      <c r="L50" s="32"/>
      <c r="M50" s="9">
        <f t="shared" si="2"/>
        <v>0</v>
      </c>
      <c r="N50" s="8">
        <f t="shared" si="3"/>
        <v>0</v>
      </c>
      <c r="O50" s="8">
        <f t="shared" si="13"/>
        <v>0</v>
      </c>
      <c r="P50" s="32"/>
      <c r="Q50" s="8">
        <f t="shared" si="5"/>
        <v>0</v>
      </c>
      <c r="R50" s="8">
        <f t="shared" si="6"/>
        <v>0</v>
      </c>
      <c r="S50" s="8">
        <f t="shared" si="14"/>
        <v>0</v>
      </c>
      <c r="T50" s="8">
        <f t="shared" si="8"/>
        <v>0</v>
      </c>
      <c r="U50" s="3" t="s">
        <v>2513</v>
      </c>
      <c r="V50" s="200"/>
      <c r="W50" s="196"/>
      <c r="X50" s="196"/>
      <c r="Y50" s="197"/>
      <c r="Z50" s="200"/>
      <c r="AA50" s="196"/>
      <c r="AB50" s="196"/>
      <c r="AC50" s="197"/>
      <c r="AL50" s="248"/>
      <c r="AM50" s="248"/>
    </row>
    <row r="51" spans="1:39" ht="15" customHeight="1" x14ac:dyDescent="0.25">
      <c r="A51" s="5" t="s">
        <v>1718</v>
      </c>
      <c r="B51" s="62" t="s">
        <v>2384</v>
      </c>
      <c r="C51" s="5" t="s">
        <v>646</v>
      </c>
      <c r="D51" s="5"/>
      <c r="E51" s="81" t="s">
        <v>817</v>
      </c>
      <c r="F51" s="278" t="s">
        <v>2379</v>
      </c>
      <c r="G51" s="302" t="s">
        <v>2359</v>
      </c>
      <c r="H51" s="280" t="s">
        <v>7</v>
      </c>
      <c r="I51" s="49">
        <f t="shared" si="1"/>
        <v>115</v>
      </c>
      <c r="J51" s="169">
        <v>100</v>
      </c>
      <c r="K51" s="57">
        <v>200</v>
      </c>
      <c r="L51" s="32"/>
      <c r="M51" s="9">
        <f t="shared" si="2"/>
        <v>0</v>
      </c>
      <c r="N51" s="8">
        <f t="shared" si="3"/>
        <v>0</v>
      </c>
      <c r="O51" s="8">
        <f t="shared" si="13"/>
        <v>0</v>
      </c>
      <c r="P51" s="32"/>
      <c r="Q51" s="8">
        <f t="shared" si="5"/>
        <v>0</v>
      </c>
      <c r="R51" s="8">
        <f t="shared" si="6"/>
        <v>0</v>
      </c>
      <c r="S51" s="8">
        <f t="shared" si="14"/>
        <v>0</v>
      </c>
      <c r="T51" s="8">
        <f t="shared" si="8"/>
        <v>0</v>
      </c>
      <c r="U51" s="3" t="s">
        <v>2513</v>
      </c>
      <c r="V51" s="200"/>
      <c r="W51" s="196"/>
      <c r="X51" s="196"/>
      <c r="Y51" s="197"/>
      <c r="Z51" s="200"/>
      <c r="AA51" s="196"/>
      <c r="AB51" s="196"/>
      <c r="AC51" s="197"/>
      <c r="AL51" s="248"/>
      <c r="AM51" s="248"/>
    </row>
    <row r="52" spans="1:39" ht="15" customHeight="1" x14ac:dyDescent="0.25">
      <c r="A52" s="5" t="s">
        <v>1718</v>
      </c>
      <c r="B52" s="62" t="s">
        <v>2384</v>
      </c>
      <c r="C52" s="5" t="s">
        <v>646</v>
      </c>
      <c r="D52" s="5"/>
      <c r="E52" s="81" t="s">
        <v>817</v>
      </c>
      <c r="F52" s="278" t="s">
        <v>2380</v>
      </c>
      <c r="G52" s="302" t="s">
        <v>2360</v>
      </c>
      <c r="H52" s="280" t="s">
        <v>7</v>
      </c>
      <c r="I52" s="49">
        <f t="shared" si="1"/>
        <v>115</v>
      </c>
      <c r="J52" s="169">
        <v>100</v>
      </c>
      <c r="K52" s="57">
        <v>200</v>
      </c>
      <c r="L52" s="32"/>
      <c r="M52" s="9">
        <f t="shared" si="2"/>
        <v>0</v>
      </c>
      <c r="N52" s="8">
        <f t="shared" si="3"/>
        <v>0</v>
      </c>
      <c r="O52" s="8">
        <f t="shared" si="13"/>
        <v>0</v>
      </c>
      <c r="P52" s="32"/>
      <c r="Q52" s="8">
        <f t="shared" si="5"/>
        <v>0</v>
      </c>
      <c r="R52" s="8">
        <f t="shared" si="6"/>
        <v>0</v>
      </c>
      <c r="S52" s="8">
        <f t="shared" si="14"/>
        <v>0</v>
      </c>
      <c r="T52" s="8">
        <f t="shared" si="8"/>
        <v>0</v>
      </c>
      <c r="U52" s="3" t="s">
        <v>2513</v>
      </c>
      <c r="V52" s="200"/>
      <c r="W52" s="196"/>
      <c r="X52" s="196"/>
      <c r="Y52" s="197"/>
      <c r="Z52" s="200"/>
      <c r="AA52" s="196"/>
      <c r="AB52" s="196"/>
      <c r="AC52" s="197"/>
      <c r="AL52" s="248"/>
      <c r="AM52" s="248"/>
    </row>
    <row r="53" spans="1:39" ht="15" customHeight="1" x14ac:dyDescent="0.25">
      <c r="A53" s="5" t="s">
        <v>1718</v>
      </c>
      <c r="B53" s="62" t="s">
        <v>2384</v>
      </c>
      <c r="C53" s="5" t="s">
        <v>646</v>
      </c>
      <c r="D53" s="5"/>
      <c r="E53" s="81" t="s">
        <v>817</v>
      </c>
      <c r="F53" s="278" t="s">
        <v>2381</v>
      </c>
      <c r="G53" s="302" t="s">
        <v>2361</v>
      </c>
      <c r="H53" s="280" t="s">
        <v>7</v>
      </c>
      <c r="I53" s="49">
        <f t="shared" si="1"/>
        <v>115</v>
      </c>
      <c r="J53" s="169">
        <v>100</v>
      </c>
      <c r="K53" s="57">
        <v>200</v>
      </c>
      <c r="L53" s="32"/>
      <c r="M53" s="9">
        <f t="shared" si="2"/>
        <v>0</v>
      </c>
      <c r="N53" s="8">
        <f t="shared" si="3"/>
        <v>0</v>
      </c>
      <c r="O53" s="8">
        <f t="shared" si="13"/>
        <v>0</v>
      </c>
      <c r="P53" s="32"/>
      <c r="Q53" s="8">
        <f t="shared" si="5"/>
        <v>0</v>
      </c>
      <c r="R53" s="8">
        <f t="shared" si="6"/>
        <v>0</v>
      </c>
      <c r="S53" s="8">
        <f t="shared" si="14"/>
        <v>0</v>
      </c>
      <c r="T53" s="8">
        <f t="shared" si="8"/>
        <v>0</v>
      </c>
      <c r="U53" s="3" t="s">
        <v>2513</v>
      </c>
      <c r="V53" s="200"/>
      <c r="W53" s="196"/>
      <c r="X53" s="196"/>
      <c r="Y53" s="197"/>
      <c r="Z53" s="200"/>
      <c r="AA53" s="196"/>
      <c r="AB53" s="196"/>
      <c r="AC53" s="197"/>
      <c r="AL53" s="248"/>
      <c r="AM53" s="248"/>
    </row>
    <row r="54" spans="1:39" ht="15" customHeight="1" x14ac:dyDescent="0.25">
      <c r="A54" s="5" t="s">
        <v>1718</v>
      </c>
      <c r="B54" s="62" t="s">
        <v>2384</v>
      </c>
      <c r="C54" s="5" t="s">
        <v>646</v>
      </c>
      <c r="D54" s="5"/>
      <c r="E54" s="5" t="s">
        <v>1793</v>
      </c>
      <c r="F54" s="278" t="s">
        <v>2382</v>
      </c>
      <c r="G54" s="302" t="s">
        <v>2362</v>
      </c>
      <c r="H54" s="280" t="s">
        <v>7</v>
      </c>
      <c r="I54" s="49">
        <f t="shared" si="1"/>
        <v>115</v>
      </c>
      <c r="J54" s="169">
        <v>100</v>
      </c>
      <c r="K54" s="57">
        <v>200</v>
      </c>
      <c r="L54" s="32"/>
      <c r="M54" s="9">
        <f t="shared" si="2"/>
        <v>0</v>
      </c>
      <c r="N54" s="8">
        <f t="shared" si="3"/>
        <v>0</v>
      </c>
      <c r="O54" s="8">
        <f t="shared" si="13"/>
        <v>0</v>
      </c>
      <c r="P54" s="32"/>
      <c r="Q54" s="8">
        <f t="shared" si="5"/>
        <v>0</v>
      </c>
      <c r="R54" s="8">
        <f t="shared" si="6"/>
        <v>0</v>
      </c>
      <c r="S54" s="8">
        <f t="shared" si="14"/>
        <v>0</v>
      </c>
      <c r="T54" s="8">
        <f t="shared" si="8"/>
        <v>0</v>
      </c>
      <c r="U54" s="3" t="s">
        <v>2513</v>
      </c>
      <c r="V54" s="200"/>
      <c r="W54" s="196"/>
      <c r="X54" s="196"/>
      <c r="Y54" s="197"/>
      <c r="Z54" s="200"/>
      <c r="AA54" s="196"/>
      <c r="AB54" s="196"/>
      <c r="AC54" s="197"/>
      <c r="AL54" s="1"/>
      <c r="AM54" s="1"/>
    </row>
    <row r="55" spans="1:39" ht="15" customHeight="1" x14ac:dyDescent="0.25">
      <c r="A55" s="5" t="s">
        <v>1718</v>
      </c>
      <c r="B55" s="62" t="s">
        <v>2384</v>
      </c>
      <c r="C55" s="5" t="s">
        <v>646</v>
      </c>
      <c r="D55" s="5"/>
      <c r="E55" s="5" t="s">
        <v>2364</v>
      </c>
      <c r="F55" s="278" t="s">
        <v>2367</v>
      </c>
      <c r="G55" s="302" t="s">
        <v>2349</v>
      </c>
      <c r="H55" s="280" t="s">
        <v>7</v>
      </c>
      <c r="I55" s="49">
        <f t="shared" si="1"/>
        <v>115</v>
      </c>
      <c r="J55" s="169">
        <v>100</v>
      </c>
      <c r="K55" s="57">
        <v>200</v>
      </c>
      <c r="L55" s="32"/>
      <c r="M55" s="9">
        <f t="shared" si="2"/>
        <v>0</v>
      </c>
      <c r="N55" s="8">
        <f t="shared" si="3"/>
        <v>0</v>
      </c>
      <c r="O55" s="8">
        <f t="shared" si="13"/>
        <v>0</v>
      </c>
      <c r="P55" s="32"/>
      <c r="Q55" s="8">
        <f t="shared" si="5"/>
        <v>0</v>
      </c>
      <c r="R55" s="8">
        <f t="shared" si="6"/>
        <v>0</v>
      </c>
      <c r="S55" s="8">
        <f t="shared" si="14"/>
        <v>0</v>
      </c>
      <c r="T55" s="8">
        <f t="shared" si="8"/>
        <v>0</v>
      </c>
      <c r="U55" s="3" t="s">
        <v>2513</v>
      </c>
      <c r="V55" s="200"/>
      <c r="W55" s="196"/>
      <c r="X55" s="196"/>
      <c r="Y55" s="197"/>
      <c r="Z55" s="200"/>
      <c r="AA55" s="196"/>
      <c r="AB55" s="196"/>
      <c r="AC55" s="197"/>
      <c r="AL55" s="1"/>
      <c r="AM55" s="1"/>
    </row>
    <row r="56" spans="1:39" ht="15" customHeight="1" x14ac:dyDescent="0.25">
      <c r="A56" s="5" t="s">
        <v>1718</v>
      </c>
      <c r="B56" s="5" t="s">
        <v>646</v>
      </c>
      <c r="C56" s="5" t="s">
        <v>646</v>
      </c>
      <c r="D56" s="5"/>
      <c r="E56" s="5" t="s">
        <v>816</v>
      </c>
      <c r="F56" s="278" t="s">
        <v>308</v>
      </c>
      <c r="G56" s="302" t="s">
        <v>1756</v>
      </c>
      <c r="H56" s="280" t="s">
        <v>6</v>
      </c>
      <c r="I56" s="49">
        <f t="shared" si="1"/>
        <v>345</v>
      </c>
      <c r="J56" s="9">
        <v>300</v>
      </c>
      <c r="K56" s="6" t="s">
        <v>813</v>
      </c>
      <c r="L56" s="32"/>
      <c r="M56" s="9">
        <f t="shared" si="2"/>
        <v>0</v>
      </c>
      <c r="N56" s="8">
        <f t="shared" si="3"/>
        <v>0</v>
      </c>
      <c r="O56" s="8"/>
      <c r="P56" s="29"/>
      <c r="Q56" s="8">
        <f t="shared" si="5"/>
        <v>0</v>
      </c>
      <c r="R56" s="8">
        <f t="shared" si="6"/>
        <v>0</v>
      </c>
      <c r="S56" s="8"/>
      <c r="T56" s="8">
        <f t="shared" si="8"/>
        <v>0</v>
      </c>
      <c r="U56" s="3" t="s">
        <v>2953</v>
      </c>
      <c r="V56" s="200"/>
      <c r="W56" s="196"/>
      <c r="X56" s="196"/>
      <c r="Y56" s="197"/>
      <c r="Z56" s="200"/>
      <c r="AA56" s="196"/>
      <c r="AB56" s="196"/>
      <c r="AC56" s="197"/>
      <c r="AL56" s="1"/>
      <c r="AM56" s="1"/>
    </row>
    <row r="57" spans="1:39" ht="15" customHeight="1" x14ac:dyDescent="0.25">
      <c r="A57" s="5" t="s">
        <v>1718</v>
      </c>
      <c r="B57" s="5" t="s">
        <v>646</v>
      </c>
      <c r="C57" s="5" t="s">
        <v>646</v>
      </c>
      <c r="D57" s="5"/>
      <c r="E57" s="5" t="s">
        <v>816</v>
      </c>
      <c r="F57" s="278" t="s">
        <v>307</v>
      </c>
      <c r="G57" s="302" t="s">
        <v>1757</v>
      </c>
      <c r="H57" s="280" t="s">
        <v>6</v>
      </c>
      <c r="I57" s="49">
        <f t="shared" si="1"/>
        <v>345</v>
      </c>
      <c r="J57" s="9">
        <v>300</v>
      </c>
      <c r="K57" s="6" t="s">
        <v>813</v>
      </c>
      <c r="L57" s="32"/>
      <c r="M57" s="9">
        <f t="shared" si="2"/>
        <v>0</v>
      </c>
      <c r="N57" s="8">
        <f t="shared" si="3"/>
        <v>0</v>
      </c>
      <c r="O57" s="8"/>
      <c r="P57" s="29"/>
      <c r="Q57" s="8">
        <f t="shared" si="5"/>
        <v>0</v>
      </c>
      <c r="R57" s="8">
        <f t="shared" si="6"/>
        <v>0</v>
      </c>
      <c r="S57" s="8"/>
      <c r="T57" s="8">
        <f t="shared" si="8"/>
        <v>0</v>
      </c>
      <c r="U57" s="3" t="s">
        <v>2951</v>
      </c>
      <c r="V57" s="200"/>
      <c r="W57" s="196"/>
      <c r="X57" s="196"/>
      <c r="Y57" s="197"/>
      <c r="Z57" s="200"/>
      <c r="AA57" s="196"/>
      <c r="AB57" s="196"/>
      <c r="AC57" s="197"/>
      <c r="AL57" s="1"/>
      <c r="AM57" s="1"/>
    </row>
    <row r="58" spans="1:39" ht="15" customHeight="1" x14ac:dyDescent="0.25">
      <c r="A58" s="5" t="s">
        <v>1718</v>
      </c>
      <c r="B58" s="5" t="s">
        <v>646</v>
      </c>
      <c r="C58" s="5" t="s">
        <v>646</v>
      </c>
      <c r="D58" s="5"/>
      <c r="E58" s="5" t="s">
        <v>816</v>
      </c>
      <c r="F58" s="278" t="s">
        <v>306</v>
      </c>
      <c r="G58" s="302" t="s">
        <v>1758</v>
      </c>
      <c r="H58" s="280" t="s">
        <v>6</v>
      </c>
      <c r="I58" s="49">
        <f t="shared" si="1"/>
        <v>345</v>
      </c>
      <c r="J58" s="9">
        <v>300</v>
      </c>
      <c r="K58" s="57" t="s">
        <v>813</v>
      </c>
      <c r="L58" s="32"/>
      <c r="M58" s="9">
        <f t="shared" si="2"/>
        <v>0</v>
      </c>
      <c r="N58" s="8">
        <f t="shared" si="3"/>
        <v>0</v>
      </c>
      <c r="O58" s="8"/>
      <c r="P58" s="32"/>
      <c r="Q58" s="8">
        <f t="shared" si="5"/>
        <v>0</v>
      </c>
      <c r="R58" s="8">
        <f t="shared" si="6"/>
        <v>0</v>
      </c>
      <c r="S58" s="8"/>
      <c r="T58" s="8">
        <f t="shared" si="8"/>
        <v>0</v>
      </c>
      <c r="U58" s="3" t="s">
        <v>2952</v>
      </c>
      <c r="V58" s="200"/>
      <c r="W58" s="196"/>
      <c r="X58" s="196"/>
      <c r="Y58" s="197"/>
      <c r="Z58" s="200"/>
      <c r="AA58" s="196"/>
      <c r="AB58" s="196"/>
      <c r="AC58" s="197"/>
      <c r="AL58" s="1"/>
      <c r="AM58" s="1"/>
    </row>
    <row r="59" spans="1:39" ht="15" customHeight="1" x14ac:dyDescent="0.25">
      <c r="A59" s="5" t="s">
        <v>1718</v>
      </c>
      <c r="B59" s="62" t="s">
        <v>3130</v>
      </c>
      <c r="C59" s="5"/>
      <c r="D59" s="5" t="s">
        <v>1829</v>
      </c>
      <c r="E59" s="5" t="s">
        <v>816</v>
      </c>
      <c r="F59" s="303" t="s">
        <v>2374</v>
      </c>
      <c r="G59" s="52" t="s">
        <v>3132</v>
      </c>
      <c r="H59" s="280" t="s">
        <v>7</v>
      </c>
      <c r="I59" s="49">
        <f t="shared" si="1"/>
        <v>87</v>
      </c>
      <c r="J59" s="169">
        <v>75</v>
      </c>
      <c r="K59" s="57">
        <v>150</v>
      </c>
      <c r="L59" s="32"/>
      <c r="M59" s="9">
        <f t="shared" si="2"/>
        <v>0</v>
      </c>
      <c r="N59" s="8">
        <f t="shared" si="3"/>
        <v>0</v>
      </c>
      <c r="O59" s="8">
        <f>L59*K59</f>
        <v>0</v>
      </c>
      <c r="P59" s="32"/>
      <c r="Q59" s="8">
        <f t="shared" si="5"/>
        <v>0</v>
      </c>
      <c r="R59" s="8">
        <f t="shared" si="6"/>
        <v>0</v>
      </c>
      <c r="S59" s="8">
        <f>P59*K59</f>
        <v>0</v>
      </c>
      <c r="T59" s="8">
        <f t="shared" si="8"/>
        <v>0</v>
      </c>
      <c r="U59" s="3" t="s">
        <v>3131</v>
      </c>
      <c r="V59" s="200"/>
      <c r="W59" s="196"/>
      <c r="X59" s="196"/>
      <c r="Y59" s="197"/>
      <c r="Z59" s="200"/>
      <c r="AA59" s="196"/>
      <c r="AB59" s="196"/>
      <c r="AC59" s="197"/>
      <c r="AL59" s="248"/>
      <c r="AM59" s="248"/>
    </row>
    <row r="60" spans="1:39" ht="15" customHeight="1" x14ac:dyDescent="0.25">
      <c r="A60" s="5" t="s">
        <v>1718</v>
      </c>
      <c r="B60" s="5" t="s">
        <v>647</v>
      </c>
      <c r="C60" s="5" t="s">
        <v>647</v>
      </c>
      <c r="D60" s="5" t="s">
        <v>1825</v>
      </c>
      <c r="E60" s="5" t="s">
        <v>816</v>
      </c>
      <c r="F60" s="52" t="s">
        <v>310</v>
      </c>
      <c r="G60" s="307" t="s">
        <v>2081</v>
      </c>
      <c r="H60" s="52" t="s">
        <v>1699</v>
      </c>
      <c r="I60" s="49">
        <f t="shared" si="1"/>
        <v>805</v>
      </c>
      <c r="J60" s="9">
        <v>700</v>
      </c>
      <c r="K60" s="6">
        <v>1600</v>
      </c>
      <c r="L60" s="32"/>
      <c r="M60" s="9">
        <f t="shared" si="2"/>
        <v>0</v>
      </c>
      <c r="N60" s="8">
        <f t="shared" si="3"/>
        <v>0</v>
      </c>
      <c r="O60" s="8">
        <f>L60*K60</f>
        <v>0</v>
      </c>
      <c r="P60" s="32"/>
      <c r="Q60" s="8">
        <f t="shared" si="5"/>
        <v>0</v>
      </c>
      <c r="R60" s="8">
        <f t="shared" si="6"/>
        <v>0</v>
      </c>
      <c r="S60" s="8">
        <f>P60*K60</f>
        <v>0</v>
      </c>
      <c r="T60" s="8">
        <f t="shared" si="8"/>
        <v>0</v>
      </c>
      <c r="V60" s="200"/>
      <c r="W60" s="196"/>
      <c r="X60" s="196"/>
      <c r="Y60" s="197"/>
      <c r="Z60" s="200"/>
      <c r="AA60" s="196"/>
      <c r="AB60" s="196"/>
      <c r="AC60" s="197"/>
      <c r="AL60" s="248"/>
      <c r="AM60" s="248"/>
    </row>
    <row r="61" spans="1:39" ht="15" customHeight="1" x14ac:dyDescent="0.25">
      <c r="A61" s="5" t="s">
        <v>1718</v>
      </c>
      <c r="B61" s="5" t="s">
        <v>648</v>
      </c>
      <c r="C61" s="5" t="s">
        <v>648</v>
      </c>
      <c r="D61" s="5" t="s">
        <v>1825</v>
      </c>
      <c r="E61" s="5" t="s">
        <v>816</v>
      </c>
      <c r="F61" s="5" t="s">
        <v>2983</v>
      </c>
      <c r="G61" s="302" t="s">
        <v>2984</v>
      </c>
      <c r="H61" s="5" t="s">
        <v>7</v>
      </c>
      <c r="I61" s="49">
        <f t="shared" si="1"/>
        <v>173</v>
      </c>
      <c r="J61" s="9">
        <v>150</v>
      </c>
      <c r="K61" s="6" t="s">
        <v>813</v>
      </c>
      <c r="L61" s="32"/>
      <c r="M61" s="9">
        <f t="shared" si="2"/>
        <v>0</v>
      </c>
      <c r="N61" s="8">
        <f t="shared" si="3"/>
        <v>0</v>
      </c>
      <c r="O61" s="8"/>
      <c r="P61" s="29"/>
      <c r="Q61" s="8">
        <f t="shared" si="5"/>
        <v>0</v>
      </c>
      <c r="R61" s="8">
        <f t="shared" si="6"/>
        <v>0</v>
      </c>
      <c r="S61" s="8"/>
      <c r="T61" s="8">
        <f t="shared" si="8"/>
        <v>0</v>
      </c>
      <c r="U61" s="3" t="s">
        <v>2982</v>
      </c>
      <c r="V61" s="200">
        <f>W61*X61*Y61</f>
        <v>1</v>
      </c>
      <c r="W61" s="196">
        <v>1</v>
      </c>
      <c r="X61" s="196">
        <v>1</v>
      </c>
      <c r="Y61" s="197">
        <v>1</v>
      </c>
      <c r="Z61" s="200"/>
      <c r="AA61" s="196">
        <v>0</v>
      </c>
      <c r="AB61" s="196">
        <v>0</v>
      </c>
      <c r="AC61" s="197">
        <v>0</v>
      </c>
      <c r="AL61" s="248"/>
      <c r="AM61" s="248"/>
    </row>
    <row r="62" spans="1:39" ht="15" customHeight="1" x14ac:dyDescent="0.25">
      <c r="A62" s="5" t="s">
        <v>1718</v>
      </c>
      <c r="B62" s="5" t="s">
        <v>648</v>
      </c>
      <c r="C62" s="5" t="s">
        <v>648</v>
      </c>
      <c r="D62" s="5" t="s">
        <v>1825</v>
      </c>
      <c r="E62" s="5" t="s">
        <v>816</v>
      </c>
      <c r="F62" s="278" t="s">
        <v>309</v>
      </c>
      <c r="G62" s="302" t="s">
        <v>639</v>
      </c>
      <c r="H62" s="280" t="s">
        <v>7</v>
      </c>
      <c r="I62" s="49">
        <f t="shared" si="1"/>
        <v>311</v>
      </c>
      <c r="J62" s="9">
        <v>270</v>
      </c>
      <c r="K62" s="6" t="s">
        <v>813</v>
      </c>
      <c r="L62" s="32"/>
      <c r="M62" s="9">
        <f t="shared" si="2"/>
        <v>0</v>
      </c>
      <c r="N62" s="8">
        <f t="shared" si="3"/>
        <v>0</v>
      </c>
      <c r="O62" s="8"/>
      <c r="P62" s="29"/>
      <c r="Q62" s="8">
        <f t="shared" si="5"/>
        <v>0</v>
      </c>
      <c r="R62" s="8">
        <f t="shared" si="6"/>
        <v>0</v>
      </c>
      <c r="S62" s="8"/>
      <c r="T62" s="8">
        <f t="shared" si="8"/>
        <v>0</v>
      </c>
      <c r="U62" s="3" t="s">
        <v>2491</v>
      </c>
      <c r="V62" s="200">
        <f>W62*X62*Y62</f>
        <v>0</v>
      </c>
      <c r="W62" s="196">
        <v>0</v>
      </c>
      <c r="X62" s="196">
        <v>0</v>
      </c>
      <c r="Y62" s="197">
        <v>0</v>
      </c>
      <c r="Z62" s="200"/>
      <c r="AA62" s="196">
        <v>0</v>
      </c>
      <c r="AB62" s="196">
        <v>0</v>
      </c>
      <c r="AC62" s="197">
        <v>0</v>
      </c>
      <c r="AL62" s="248"/>
      <c r="AM62" s="248"/>
    </row>
    <row r="63" spans="1:39" ht="15" customHeight="1" x14ac:dyDescent="0.25">
      <c r="A63" s="5" t="s">
        <v>1718</v>
      </c>
      <c r="B63" s="5" t="s">
        <v>1813</v>
      </c>
      <c r="C63" s="5" t="s">
        <v>647</v>
      </c>
      <c r="D63" s="5" t="s">
        <v>26</v>
      </c>
      <c r="E63" s="5" t="s">
        <v>816</v>
      </c>
      <c r="F63" s="5" t="s">
        <v>1819</v>
      </c>
      <c r="G63" s="375" t="s">
        <v>1814</v>
      </c>
      <c r="H63" s="5" t="s">
        <v>1816</v>
      </c>
      <c r="I63" s="49">
        <f t="shared" si="1"/>
        <v>194</v>
      </c>
      <c r="J63" s="9">
        <f>56*3</f>
        <v>168</v>
      </c>
      <c r="K63" s="6" t="s">
        <v>813</v>
      </c>
      <c r="L63" s="32"/>
      <c r="M63" s="9">
        <f t="shared" si="2"/>
        <v>0</v>
      </c>
      <c r="N63" s="8">
        <f t="shared" si="3"/>
        <v>0</v>
      </c>
      <c r="O63" s="8"/>
      <c r="P63" s="29"/>
      <c r="Q63" s="8">
        <f t="shared" si="5"/>
        <v>0</v>
      </c>
      <c r="R63" s="8">
        <f t="shared" si="6"/>
        <v>0</v>
      </c>
      <c r="S63" s="8"/>
      <c r="T63" s="8">
        <f t="shared" si="8"/>
        <v>0</v>
      </c>
      <c r="U63" s="3" t="s">
        <v>2950</v>
      </c>
      <c r="V63" s="200"/>
      <c r="W63" s="196"/>
      <c r="X63" s="196"/>
      <c r="Y63" s="197"/>
      <c r="Z63" s="200"/>
      <c r="AA63" s="196"/>
      <c r="AB63" s="196"/>
      <c r="AC63" s="197"/>
      <c r="AL63" s="248"/>
      <c r="AM63" s="248"/>
    </row>
    <row r="64" spans="1:39" ht="15" customHeight="1" x14ac:dyDescent="0.25">
      <c r="A64" s="5" t="s">
        <v>1718</v>
      </c>
      <c r="B64" s="5" t="s">
        <v>1813</v>
      </c>
      <c r="C64" s="5" t="s">
        <v>647</v>
      </c>
      <c r="D64" s="5" t="s">
        <v>26</v>
      </c>
      <c r="E64" s="5" t="s">
        <v>816</v>
      </c>
      <c r="F64" s="5" t="s">
        <v>1818</v>
      </c>
      <c r="G64" s="381" t="s">
        <v>1815</v>
      </c>
      <c r="H64" s="5" t="s">
        <v>1816</v>
      </c>
      <c r="I64" s="49">
        <f t="shared" si="1"/>
        <v>194</v>
      </c>
      <c r="J64" s="9">
        <f>56*3</f>
        <v>168</v>
      </c>
      <c r="K64" s="6" t="s">
        <v>813</v>
      </c>
      <c r="L64" s="32"/>
      <c r="M64" s="9">
        <f t="shared" si="2"/>
        <v>0</v>
      </c>
      <c r="N64" s="8">
        <f t="shared" si="3"/>
        <v>0</v>
      </c>
      <c r="O64" s="8"/>
      <c r="P64" s="29"/>
      <c r="Q64" s="8">
        <f t="shared" si="5"/>
        <v>0</v>
      </c>
      <c r="R64" s="8">
        <f t="shared" si="6"/>
        <v>0</v>
      </c>
      <c r="S64" s="8"/>
      <c r="T64" s="8">
        <f t="shared" si="8"/>
        <v>0</v>
      </c>
      <c r="U64" s="3" t="s">
        <v>2950</v>
      </c>
      <c r="V64" s="200"/>
      <c r="W64" s="196"/>
      <c r="X64" s="196"/>
      <c r="Y64" s="197"/>
      <c r="Z64" s="200"/>
      <c r="AA64" s="196"/>
      <c r="AB64" s="196"/>
      <c r="AC64" s="197"/>
      <c r="AL64" s="248"/>
      <c r="AM64" s="248"/>
    </row>
    <row r="65" spans="1:39" ht="15" customHeight="1" x14ac:dyDescent="0.25">
      <c r="A65" s="5" t="s">
        <v>1718</v>
      </c>
      <c r="B65" s="5" t="s">
        <v>649</v>
      </c>
      <c r="C65" s="5" t="s">
        <v>649</v>
      </c>
      <c r="D65" s="5" t="s">
        <v>1817</v>
      </c>
      <c r="E65" s="5" t="s">
        <v>816</v>
      </c>
      <c r="F65" s="278" t="s">
        <v>314</v>
      </c>
      <c r="G65" s="302" t="s">
        <v>641</v>
      </c>
      <c r="H65" s="280" t="s">
        <v>7</v>
      </c>
      <c r="I65" s="49">
        <f t="shared" si="1"/>
        <v>35</v>
      </c>
      <c r="J65" s="10">
        <v>30</v>
      </c>
      <c r="K65" s="10">
        <v>40</v>
      </c>
      <c r="L65" s="32"/>
      <c r="M65" s="9">
        <f t="shared" si="2"/>
        <v>0</v>
      </c>
      <c r="N65" s="8">
        <f t="shared" si="3"/>
        <v>0</v>
      </c>
      <c r="O65" s="8">
        <f t="shared" ref="O65:O83" si="15">L65*K65</f>
        <v>0</v>
      </c>
      <c r="P65" s="29"/>
      <c r="Q65" s="8">
        <f t="shared" si="5"/>
        <v>0</v>
      </c>
      <c r="R65" s="8">
        <f t="shared" si="6"/>
        <v>0</v>
      </c>
      <c r="S65" s="8">
        <f t="shared" ref="S65:S83" si="16">P65*K65</f>
        <v>0</v>
      </c>
      <c r="T65" s="8">
        <f t="shared" si="8"/>
        <v>0</v>
      </c>
      <c r="U65" s="3" t="s">
        <v>2960</v>
      </c>
      <c r="V65" s="200"/>
      <c r="W65" s="196"/>
      <c r="X65" s="196"/>
      <c r="Y65" s="197"/>
      <c r="Z65" s="200"/>
      <c r="AA65" s="196"/>
      <c r="AB65" s="196"/>
      <c r="AC65" s="197"/>
      <c r="AL65" s="248"/>
      <c r="AM65" s="248"/>
    </row>
    <row r="66" spans="1:39" ht="15" customHeight="1" x14ac:dyDescent="0.25">
      <c r="A66" s="5" t="s">
        <v>1718</v>
      </c>
      <c r="B66" s="5" t="s">
        <v>649</v>
      </c>
      <c r="C66" s="5" t="s">
        <v>649</v>
      </c>
      <c r="D66" s="5" t="s">
        <v>1817</v>
      </c>
      <c r="E66" s="5" t="s">
        <v>816</v>
      </c>
      <c r="F66" s="278" t="s">
        <v>365</v>
      </c>
      <c r="G66" s="302" t="s">
        <v>652</v>
      </c>
      <c r="H66" s="280" t="s">
        <v>7</v>
      </c>
      <c r="I66" s="49">
        <f t="shared" si="1"/>
        <v>6</v>
      </c>
      <c r="J66" s="10">
        <v>5</v>
      </c>
      <c r="K66" s="10">
        <v>8</v>
      </c>
      <c r="L66" s="32"/>
      <c r="M66" s="9">
        <f t="shared" si="2"/>
        <v>0</v>
      </c>
      <c r="N66" s="8">
        <f t="shared" si="3"/>
        <v>0</v>
      </c>
      <c r="O66" s="8">
        <f t="shared" si="15"/>
        <v>0</v>
      </c>
      <c r="P66" s="30"/>
      <c r="Q66" s="8">
        <f t="shared" si="5"/>
        <v>0</v>
      </c>
      <c r="R66" s="8">
        <f t="shared" si="6"/>
        <v>0</v>
      </c>
      <c r="S66" s="8">
        <f t="shared" si="16"/>
        <v>0</v>
      </c>
      <c r="T66" s="8">
        <f t="shared" si="8"/>
        <v>0</v>
      </c>
      <c r="U66" s="3" t="s">
        <v>2961</v>
      </c>
      <c r="V66" s="200"/>
      <c r="W66" s="196"/>
      <c r="X66" s="196"/>
      <c r="Y66" s="197"/>
      <c r="Z66" s="200"/>
      <c r="AA66" s="196"/>
      <c r="AB66" s="196"/>
      <c r="AC66" s="197"/>
      <c r="AL66" s="248"/>
      <c r="AM66" s="248"/>
    </row>
    <row r="67" spans="1:39" ht="15" customHeight="1" x14ac:dyDescent="0.25">
      <c r="A67" s="5" t="s">
        <v>1718</v>
      </c>
      <c r="B67" s="5" t="s">
        <v>649</v>
      </c>
      <c r="C67" s="5" t="s">
        <v>649</v>
      </c>
      <c r="D67" s="5" t="s">
        <v>1825</v>
      </c>
      <c r="E67" s="5" t="s">
        <v>816</v>
      </c>
      <c r="F67" s="278" t="s">
        <v>312</v>
      </c>
      <c r="G67" s="302" t="s">
        <v>640</v>
      </c>
      <c r="H67" s="299" t="s">
        <v>1701</v>
      </c>
      <c r="I67" s="49">
        <f t="shared" si="1"/>
        <v>288</v>
      </c>
      <c r="J67" s="10">
        <v>250</v>
      </c>
      <c r="K67" s="10">
        <v>300</v>
      </c>
      <c r="L67" s="32"/>
      <c r="M67" s="9">
        <f t="shared" si="2"/>
        <v>0</v>
      </c>
      <c r="N67" s="8">
        <f t="shared" si="3"/>
        <v>0</v>
      </c>
      <c r="O67" s="8">
        <f t="shared" si="15"/>
        <v>0</v>
      </c>
      <c r="P67" s="29"/>
      <c r="Q67" s="8">
        <f t="shared" si="5"/>
        <v>0</v>
      </c>
      <c r="R67" s="8">
        <f t="shared" si="6"/>
        <v>0</v>
      </c>
      <c r="S67" s="8">
        <f t="shared" si="16"/>
        <v>0</v>
      </c>
      <c r="T67" s="8">
        <f t="shared" si="8"/>
        <v>0</v>
      </c>
      <c r="U67" s="3" t="s">
        <v>2978</v>
      </c>
      <c r="V67" s="200"/>
      <c r="W67" s="196"/>
      <c r="X67" s="196"/>
      <c r="Y67" s="197"/>
      <c r="Z67" s="200"/>
      <c r="AA67" s="196"/>
      <c r="AB67" s="196"/>
      <c r="AC67" s="197"/>
      <c r="AL67" s="248"/>
      <c r="AM67" s="248"/>
    </row>
    <row r="68" spans="1:39" ht="15" customHeight="1" x14ac:dyDescent="0.25">
      <c r="A68" s="5" t="s">
        <v>1718</v>
      </c>
      <c r="B68" s="5" t="s">
        <v>649</v>
      </c>
      <c r="C68" s="5" t="s">
        <v>649</v>
      </c>
      <c r="D68" s="34" t="s">
        <v>815</v>
      </c>
      <c r="E68" s="5" t="s">
        <v>816</v>
      </c>
      <c r="F68" s="250" t="s">
        <v>1107</v>
      </c>
      <c r="G68" s="302" t="s">
        <v>1761</v>
      </c>
      <c r="H68" s="243" t="s">
        <v>7</v>
      </c>
      <c r="I68" s="49">
        <f t="shared" si="1"/>
        <v>2</v>
      </c>
      <c r="J68" s="10">
        <v>1</v>
      </c>
      <c r="K68" s="10">
        <v>2</v>
      </c>
      <c r="L68" s="32"/>
      <c r="M68" s="9">
        <f t="shared" si="2"/>
        <v>0</v>
      </c>
      <c r="N68" s="8">
        <f t="shared" si="3"/>
        <v>0</v>
      </c>
      <c r="O68" s="8">
        <f t="shared" si="15"/>
        <v>0</v>
      </c>
      <c r="P68" s="30"/>
      <c r="Q68" s="8">
        <f t="shared" si="5"/>
        <v>0</v>
      </c>
      <c r="R68" s="8">
        <f t="shared" si="6"/>
        <v>0</v>
      </c>
      <c r="S68" s="8">
        <f t="shared" si="16"/>
        <v>0</v>
      </c>
      <c r="T68" s="8">
        <f t="shared" si="8"/>
        <v>0</v>
      </c>
      <c r="U68" s="3" t="s">
        <v>2949</v>
      </c>
      <c r="V68" s="200"/>
      <c r="W68" s="196"/>
      <c r="X68" s="196"/>
      <c r="Y68" s="197"/>
      <c r="Z68" s="200"/>
      <c r="AA68" s="196"/>
      <c r="AB68" s="196"/>
      <c r="AC68" s="197"/>
      <c r="AL68" s="248"/>
      <c r="AM68" s="248"/>
    </row>
    <row r="69" spans="1:39" ht="15" customHeight="1" x14ac:dyDescent="0.25">
      <c r="A69" s="5" t="s">
        <v>1718</v>
      </c>
      <c r="B69" s="5" t="s">
        <v>649</v>
      </c>
      <c r="C69" s="5" t="s">
        <v>649</v>
      </c>
      <c r="D69" s="34" t="s">
        <v>815</v>
      </c>
      <c r="E69" s="5" t="s">
        <v>816</v>
      </c>
      <c r="F69" s="250" t="s">
        <v>366</v>
      </c>
      <c r="G69" s="302" t="s">
        <v>1167</v>
      </c>
      <c r="H69" s="243" t="s">
        <v>7</v>
      </c>
      <c r="I69" s="49">
        <f t="shared" si="1"/>
        <v>2</v>
      </c>
      <c r="J69" s="10">
        <v>1</v>
      </c>
      <c r="K69" s="10">
        <v>2</v>
      </c>
      <c r="L69" s="32"/>
      <c r="M69" s="9">
        <f t="shared" si="2"/>
        <v>0</v>
      </c>
      <c r="N69" s="8">
        <f t="shared" si="3"/>
        <v>0</v>
      </c>
      <c r="O69" s="8">
        <f t="shared" si="15"/>
        <v>0</v>
      </c>
      <c r="P69" s="30"/>
      <c r="Q69" s="8">
        <f t="shared" si="5"/>
        <v>0</v>
      </c>
      <c r="R69" s="8">
        <f t="shared" si="6"/>
        <v>0</v>
      </c>
      <c r="S69" s="8">
        <f t="shared" si="16"/>
        <v>0</v>
      </c>
      <c r="T69" s="8">
        <f t="shared" si="8"/>
        <v>0</v>
      </c>
      <c r="U69" s="3" t="s">
        <v>2947</v>
      </c>
      <c r="V69" s="200"/>
      <c r="W69" s="196"/>
      <c r="X69" s="196"/>
      <c r="Y69" s="197"/>
      <c r="Z69" s="200"/>
      <c r="AA69" s="196"/>
      <c r="AB69" s="196"/>
      <c r="AC69" s="197"/>
      <c r="AL69" s="248"/>
      <c r="AM69" s="248"/>
    </row>
    <row r="70" spans="1:39" ht="15" customHeight="1" x14ac:dyDescent="0.25">
      <c r="A70" s="5" t="s">
        <v>1718</v>
      </c>
      <c r="B70" s="5" t="s">
        <v>649</v>
      </c>
      <c r="C70" s="5" t="s">
        <v>649</v>
      </c>
      <c r="D70" s="34" t="s">
        <v>815</v>
      </c>
      <c r="E70" s="5" t="s">
        <v>816</v>
      </c>
      <c r="F70" s="250" t="s">
        <v>1166</v>
      </c>
      <c r="G70" s="302" t="s">
        <v>1760</v>
      </c>
      <c r="H70" s="243" t="s">
        <v>7</v>
      </c>
      <c r="I70" s="49">
        <f t="shared" si="1"/>
        <v>2</v>
      </c>
      <c r="J70" s="10">
        <v>1</v>
      </c>
      <c r="K70" s="10">
        <v>2</v>
      </c>
      <c r="L70" s="32"/>
      <c r="M70" s="9">
        <f t="shared" si="2"/>
        <v>0</v>
      </c>
      <c r="N70" s="8">
        <f t="shared" si="3"/>
        <v>0</v>
      </c>
      <c r="O70" s="8">
        <f t="shared" si="15"/>
        <v>0</v>
      </c>
      <c r="P70" s="30"/>
      <c r="Q70" s="8">
        <f t="shared" si="5"/>
        <v>0</v>
      </c>
      <c r="R70" s="8">
        <f t="shared" si="6"/>
        <v>0</v>
      </c>
      <c r="S70" s="8">
        <f t="shared" si="16"/>
        <v>0</v>
      </c>
      <c r="T70" s="8">
        <f t="shared" si="8"/>
        <v>0</v>
      </c>
      <c r="U70" s="3" t="s">
        <v>2946</v>
      </c>
      <c r="V70" s="200"/>
      <c r="W70" s="196"/>
      <c r="X70" s="196"/>
      <c r="Y70" s="197"/>
      <c r="Z70" s="200"/>
      <c r="AA70" s="196"/>
      <c r="AB70" s="196"/>
      <c r="AC70" s="197"/>
      <c r="AL70" s="248"/>
      <c r="AM70" s="248"/>
    </row>
    <row r="71" spans="1:39" ht="15" customHeight="1" x14ac:dyDescent="0.25">
      <c r="A71" s="5" t="s">
        <v>1718</v>
      </c>
      <c r="B71" s="5" t="s">
        <v>649</v>
      </c>
      <c r="C71" s="5" t="s">
        <v>649</v>
      </c>
      <c r="D71" s="34" t="s">
        <v>815</v>
      </c>
      <c r="E71" s="5" t="s">
        <v>816</v>
      </c>
      <c r="F71" s="250" t="s">
        <v>367</v>
      </c>
      <c r="G71" s="302" t="s">
        <v>1169</v>
      </c>
      <c r="H71" s="243" t="s">
        <v>7</v>
      </c>
      <c r="I71" s="49">
        <f t="shared" ref="I71:I134" si="17">ROUNDUP(J71*1.15,0)</f>
        <v>2</v>
      </c>
      <c r="J71" s="10">
        <v>1</v>
      </c>
      <c r="K71" s="10">
        <v>2</v>
      </c>
      <c r="L71" s="32"/>
      <c r="M71" s="9">
        <f t="shared" ref="M71:M134" si="18">L71*I71</f>
        <v>0</v>
      </c>
      <c r="N71" s="8">
        <f t="shared" ref="N71:N134" si="19">L71*J71</f>
        <v>0</v>
      </c>
      <c r="O71" s="8">
        <f t="shared" si="15"/>
        <v>0</v>
      </c>
      <c r="P71" s="30"/>
      <c r="Q71" s="8">
        <f t="shared" ref="Q71:Q134" si="20">$P71*I71</f>
        <v>0</v>
      </c>
      <c r="R71" s="8">
        <f t="shared" ref="R71:R134" si="21">$P71*J71</f>
        <v>0</v>
      </c>
      <c r="S71" s="8">
        <f t="shared" si="16"/>
        <v>0</v>
      </c>
      <c r="T71" s="8">
        <f t="shared" ref="T71:T134" si="22">L71-P71</f>
        <v>0</v>
      </c>
      <c r="U71" s="3" t="s">
        <v>2945</v>
      </c>
      <c r="V71" s="200"/>
      <c r="W71" s="196"/>
      <c r="X71" s="196"/>
      <c r="Y71" s="197"/>
      <c r="Z71" s="200"/>
      <c r="AA71" s="196"/>
      <c r="AB71" s="196"/>
      <c r="AC71" s="197"/>
      <c r="AL71" s="248"/>
      <c r="AM71" s="248"/>
    </row>
    <row r="72" spans="1:39" ht="15" customHeight="1" x14ac:dyDescent="0.25">
      <c r="A72" s="5" t="s">
        <v>1718</v>
      </c>
      <c r="B72" s="5" t="s">
        <v>649</v>
      </c>
      <c r="C72" s="5" t="s">
        <v>649</v>
      </c>
      <c r="D72" s="34" t="s">
        <v>815</v>
      </c>
      <c r="E72" s="5" t="s">
        <v>816</v>
      </c>
      <c r="F72" s="250" t="s">
        <v>368</v>
      </c>
      <c r="G72" s="302" t="s">
        <v>1168</v>
      </c>
      <c r="H72" s="243" t="s">
        <v>7</v>
      </c>
      <c r="I72" s="49">
        <f t="shared" si="17"/>
        <v>2</v>
      </c>
      <c r="J72" s="10">
        <v>1</v>
      </c>
      <c r="K72" s="10">
        <v>2</v>
      </c>
      <c r="L72" s="32"/>
      <c r="M72" s="9">
        <f t="shared" si="18"/>
        <v>0</v>
      </c>
      <c r="N72" s="8">
        <f t="shared" si="19"/>
        <v>0</v>
      </c>
      <c r="O72" s="8">
        <f t="shared" si="15"/>
        <v>0</v>
      </c>
      <c r="P72" s="30"/>
      <c r="Q72" s="8">
        <f t="shared" si="20"/>
        <v>0</v>
      </c>
      <c r="R72" s="8">
        <f t="shared" si="21"/>
        <v>0</v>
      </c>
      <c r="S72" s="8">
        <f t="shared" si="16"/>
        <v>0</v>
      </c>
      <c r="T72" s="8">
        <f t="shared" si="22"/>
        <v>0</v>
      </c>
      <c r="U72" s="3" t="s">
        <v>2948</v>
      </c>
      <c r="V72" s="200"/>
      <c r="W72" s="196"/>
      <c r="X72" s="196"/>
      <c r="Y72" s="197"/>
      <c r="Z72" s="200"/>
      <c r="AA72" s="196"/>
      <c r="AB72" s="196"/>
      <c r="AC72" s="197"/>
      <c r="AL72" s="248"/>
      <c r="AM72" s="248"/>
    </row>
    <row r="73" spans="1:39" ht="15" customHeight="1" x14ac:dyDescent="0.25">
      <c r="A73" s="5" t="s">
        <v>1718</v>
      </c>
      <c r="B73" s="5" t="s">
        <v>1820</v>
      </c>
      <c r="C73" s="5" t="s">
        <v>649</v>
      </c>
      <c r="D73" s="5" t="s">
        <v>815</v>
      </c>
      <c r="E73" s="5" t="s">
        <v>816</v>
      </c>
      <c r="F73" s="278" t="s">
        <v>1803</v>
      </c>
      <c r="G73" s="302" t="s">
        <v>1787</v>
      </c>
      <c r="H73" s="280" t="s">
        <v>1791</v>
      </c>
      <c r="I73" s="49">
        <f t="shared" si="17"/>
        <v>74</v>
      </c>
      <c r="J73" s="10">
        <f>2*32</f>
        <v>64</v>
      </c>
      <c r="K73" s="10">
        <f>3*32</f>
        <v>96</v>
      </c>
      <c r="L73" s="32"/>
      <c r="M73" s="9">
        <f t="shared" si="18"/>
        <v>0</v>
      </c>
      <c r="N73" s="8">
        <f t="shared" si="19"/>
        <v>0</v>
      </c>
      <c r="O73" s="8">
        <f t="shared" si="15"/>
        <v>0</v>
      </c>
      <c r="P73" s="30"/>
      <c r="Q73" s="8">
        <f t="shared" si="20"/>
        <v>0</v>
      </c>
      <c r="R73" s="8">
        <f t="shared" si="21"/>
        <v>0</v>
      </c>
      <c r="S73" s="8">
        <f t="shared" si="16"/>
        <v>0</v>
      </c>
      <c r="T73" s="8">
        <f t="shared" si="22"/>
        <v>0</v>
      </c>
      <c r="U73" s="3" t="s">
        <v>2069</v>
      </c>
      <c r="V73" s="200"/>
      <c r="W73" s="196"/>
      <c r="X73" s="196"/>
      <c r="Y73" s="197"/>
      <c r="Z73" s="200"/>
      <c r="AA73" s="196"/>
      <c r="AB73" s="196"/>
      <c r="AC73" s="197"/>
      <c r="AL73" s="248"/>
      <c r="AM73" s="248"/>
    </row>
    <row r="74" spans="1:39" ht="15" customHeight="1" x14ac:dyDescent="0.25">
      <c r="A74" s="5" t="s">
        <v>1718</v>
      </c>
      <c r="B74" s="5" t="s">
        <v>1820</v>
      </c>
      <c r="C74" s="5" t="s">
        <v>649</v>
      </c>
      <c r="D74" s="5"/>
      <c r="E74" s="81" t="s">
        <v>817</v>
      </c>
      <c r="F74" s="278" t="s">
        <v>1785</v>
      </c>
      <c r="G74" s="302" t="s">
        <v>1786</v>
      </c>
      <c r="H74" s="280" t="s">
        <v>1697</v>
      </c>
      <c r="I74" s="49">
        <f t="shared" si="17"/>
        <v>173</v>
      </c>
      <c r="J74" s="10">
        <v>150</v>
      </c>
      <c r="K74" s="10">
        <v>250</v>
      </c>
      <c r="L74" s="32"/>
      <c r="M74" s="9">
        <f t="shared" si="18"/>
        <v>0</v>
      </c>
      <c r="N74" s="8">
        <f t="shared" si="19"/>
        <v>0</v>
      </c>
      <c r="O74" s="8">
        <f t="shared" si="15"/>
        <v>0</v>
      </c>
      <c r="P74" s="30"/>
      <c r="Q74" s="8">
        <f t="shared" si="20"/>
        <v>0</v>
      </c>
      <c r="R74" s="8">
        <f t="shared" si="21"/>
        <v>0</v>
      </c>
      <c r="S74" s="8">
        <f t="shared" si="16"/>
        <v>0</v>
      </c>
      <c r="T74" s="8">
        <f t="shared" si="22"/>
        <v>0</v>
      </c>
      <c r="U74" s="3" t="s">
        <v>2962</v>
      </c>
      <c r="V74" s="200"/>
      <c r="W74" s="196"/>
      <c r="X74" s="196"/>
      <c r="Y74" s="197"/>
      <c r="Z74" s="200"/>
      <c r="AA74" s="196"/>
      <c r="AB74" s="196"/>
      <c r="AC74" s="197"/>
      <c r="AL74" s="248"/>
      <c r="AM74" s="248"/>
    </row>
    <row r="75" spans="1:39" ht="15.75" x14ac:dyDescent="0.25">
      <c r="A75" s="5" t="s">
        <v>1718</v>
      </c>
      <c r="B75" s="34" t="s">
        <v>1821</v>
      </c>
      <c r="C75" s="5" t="s">
        <v>649</v>
      </c>
      <c r="D75" s="34" t="s">
        <v>26</v>
      </c>
      <c r="E75" s="5" t="s">
        <v>816</v>
      </c>
      <c r="F75" s="250" t="s">
        <v>1802</v>
      </c>
      <c r="G75" s="302" t="s">
        <v>1800</v>
      </c>
      <c r="H75" s="243" t="s">
        <v>1801</v>
      </c>
      <c r="I75" s="49">
        <f t="shared" si="17"/>
        <v>230</v>
      </c>
      <c r="J75" s="10">
        <f>5*40</f>
        <v>200</v>
      </c>
      <c r="K75" s="10">
        <f>6*40</f>
        <v>240</v>
      </c>
      <c r="L75" s="32"/>
      <c r="M75" s="9">
        <f t="shared" si="18"/>
        <v>0</v>
      </c>
      <c r="N75" s="8">
        <f t="shared" si="19"/>
        <v>0</v>
      </c>
      <c r="O75" s="8">
        <f t="shared" si="15"/>
        <v>0</v>
      </c>
      <c r="P75" s="30"/>
      <c r="Q75" s="8">
        <f t="shared" si="20"/>
        <v>0</v>
      </c>
      <c r="R75" s="8">
        <f t="shared" si="21"/>
        <v>0</v>
      </c>
      <c r="S75" s="8">
        <f t="shared" si="16"/>
        <v>0</v>
      </c>
      <c r="T75" s="8">
        <f t="shared" si="22"/>
        <v>0</v>
      </c>
      <c r="U75" s="3" t="s">
        <v>2070</v>
      </c>
      <c r="V75" s="200"/>
      <c r="W75" s="196"/>
      <c r="X75" s="196"/>
      <c r="Y75" s="197"/>
      <c r="Z75" s="200"/>
      <c r="AA75" s="196"/>
      <c r="AB75" s="196"/>
      <c r="AC75" s="197"/>
      <c r="AL75" s="248"/>
      <c r="AM75" s="248"/>
    </row>
    <row r="76" spans="1:39" ht="15.75" x14ac:dyDescent="0.25">
      <c r="A76" s="5" t="s">
        <v>1718</v>
      </c>
      <c r="B76" s="34" t="s">
        <v>1821</v>
      </c>
      <c r="C76" s="5" t="s">
        <v>649</v>
      </c>
      <c r="D76" s="34" t="s">
        <v>1829</v>
      </c>
      <c r="E76" s="5" t="s">
        <v>816</v>
      </c>
      <c r="F76" s="250" t="s">
        <v>1806</v>
      </c>
      <c r="G76" s="296" t="s">
        <v>1792</v>
      </c>
      <c r="H76" s="280" t="s">
        <v>7</v>
      </c>
      <c r="I76" s="49">
        <f t="shared" si="17"/>
        <v>12</v>
      </c>
      <c r="J76" s="10">
        <v>10</v>
      </c>
      <c r="K76" s="10">
        <v>15</v>
      </c>
      <c r="L76" s="32"/>
      <c r="M76" s="9">
        <f t="shared" si="18"/>
        <v>0</v>
      </c>
      <c r="N76" s="8">
        <f t="shared" si="19"/>
        <v>0</v>
      </c>
      <c r="O76" s="8">
        <f t="shared" si="15"/>
        <v>0</v>
      </c>
      <c r="P76" s="30"/>
      <c r="Q76" s="8">
        <f t="shared" si="20"/>
        <v>0</v>
      </c>
      <c r="R76" s="8">
        <f t="shared" si="21"/>
        <v>0</v>
      </c>
      <c r="S76" s="8">
        <f t="shared" si="16"/>
        <v>0</v>
      </c>
      <c r="T76" s="8">
        <f t="shared" si="22"/>
        <v>0</v>
      </c>
      <c r="U76" s="3" t="s">
        <v>2073</v>
      </c>
      <c r="V76" s="200"/>
      <c r="W76" s="196"/>
      <c r="X76" s="196"/>
      <c r="Y76" s="197"/>
      <c r="Z76" s="200"/>
      <c r="AA76" s="196"/>
      <c r="AB76" s="196"/>
      <c r="AC76" s="197"/>
      <c r="AL76" s="248"/>
      <c r="AM76" s="248"/>
    </row>
    <row r="77" spans="1:39" ht="15.75" x14ac:dyDescent="0.25">
      <c r="A77" s="5" t="s">
        <v>1718</v>
      </c>
      <c r="B77" s="34" t="s">
        <v>1821</v>
      </c>
      <c r="C77" s="34" t="s">
        <v>649</v>
      </c>
      <c r="D77" s="34" t="s">
        <v>26</v>
      </c>
      <c r="E77" s="81" t="s">
        <v>817</v>
      </c>
      <c r="F77" s="250" t="s">
        <v>2514</v>
      </c>
      <c r="G77" s="302" t="s">
        <v>2521</v>
      </c>
      <c r="H77" s="243" t="s">
        <v>1801</v>
      </c>
      <c r="I77" s="49">
        <f t="shared" si="17"/>
        <v>230</v>
      </c>
      <c r="J77" s="10">
        <f t="shared" ref="J77:J83" si="23">5*40</f>
        <v>200</v>
      </c>
      <c r="K77" s="10">
        <f t="shared" ref="K77:K83" si="24">6*40</f>
        <v>240</v>
      </c>
      <c r="L77" s="32"/>
      <c r="M77" s="9">
        <f t="shared" si="18"/>
        <v>0</v>
      </c>
      <c r="N77" s="8">
        <f t="shared" si="19"/>
        <v>0</v>
      </c>
      <c r="O77" s="8">
        <f t="shared" si="15"/>
        <v>0</v>
      </c>
      <c r="P77" s="30"/>
      <c r="Q77" s="8">
        <f t="shared" si="20"/>
        <v>0</v>
      </c>
      <c r="R77" s="8">
        <f t="shared" si="21"/>
        <v>0</v>
      </c>
      <c r="S77" s="8">
        <f t="shared" si="16"/>
        <v>0</v>
      </c>
      <c r="T77" s="8">
        <f t="shared" si="22"/>
        <v>0</v>
      </c>
      <c r="U77" s="3" t="s">
        <v>2070</v>
      </c>
      <c r="V77" s="200"/>
      <c r="W77" s="196"/>
      <c r="X77" s="196"/>
      <c r="Y77" s="197"/>
      <c r="Z77" s="200"/>
      <c r="AA77" s="196"/>
      <c r="AB77" s="196"/>
      <c r="AC77" s="197"/>
      <c r="AL77" s="248"/>
      <c r="AM77" s="248"/>
    </row>
    <row r="78" spans="1:39" ht="15.75" x14ac:dyDescent="0.25">
      <c r="A78" s="5" t="s">
        <v>1718</v>
      </c>
      <c r="B78" s="34" t="s">
        <v>1821</v>
      </c>
      <c r="C78" s="34" t="s">
        <v>649</v>
      </c>
      <c r="D78" s="34" t="s">
        <v>26</v>
      </c>
      <c r="E78" s="81" t="s">
        <v>817</v>
      </c>
      <c r="F78" s="242" t="s">
        <v>3219</v>
      </c>
      <c r="G78" s="208" t="s">
        <v>3218</v>
      </c>
      <c r="H78" s="243" t="s">
        <v>1801</v>
      </c>
      <c r="I78" s="49">
        <f t="shared" si="17"/>
        <v>230</v>
      </c>
      <c r="J78" s="10">
        <f t="shared" si="23"/>
        <v>200</v>
      </c>
      <c r="K78" s="10">
        <f t="shared" si="24"/>
        <v>240</v>
      </c>
      <c r="L78" s="32"/>
      <c r="M78" s="9">
        <f t="shared" si="18"/>
        <v>0</v>
      </c>
      <c r="N78" s="8">
        <f t="shared" si="19"/>
        <v>0</v>
      </c>
      <c r="O78" s="8">
        <f t="shared" si="15"/>
        <v>0</v>
      </c>
      <c r="P78" s="30"/>
      <c r="Q78" s="8">
        <f t="shared" si="20"/>
        <v>0</v>
      </c>
      <c r="R78" s="8">
        <f t="shared" si="21"/>
        <v>0</v>
      </c>
      <c r="S78" s="8">
        <f t="shared" si="16"/>
        <v>0</v>
      </c>
      <c r="T78" s="8">
        <f t="shared" si="22"/>
        <v>0</v>
      </c>
      <c r="U78" s="3" t="s">
        <v>2070</v>
      </c>
      <c r="V78" s="200"/>
      <c r="W78" s="196"/>
      <c r="X78" s="196"/>
      <c r="Y78" s="197"/>
      <c r="Z78" s="200"/>
      <c r="AA78" s="196"/>
      <c r="AB78" s="196"/>
      <c r="AC78" s="197"/>
      <c r="AL78" s="248"/>
      <c r="AM78" s="248"/>
    </row>
    <row r="79" spans="1:39" ht="15.75" x14ac:dyDescent="0.25">
      <c r="A79" s="5" t="s">
        <v>1718</v>
      </c>
      <c r="B79" s="34" t="s">
        <v>1821</v>
      </c>
      <c r="C79" s="5" t="s">
        <v>649</v>
      </c>
      <c r="D79" s="34"/>
      <c r="E79" s="81" t="s">
        <v>817</v>
      </c>
      <c r="F79" s="250" t="s">
        <v>1809</v>
      </c>
      <c r="G79" s="302" t="s">
        <v>1788</v>
      </c>
      <c r="H79" s="243" t="s">
        <v>1801</v>
      </c>
      <c r="I79" s="49">
        <f t="shared" si="17"/>
        <v>230</v>
      </c>
      <c r="J79" s="10">
        <f t="shared" si="23"/>
        <v>200</v>
      </c>
      <c r="K79" s="10">
        <f t="shared" si="24"/>
        <v>240</v>
      </c>
      <c r="L79" s="32"/>
      <c r="M79" s="9">
        <f t="shared" si="18"/>
        <v>0</v>
      </c>
      <c r="N79" s="8">
        <f t="shared" si="19"/>
        <v>0</v>
      </c>
      <c r="O79" s="8">
        <f t="shared" si="15"/>
        <v>0</v>
      </c>
      <c r="P79" s="30"/>
      <c r="Q79" s="8">
        <f t="shared" si="20"/>
        <v>0</v>
      </c>
      <c r="R79" s="8">
        <f t="shared" si="21"/>
        <v>0</v>
      </c>
      <c r="S79" s="8">
        <f t="shared" si="16"/>
        <v>0</v>
      </c>
      <c r="T79" s="8">
        <f t="shared" si="22"/>
        <v>0</v>
      </c>
      <c r="U79" s="3" t="s">
        <v>2962</v>
      </c>
      <c r="V79" s="200"/>
      <c r="W79" s="196"/>
      <c r="X79" s="196"/>
      <c r="Y79" s="197"/>
      <c r="Z79" s="200"/>
      <c r="AA79" s="196"/>
      <c r="AB79" s="196"/>
      <c r="AC79" s="197"/>
      <c r="AL79" s="248"/>
      <c r="AM79" s="248"/>
    </row>
    <row r="80" spans="1:39" ht="15.75" x14ac:dyDescent="0.25">
      <c r="A80" s="5" t="s">
        <v>1718</v>
      </c>
      <c r="B80" s="34" t="s">
        <v>1821</v>
      </c>
      <c r="C80" s="5" t="s">
        <v>649</v>
      </c>
      <c r="D80" s="34"/>
      <c r="E80" s="81" t="s">
        <v>817</v>
      </c>
      <c r="F80" s="250" t="s">
        <v>1808</v>
      </c>
      <c r="G80" s="372" t="s">
        <v>1789</v>
      </c>
      <c r="H80" s="243" t="s">
        <v>1801</v>
      </c>
      <c r="I80" s="49">
        <f t="shared" si="17"/>
        <v>230</v>
      </c>
      <c r="J80" s="10">
        <f t="shared" si="23"/>
        <v>200</v>
      </c>
      <c r="K80" s="10">
        <f t="shared" si="24"/>
        <v>240</v>
      </c>
      <c r="L80" s="32"/>
      <c r="M80" s="9">
        <f t="shared" si="18"/>
        <v>0</v>
      </c>
      <c r="N80" s="8">
        <f t="shared" si="19"/>
        <v>0</v>
      </c>
      <c r="O80" s="8">
        <f t="shared" si="15"/>
        <v>0</v>
      </c>
      <c r="P80" s="30"/>
      <c r="Q80" s="8">
        <f t="shared" si="20"/>
        <v>0</v>
      </c>
      <c r="R80" s="8">
        <f t="shared" si="21"/>
        <v>0</v>
      </c>
      <c r="S80" s="8">
        <f t="shared" si="16"/>
        <v>0</v>
      </c>
      <c r="T80" s="8">
        <f t="shared" si="22"/>
        <v>0</v>
      </c>
      <c r="U80" s="3" t="s">
        <v>2962</v>
      </c>
      <c r="V80" s="200"/>
      <c r="W80" s="196"/>
      <c r="X80" s="196"/>
      <c r="Y80" s="197"/>
      <c r="Z80" s="200"/>
      <c r="AA80" s="196"/>
      <c r="AB80" s="196"/>
      <c r="AC80" s="197"/>
      <c r="AL80" s="248"/>
      <c r="AM80" s="248"/>
    </row>
    <row r="81" spans="1:46" ht="15.75" x14ac:dyDescent="0.25">
      <c r="A81" s="5" t="s">
        <v>1718</v>
      </c>
      <c r="B81" s="34" t="s">
        <v>1821</v>
      </c>
      <c r="C81" s="5" t="s">
        <v>649</v>
      </c>
      <c r="D81" s="34"/>
      <c r="E81" s="81" t="s">
        <v>817</v>
      </c>
      <c r="F81" s="250" t="s">
        <v>1807</v>
      </c>
      <c r="G81" s="302" t="s">
        <v>1790</v>
      </c>
      <c r="H81" s="243" t="s">
        <v>1801</v>
      </c>
      <c r="I81" s="49">
        <f t="shared" si="17"/>
        <v>230</v>
      </c>
      <c r="J81" s="10">
        <f t="shared" si="23"/>
        <v>200</v>
      </c>
      <c r="K81" s="10">
        <f t="shared" si="24"/>
        <v>240</v>
      </c>
      <c r="L81" s="32"/>
      <c r="M81" s="9">
        <f t="shared" si="18"/>
        <v>0</v>
      </c>
      <c r="N81" s="8">
        <f t="shared" si="19"/>
        <v>0</v>
      </c>
      <c r="O81" s="8">
        <f t="shared" si="15"/>
        <v>0</v>
      </c>
      <c r="P81" s="30"/>
      <c r="Q81" s="8">
        <f t="shared" si="20"/>
        <v>0</v>
      </c>
      <c r="R81" s="8">
        <f t="shared" si="21"/>
        <v>0</v>
      </c>
      <c r="S81" s="8">
        <f t="shared" si="16"/>
        <v>0</v>
      </c>
      <c r="T81" s="8">
        <f t="shared" si="22"/>
        <v>0</v>
      </c>
      <c r="U81" s="3" t="s">
        <v>2071</v>
      </c>
      <c r="V81" s="200"/>
      <c r="W81" s="196"/>
      <c r="X81" s="196"/>
      <c r="Y81" s="197"/>
      <c r="Z81" s="200"/>
      <c r="AA81" s="196"/>
      <c r="AB81" s="196"/>
      <c r="AC81" s="197"/>
      <c r="AL81" s="248"/>
      <c r="AM81" s="248"/>
    </row>
    <row r="82" spans="1:46" ht="15.75" x14ac:dyDescent="0.25">
      <c r="A82" s="5" t="s">
        <v>1718</v>
      </c>
      <c r="B82" s="34" t="s">
        <v>1821</v>
      </c>
      <c r="C82" s="5" t="s">
        <v>649</v>
      </c>
      <c r="D82" s="34"/>
      <c r="E82" s="5" t="s">
        <v>1793</v>
      </c>
      <c r="F82" s="34" t="s">
        <v>1805</v>
      </c>
      <c r="G82" s="302" t="s">
        <v>2132</v>
      </c>
      <c r="H82" s="34" t="s">
        <v>1801</v>
      </c>
      <c r="I82" s="49">
        <f t="shared" si="17"/>
        <v>230</v>
      </c>
      <c r="J82" s="10">
        <f t="shared" si="23"/>
        <v>200</v>
      </c>
      <c r="K82" s="10">
        <f t="shared" si="24"/>
        <v>240</v>
      </c>
      <c r="L82" s="32"/>
      <c r="M82" s="9">
        <f t="shared" si="18"/>
        <v>0</v>
      </c>
      <c r="N82" s="8">
        <f t="shared" si="19"/>
        <v>0</v>
      </c>
      <c r="O82" s="8">
        <f t="shared" si="15"/>
        <v>0</v>
      </c>
      <c r="P82" s="30"/>
      <c r="Q82" s="8">
        <f t="shared" si="20"/>
        <v>0</v>
      </c>
      <c r="R82" s="8">
        <f t="shared" si="21"/>
        <v>0</v>
      </c>
      <c r="S82" s="8">
        <f t="shared" si="16"/>
        <v>0</v>
      </c>
      <c r="T82" s="8">
        <f t="shared" si="22"/>
        <v>0</v>
      </c>
      <c r="U82" s="3" t="s">
        <v>2072</v>
      </c>
      <c r="V82" s="200"/>
      <c r="W82" s="196"/>
      <c r="X82" s="196"/>
      <c r="Y82" s="197"/>
      <c r="Z82" s="200"/>
      <c r="AA82" s="196"/>
      <c r="AB82" s="196"/>
      <c r="AC82" s="197"/>
      <c r="AL82" s="248"/>
      <c r="AM82" s="248"/>
    </row>
    <row r="83" spans="1:46" ht="15.75" x14ac:dyDescent="0.25">
      <c r="A83" s="5" t="s">
        <v>1718</v>
      </c>
      <c r="B83" s="34" t="s">
        <v>1821</v>
      </c>
      <c r="C83" s="5" t="s">
        <v>649</v>
      </c>
      <c r="D83" s="34"/>
      <c r="E83" s="5" t="s">
        <v>1795</v>
      </c>
      <c r="F83" s="250" t="s">
        <v>1804</v>
      </c>
      <c r="G83" s="302" t="s">
        <v>1794</v>
      </c>
      <c r="H83" s="243" t="s">
        <v>1801</v>
      </c>
      <c r="I83" s="49">
        <f t="shared" si="17"/>
        <v>230</v>
      </c>
      <c r="J83" s="10">
        <f t="shared" si="23"/>
        <v>200</v>
      </c>
      <c r="K83" s="10">
        <f t="shared" si="24"/>
        <v>240</v>
      </c>
      <c r="L83" s="32"/>
      <c r="M83" s="9">
        <f t="shared" si="18"/>
        <v>0</v>
      </c>
      <c r="N83" s="8">
        <f t="shared" si="19"/>
        <v>0</v>
      </c>
      <c r="O83" s="8">
        <f t="shared" si="15"/>
        <v>0</v>
      </c>
      <c r="P83" s="30"/>
      <c r="Q83" s="8">
        <f t="shared" si="20"/>
        <v>0</v>
      </c>
      <c r="R83" s="8">
        <f t="shared" si="21"/>
        <v>0</v>
      </c>
      <c r="S83" s="8">
        <f t="shared" si="16"/>
        <v>0</v>
      </c>
      <c r="T83" s="8">
        <f t="shared" si="22"/>
        <v>0</v>
      </c>
      <c r="U83" s="3" t="s">
        <v>2074</v>
      </c>
      <c r="V83" s="200"/>
      <c r="W83" s="196"/>
      <c r="X83" s="196"/>
      <c r="Y83" s="197"/>
      <c r="Z83" s="200"/>
      <c r="AA83" s="196"/>
      <c r="AB83" s="196"/>
      <c r="AC83" s="197"/>
      <c r="AL83" s="248"/>
      <c r="AM83" s="248"/>
    </row>
    <row r="84" spans="1:46" ht="15.75" x14ac:dyDescent="0.25">
      <c r="A84" s="5" t="s">
        <v>1718</v>
      </c>
      <c r="B84" s="5" t="s">
        <v>1822</v>
      </c>
      <c r="C84" s="5" t="s">
        <v>650</v>
      </c>
      <c r="D84" s="5"/>
      <c r="E84" s="5" t="s">
        <v>816</v>
      </c>
      <c r="F84" s="278" t="s">
        <v>313</v>
      </c>
      <c r="G84" s="302" t="s">
        <v>642</v>
      </c>
      <c r="H84" s="280" t="s">
        <v>7</v>
      </c>
      <c r="I84" s="49">
        <f t="shared" si="17"/>
        <v>138</v>
      </c>
      <c r="J84" s="49">
        <v>120</v>
      </c>
      <c r="K84" s="6" t="s">
        <v>813</v>
      </c>
      <c r="L84" s="32"/>
      <c r="M84" s="9">
        <f t="shared" si="18"/>
        <v>0</v>
      </c>
      <c r="N84" s="8">
        <f t="shared" si="19"/>
        <v>0</v>
      </c>
      <c r="O84" s="8"/>
      <c r="P84" s="29"/>
      <c r="Q84" s="8">
        <f t="shared" si="20"/>
        <v>0</v>
      </c>
      <c r="R84" s="8">
        <f t="shared" si="21"/>
        <v>0</v>
      </c>
      <c r="S84" s="8"/>
      <c r="T84" s="8">
        <f t="shared" si="22"/>
        <v>0</v>
      </c>
      <c r="V84" s="200"/>
      <c r="W84" s="196"/>
      <c r="X84" s="196"/>
      <c r="Y84" s="197"/>
      <c r="Z84" s="200"/>
      <c r="AA84" s="196"/>
      <c r="AB84" s="196"/>
      <c r="AC84" s="197"/>
      <c r="AL84" s="248"/>
      <c r="AM84" s="248"/>
    </row>
    <row r="85" spans="1:46" ht="15.75" x14ac:dyDescent="0.25">
      <c r="A85" s="5" t="s">
        <v>1718</v>
      </c>
      <c r="B85" s="5" t="s">
        <v>1822</v>
      </c>
      <c r="C85" s="5" t="s">
        <v>650</v>
      </c>
      <c r="D85" s="5"/>
      <c r="E85" s="5" t="s">
        <v>816</v>
      </c>
      <c r="F85" s="278" t="s">
        <v>311</v>
      </c>
      <c r="G85" s="245" t="s">
        <v>643</v>
      </c>
      <c r="H85" s="280" t="s">
        <v>7</v>
      </c>
      <c r="I85" s="49">
        <f t="shared" si="17"/>
        <v>92</v>
      </c>
      <c r="J85" s="10">
        <v>80</v>
      </c>
      <c r="K85" s="10" t="s">
        <v>813</v>
      </c>
      <c r="L85" s="32"/>
      <c r="M85" s="9">
        <f t="shared" si="18"/>
        <v>0</v>
      </c>
      <c r="N85" s="8">
        <f t="shared" si="19"/>
        <v>0</v>
      </c>
      <c r="O85" s="8"/>
      <c r="P85" s="29"/>
      <c r="Q85" s="8">
        <f t="shared" si="20"/>
        <v>0</v>
      </c>
      <c r="R85" s="8">
        <f t="shared" si="21"/>
        <v>0</v>
      </c>
      <c r="S85" s="8"/>
      <c r="T85" s="8">
        <f t="shared" si="22"/>
        <v>0</v>
      </c>
      <c r="U85" s="3" t="s">
        <v>2973</v>
      </c>
      <c r="V85" s="200"/>
      <c r="W85" s="196"/>
      <c r="X85" s="196"/>
      <c r="Y85" s="197"/>
      <c r="Z85" s="200"/>
      <c r="AA85" s="196"/>
      <c r="AB85" s="196"/>
      <c r="AC85" s="197"/>
      <c r="AL85" s="248"/>
      <c r="AM85" s="248"/>
    </row>
    <row r="86" spans="1:46" ht="15.75" x14ac:dyDescent="0.25">
      <c r="A86" s="5" t="s">
        <v>1718</v>
      </c>
      <c r="B86" s="5" t="s">
        <v>1822</v>
      </c>
      <c r="C86" s="5" t="s">
        <v>650</v>
      </c>
      <c r="D86" s="5"/>
      <c r="E86" s="5" t="s">
        <v>816</v>
      </c>
      <c r="F86" s="278" t="s">
        <v>1798</v>
      </c>
      <c r="G86" s="302" t="s">
        <v>2137</v>
      </c>
      <c r="H86" s="299" t="s">
        <v>7</v>
      </c>
      <c r="I86" s="49">
        <f t="shared" si="17"/>
        <v>69</v>
      </c>
      <c r="J86" s="10">
        <v>60</v>
      </c>
      <c r="K86" s="10" t="s">
        <v>813</v>
      </c>
      <c r="L86" s="32"/>
      <c r="M86" s="9">
        <f t="shared" si="18"/>
        <v>0</v>
      </c>
      <c r="N86" s="8">
        <f t="shared" si="19"/>
        <v>0</v>
      </c>
      <c r="O86" s="8"/>
      <c r="P86" s="29"/>
      <c r="Q86" s="8">
        <f t="shared" si="20"/>
        <v>0</v>
      </c>
      <c r="R86" s="8">
        <f t="shared" si="21"/>
        <v>0</v>
      </c>
      <c r="S86" s="8"/>
      <c r="T86" s="8">
        <f t="shared" si="22"/>
        <v>0</v>
      </c>
      <c r="U86" s="3" t="s">
        <v>2075</v>
      </c>
      <c r="V86" s="200"/>
      <c r="W86" s="196"/>
      <c r="X86" s="196"/>
      <c r="Y86" s="197"/>
      <c r="Z86" s="200"/>
      <c r="AA86" s="196"/>
      <c r="AB86" s="196"/>
      <c r="AC86" s="197"/>
      <c r="AL86" s="248"/>
      <c r="AM86" s="248"/>
    </row>
    <row r="87" spans="1:46" ht="15.75" x14ac:dyDescent="0.25">
      <c r="A87" s="5" t="s">
        <v>1718</v>
      </c>
      <c r="B87" s="5" t="s">
        <v>1822</v>
      </c>
      <c r="C87" s="5" t="s">
        <v>650</v>
      </c>
      <c r="D87" s="5"/>
      <c r="E87" s="5" t="s">
        <v>816</v>
      </c>
      <c r="F87" s="278" t="s">
        <v>1797</v>
      </c>
      <c r="G87" s="302" t="s">
        <v>2138</v>
      </c>
      <c r="H87" s="299" t="s">
        <v>7</v>
      </c>
      <c r="I87" s="49">
        <f t="shared" si="17"/>
        <v>69</v>
      </c>
      <c r="J87" s="10">
        <v>60</v>
      </c>
      <c r="K87" s="10" t="s">
        <v>813</v>
      </c>
      <c r="L87" s="32"/>
      <c r="M87" s="9">
        <f t="shared" si="18"/>
        <v>0</v>
      </c>
      <c r="N87" s="8">
        <f t="shared" si="19"/>
        <v>0</v>
      </c>
      <c r="O87" s="8"/>
      <c r="P87" s="29"/>
      <c r="Q87" s="8">
        <f t="shared" si="20"/>
        <v>0</v>
      </c>
      <c r="R87" s="8">
        <f t="shared" si="21"/>
        <v>0</v>
      </c>
      <c r="S87" s="8"/>
      <c r="T87" s="8">
        <f t="shared" si="22"/>
        <v>0</v>
      </c>
      <c r="U87" s="3" t="s">
        <v>2075</v>
      </c>
      <c r="V87" s="200"/>
      <c r="W87" s="196"/>
      <c r="X87" s="196"/>
      <c r="Y87" s="197"/>
      <c r="Z87" s="200"/>
      <c r="AA87" s="196"/>
      <c r="AB87" s="196"/>
      <c r="AC87" s="197"/>
      <c r="AL87" s="248"/>
      <c r="AM87" s="248"/>
    </row>
    <row r="88" spans="1:46" ht="15.75" x14ac:dyDescent="0.25">
      <c r="A88" s="5" t="s">
        <v>1718</v>
      </c>
      <c r="B88" s="5" t="s">
        <v>1822</v>
      </c>
      <c r="C88" s="5" t="s">
        <v>650</v>
      </c>
      <c r="D88" s="5"/>
      <c r="E88" s="5" t="s">
        <v>816</v>
      </c>
      <c r="F88" s="5" t="s">
        <v>1796</v>
      </c>
      <c r="G88" s="372" t="s">
        <v>2139</v>
      </c>
      <c r="H88" s="46" t="s">
        <v>7</v>
      </c>
      <c r="I88" s="49">
        <f t="shared" si="17"/>
        <v>69</v>
      </c>
      <c r="J88" s="10">
        <v>60</v>
      </c>
      <c r="K88" s="10" t="s">
        <v>813</v>
      </c>
      <c r="L88" s="32"/>
      <c r="M88" s="9">
        <f t="shared" si="18"/>
        <v>0</v>
      </c>
      <c r="N88" s="8">
        <f t="shared" si="19"/>
        <v>0</v>
      </c>
      <c r="O88" s="8"/>
      <c r="P88" s="29"/>
      <c r="Q88" s="8">
        <f t="shared" si="20"/>
        <v>0</v>
      </c>
      <c r="R88" s="8">
        <f t="shared" si="21"/>
        <v>0</v>
      </c>
      <c r="S88" s="8"/>
      <c r="T88" s="8">
        <f t="shared" si="22"/>
        <v>0</v>
      </c>
      <c r="U88" s="3" t="s">
        <v>2075</v>
      </c>
      <c r="V88" s="200"/>
      <c r="W88" s="196"/>
      <c r="X88" s="196"/>
      <c r="Y88" s="197"/>
      <c r="Z88" s="200"/>
      <c r="AA88" s="196"/>
      <c r="AB88" s="196"/>
      <c r="AC88" s="197"/>
      <c r="AL88" s="248"/>
      <c r="AM88" s="248"/>
    </row>
    <row r="89" spans="1:46" ht="15.75" x14ac:dyDescent="0.25">
      <c r="A89" s="5" t="s">
        <v>1718</v>
      </c>
      <c r="B89" s="5" t="s">
        <v>1822</v>
      </c>
      <c r="C89" s="5" t="s">
        <v>650</v>
      </c>
      <c r="D89" s="5"/>
      <c r="E89" s="5" t="s">
        <v>816</v>
      </c>
      <c r="F89" s="278" t="s">
        <v>1799</v>
      </c>
      <c r="G89" s="302" t="s">
        <v>2140</v>
      </c>
      <c r="H89" s="299" t="s">
        <v>7</v>
      </c>
      <c r="I89" s="49">
        <f t="shared" si="17"/>
        <v>69</v>
      </c>
      <c r="J89" s="10">
        <v>60</v>
      </c>
      <c r="K89" s="10" t="s">
        <v>813</v>
      </c>
      <c r="L89" s="32"/>
      <c r="M89" s="9">
        <f t="shared" si="18"/>
        <v>0</v>
      </c>
      <c r="N89" s="8">
        <f t="shared" si="19"/>
        <v>0</v>
      </c>
      <c r="O89" s="8"/>
      <c r="P89" s="29"/>
      <c r="Q89" s="8">
        <f t="shared" si="20"/>
        <v>0</v>
      </c>
      <c r="R89" s="8">
        <f t="shared" si="21"/>
        <v>0</v>
      </c>
      <c r="S89" s="8"/>
      <c r="T89" s="8">
        <f t="shared" si="22"/>
        <v>0</v>
      </c>
      <c r="U89" s="3" t="s">
        <v>2075</v>
      </c>
      <c r="V89" s="200"/>
      <c r="W89" s="196"/>
      <c r="X89" s="196"/>
      <c r="Y89" s="197"/>
      <c r="Z89" s="200"/>
      <c r="AA89" s="196"/>
      <c r="AB89" s="196"/>
      <c r="AC89" s="197"/>
      <c r="AL89" s="248"/>
      <c r="AM89" s="248"/>
    </row>
    <row r="90" spans="1:46" ht="15.75" x14ac:dyDescent="0.25">
      <c r="A90" s="5" t="s">
        <v>1718</v>
      </c>
      <c r="B90" s="5" t="s">
        <v>1822</v>
      </c>
      <c r="C90" s="5" t="s">
        <v>650</v>
      </c>
      <c r="D90" s="5"/>
      <c r="E90" s="5" t="s">
        <v>816</v>
      </c>
      <c r="F90" s="5" t="s">
        <v>315</v>
      </c>
      <c r="G90" s="372" t="s">
        <v>2089</v>
      </c>
      <c r="H90" s="5" t="s">
        <v>7</v>
      </c>
      <c r="I90" s="49">
        <f t="shared" si="17"/>
        <v>230</v>
      </c>
      <c r="J90" s="49">
        <v>200</v>
      </c>
      <c r="K90" s="6" t="s">
        <v>813</v>
      </c>
      <c r="L90" s="32"/>
      <c r="M90" s="9">
        <f t="shared" si="18"/>
        <v>0</v>
      </c>
      <c r="N90" s="8">
        <f t="shared" si="19"/>
        <v>0</v>
      </c>
      <c r="O90" s="8"/>
      <c r="P90" s="29"/>
      <c r="Q90" s="8">
        <f t="shared" si="20"/>
        <v>0</v>
      </c>
      <c r="R90" s="8">
        <f t="shared" si="21"/>
        <v>0</v>
      </c>
      <c r="S90" s="8"/>
      <c r="T90" s="8">
        <f t="shared" si="22"/>
        <v>0</v>
      </c>
      <c r="U90" s="3" t="s">
        <v>2512</v>
      </c>
      <c r="V90" s="200">
        <f>W90*X90*Y90</f>
        <v>18</v>
      </c>
      <c r="W90" s="196">
        <v>3</v>
      </c>
      <c r="X90" s="196">
        <v>1</v>
      </c>
      <c r="Y90" s="197">
        <v>6</v>
      </c>
      <c r="Z90" s="200">
        <f>AA90*AB90*AC90</f>
        <v>4</v>
      </c>
      <c r="AA90" s="196">
        <v>1</v>
      </c>
      <c r="AB90" s="196">
        <v>1</v>
      </c>
      <c r="AC90" s="197">
        <v>4</v>
      </c>
      <c r="AL90" s="248"/>
      <c r="AM90" s="248"/>
    </row>
    <row r="91" spans="1:46" ht="15.75" x14ac:dyDescent="0.25">
      <c r="A91" s="34" t="s">
        <v>630</v>
      </c>
      <c r="B91" s="5" t="s">
        <v>634</v>
      </c>
      <c r="C91" s="5" t="s">
        <v>634</v>
      </c>
      <c r="D91" s="294" t="s">
        <v>3266</v>
      </c>
      <c r="E91" s="5" t="s">
        <v>816</v>
      </c>
      <c r="F91" s="250" t="s">
        <v>358</v>
      </c>
      <c r="G91" s="207" t="s">
        <v>2216</v>
      </c>
      <c r="H91" s="243" t="s">
        <v>7</v>
      </c>
      <c r="I91" s="49">
        <f t="shared" si="17"/>
        <v>1553</v>
      </c>
      <c r="J91" s="48">
        <v>1350</v>
      </c>
      <c r="K91" s="6">
        <v>1600</v>
      </c>
      <c r="L91" s="32"/>
      <c r="M91" s="9">
        <f t="shared" si="18"/>
        <v>0</v>
      </c>
      <c r="N91" s="8">
        <f t="shared" si="19"/>
        <v>0</v>
      </c>
      <c r="O91" s="8">
        <f t="shared" ref="O91:O122" si="25">L91*K91</f>
        <v>0</v>
      </c>
      <c r="P91" s="30"/>
      <c r="Q91" s="8">
        <f t="shared" si="20"/>
        <v>0</v>
      </c>
      <c r="R91" s="8">
        <f t="shared" si="21"/>
        <v>0</v>
      </c>
      <c r="S91" s="8">
        <f t="shared" ref="S91:S122" si="26">P91*K91</f>
        <v>0</v>
      </c>
      <c r="T91" s="8">
        <f t="shared" si="22"/>
        <v>0</v>
      </c>
      <c r="U91" s="3" t="s">
        <v>2958</v>
      </c>
      <c r="V91" s="200">
        <f>W91*X91*Y91</f>
        <v>2</v>
      </c>
      <c r="W91" s="196">
        <v>2</v>
      </c>
      <c r="X91" s="196">
        <v>1</v>
      </c>
      <c r="Y91" s="197">
        <v>1</v>
      </c>
      <c r="Z91" s="200">
        <f>AA91*AB91*AC91</f>
        <v>0</v>
      </c>
      <c r="AA91" s="196">
        <v>0</v>
      </c>
      <c r="AB91" s="196">
        <v>0</v>
      </c>
      <c r="AC91" s="197">
        <v>0</v>
      </c>
      <c r="AF91" s="1">
        <v>40</v>
      </c>
      <c r="AH91" s="1">
        <f>ROUNDUP($AF91*AH$5+$K91,-1)+AG91</f>
        <v>3600</v>
      </c>
      <c r="AI91" s="1">
        <f>ROUNDUP($AF91*AI$5+$J91,-1)</f>
        <v>2350</v>
      </c>
      <c r="AJ91" s="1">
        <f>K91+AF91*$AI$5</f>
        <v>2600</v>
      </c>
      <c r="AK91" s="1">
        <v>1</v>
      </c>
      <c r="AL91" s="246">
        <v>3600</v>
      </c>
      <c r="AM91" s="249">
        <v>2800</v>
      </c>
      <c r="AN91" s="99">
        <f>AM91/AL91</f>
        <v>0.77777777777777779</v>
      </c>
      <c r="AO91" s="100">
        <f>(AL91-AM91)/AL91</f>
        <v>0.22222222222222221</v>
      </c>
      <c r="AP91" s="83">
        <v>3000</v>
      </c>
      <c r="AQ91" s="83">
        <v>2550</v>
      </c>
      <c r="AR91" s="1" t="b">
        <f>AH91&gt;=AL91</f>
        <v>1</v>
      </c>
      <c r="AS91" s="178">
        <f>AL91/AP91-1</f>
        <v>0.19999999999999996</v>
      </c>
      <c r="AT91" s="178">
        <f>AM91/AQ91-1</f>
        <v>9.8039215686274606E-2</v>
      </c>
    </row>
    <row r="92" spans="1:46" ht="15.75" x14ac:dyDescent="0.25">
      <c r="A92" s="34" t="s">
        <v>630</v>
      </c>
      <c r="B92" s="5" t="s">
        <v>634</v>
      </c>
      <c r="C92" s="5"/>
      <c r="D92" s="294" t="s">
        <v>3266</v>
      </c>
      <c r="E92" s="5" t="s">
        <v>816</v>
      </c>
      <c r="F92" s="242" t="s">
        <v>3262</v>
      </c>
      <c r="G92" s="64" t="s">
        <v>3261</v>
      </c>
      <c r="H92" s="243" t="s">
        <v>7</v>
      </c>
      <c r="I92" s="49">
        <f t="shared" si="17"/>
        <v>3278</v>
      </c>
      <c r="J92" s="168">
        <v>2850</v>
      </c>
      <c r="K92" s="167">
        <v>3300</v>
      </c>
      <c r="L92" s="32"/>
      <c r="M92" s="9">
        <f t="shared" si="18"/>
        <v>0</v>
      </c>
      <c r="N92" s="8">
        <f t="shared" si="19"/>
        <v>0</v>
      </c>
      <c r="O92" s="8">
        <f t="shared" si="25"/>
        <v>0</v>
      </c>
      <c r="P92" s="30"/>
      <c r="Q92" s="8">
        <f t="shared" si="20"/>
        <v>0</v>
      </c>
      <c r="R92" s="8">
        <f t="shared" si="21"/>
        <v>0</v>
      </c>
      <c r="S92" s="8">
        <f t="shared" si="26"/>
        <v>0</v>
      </c>
      <c r="T92" s="8">
        <f t="shared" si="22"/>
        <v>0</v>
      </c>
      <c r="U92" s="3" t="s">
        <v>3270</v>
      </c>
      <c r="V92" s="200"/>
      <c r="W92" s="196"/>
      <c r="X92" s="196"/>
      <c r="Y92" s="197"/>
      <c r="Z92" s="200"/>
      <c r="AA92" s="196"/>
      <c r="AB92" s="196"/>
      <c r="AC92" s="197"/>
      <c r="AF92" s="1">
        <v>24</v>
      </c>
      <c r="AH92" s="1">
        <f>ROUNDUP($AF92*AH$5+$K92,-1)+AG92</f>
        <v>4500</v>
      </c>
      <c r="AL92" s="246">
        <v>4500</v>
      </c>
      <c r="AM92" s="249"/>
      <c r="AN92" s="99"/>
      <c r="AO92" s="100"/>
      <c r="AP92" s="83"/>
      <c r="AQ92" s="83"/>
      <c r="AS92" s="178"/>
      <c r="AT92" s="178"/>
    </row>
    <row r="93" spans="1:46" ht="15.75" x14ac:dyDescent="0.25">
      <c r="A93" s="34" t="s">
        <v>630</v>
      </c>
      <c r="B93" s="5" t="s">
        <v>634</v>
      </c>
      <c r="C93" s="5"/>
      <c r="D93" s="294" t="s">
        <v>3266</v>
      </c>
      <c r="E93" s="5" t="s">
        <v>816</v>
      </c>
      <c r="F93" s="242" t="s">
        <v>3267</v>
      </c>
      <c r="G93" s="64" t="s">
        <v>3263</v>
      </c>
      <c r="H93" s="243" t="s">
        <v>7</v>
      </c>
      <c r="I93" s="49">
        <f t="shared" si="17"/>
        <v>1898</v>
      </c>
      <c r="J93" s="168">
        <v>1650</v>
      </c>
      <c r="K93" s="167">
        <v>1900</v>
      </c>
      <c r="L93" s="32"/>
      <c r="M93" s="9">
        <f t="shared" si="18"/>
        <v>0</v>
      </c>
      <c r="N93" s="8">
        <f t="shared" si="19"/>
        <v>0</v>
      </c>
      <c r="O93" s="8">
        <f t="shared" si="25"/>
        <v>0</v>
      </c>
      <c r="P93" s="30"/>
      <c r="Q93" s="8">
        <f t="shared" si="20"/>
        <v>0</v>
      </c>
      <c r="R93" s="8">
        <f t="shared" si="21"/>
        <v>0</v>
      </c>
      <c r="S93" s="8">
        <f t="shared" si="26"/>
        <v>0</v>
      </c>
      <c r="T93" s="8">
        <f t="shared" si="22"/>
        <v>0</v>
      </c>
      <c r="U93" s="3" t="s">
        <v>3271</v>
      </c>
      <c r="V93" s="200"/>
      <c r="W93" s="196"/>
      <c r="X93" s="196"/>
      <c r="Y93" s="197"/>
      <c r="Z93" s="200"/>
      <c r="AA93" s="196"/>
      <c r="AB93" s="196"/>
      <c r="AC93" s="197"/>
      <c r="AF93" s="1">
        <v>36</v>
      </c>
      <c r="AH93" s="1">
        <f>ROUNDUP($AF93*AH$5+$K93,-1)+AG93</f>
        <v>3700</v>
      </c>
      <c r="AL93" s="246">
        <v>3700</v>
      </c>
      <c r="AM93" s="249"/>
      <c r="AN93" s="99"/>
      <c r="AO93" s="100"/>
      <c r="AP93" s="83"/>
      <c r="AQ93" s="83"/>
      <c r="AS93" s="178"/>
      <c r="AT93" s="178"/>
    </row>
    <row r="94" spans="1:46" ht="15.75" x14ac:dyDescent="0.25">
      <c r="A94" s="34" t="s">
        <v>630</v>
      </c>
      <c r="B94" s="5" t="s">
        <v>634</v>
      </c>
      <c r="C94" s="5"/>
      <c r="D94" s="294" t="s">
        <v>3266</v>
      </c>
      <c r="E94" s="5" t="s">
        <v>816</v>
      </c>
      <c r="F94" s="242" t="s">
        <v>3268</v>
      </c>
      <c r="G94" s="64" t="s">
        <v>3264</v>
      </c>
      <c r="H94" s="243" t="s">
        <v>7</v>
      </c>
      <c r="I94" s="49">
        <f t="shared" si="17"/>
        <v>1323</v>
      </c>
      <c r="J94" s="168">
        <v>1150</v>
      </c>
      <c r="K94" s="167">
        <v>1300</v>
      </c>
      <c r="L94" s="32"/>
      <c r="M94" s="9">
        <f t="shared" si="18"/>
        <v>0</v>
      </c>
      <c r="N94" s="8">
        <f t="shared" si="19"/>
        <v>0</v>
      </c>
      <c r="O94" s="8">
        <f t="shared" si="25"/>
        <v>0</v>
      </c>
      <c r="P94" s="30"/>
      <c r="Q94" s="8">
        <f t="shared" si="20"/>
        <v>0</v>
      </c>
      <c r="R94" s="8">
        <f t="shared" si="21"/>
        <v>0</v>
      </c>
      <c r="S94" s="8">
        <f t="shared" si="26"/>
        <v>0</v>
      </c>
      <c r="T94" s="8">
        <f t="shared" si="22"/>
        <v>0</v>
      </c>
      <c r="U94" s="3" t="s">
        <v>3272</v>
      </c>
      <c r="V94" s="200"/>
      <c r="W94" s="196"/>
      <c r="X94" s="196"/>
      <c r="Y94" s="197"/>
      <c r="Z94" s="200"/>
      <c r="AA94" s="196"/>
      <c r="AB94" s="196"/>
      <c r="AC94" s="197"/>
      <c r="AF94" s="1">
        <v>14</v>
      </c>
      <c r="AH94" s="1">
        <f>ROUNDUP($AF94*AH$5+$K94,-1)+AG94</f>
        <v>2000</v>
      </c>
      <c r="AL94" s="246">
        <v>2000</v>
      </c>
      <c r="AM94" s="249"/>
      <c r="AN94" s="99"/>
      <c r="AO94" s="100"/>
      <c r="AP94" s="83"/>
      <c r="AQ94" s="83"/>
      <c r="AS94" s="178"/>
      <c r="AT94" s="178"/>
    </row>
    <row r="95" spans="1:46" ht="15.75" x14ac:dyDescent="0.25">
      <c r="A95" s="34" t="s">
        <v>630</v>
      </c>
      <c r="B95" s="5" t="s">
        <v>634</v>
      </c>
      <c r="C95" s="5"/>
      <c r="D95" s="294" t="s">
        <v>3266</v>
      </c>
      <c r="E95" s="5" t="s">
        <v>816</v>
      </c>
      <c r="F95" s="166" t="s">
        <v>3269</v>
      </c>
      <c r="G95" s="374" t="s">
        <v>3265</v>
      </c>
      <c r="H95" s="34" t="s">
        <v>7</v>
      </c>
      <c r="I95" s="49">
        <f t="shared" si="17"/>
        <v>805</v>
      </c>
      <c r="J95" s="168">
        <v>700</v>
      </c>
      <c r="K95" s="167">
        <v>800</v>
      </c>
      <c r="L95" s="32"/>
      <c r="M95" s="9">
        <f t="shared" si="18"/>
        <v>0</v>
      </c>
      <c r="N95" s="8">
        <f t="shared" si="19"/>
        <v>0</v>
      </c>
      <c r="O95" s="8">
        <f t="shared" si="25"/>
        <v>0</v>
      </c>
      <c r="P95" s="30"/>
      <c r="Q95" s="8">
        <f t="shared" si="20"/>
        <v>0</v>
      </c>
      <c r="R95" s="8">
        <f t="shared" si="21"/>
        <v>0</v>
      </c>
      <c r="S95" s="8">
        <f t="shared" si="26"/>
        <v>0</v>
      </c>
      <c r="T95" s="8">
        <f t="shared" si="22"/>
        <v>0</v>
      </c>
      <c r="U95" s="3" t="s">
        <v>3273</v>
      </c>
      <c r="V95" s="200"/>
      <c r="W95" s="196"/>
      <c r="X95" s="196"/>
      <c r="Y95" s="197"/>
      <c r="Z95" s="200"/>
      <c r="AA95" s="196"/>
      <c r="AB95" s="196"/>
      <c r="AC95" s="197"/>
      <c r="AF95" s="1">
        <v>4</v>
      </c>
      <c r="AH95" s="1">
        <f>ROUNDUP($AF95*AH$5+$K95,-1)+AG95</f>
        <v>1000</v>
      </c>
      <c r="AL95" s="246">
        <v>1000</v>
      </c>
      <c r="AM95" s="249"/>
      <c r="AN95" s="99"/>
      <c r="AO95" s="100"/>
      <c r="AP95" s="83"/>
      <c r="AQ95" s="83"/>
      <c r="AS95" s="178"/>
      <c r="AT95" s="178"/>
    </row>
    <row r="96" spans="1:46" ht="15.75" x14ac:dyDescent="0.25">
      <c r="A96" s="5" t="s">
        <v>630</v>
      </c>
      <c r="B96" s="5" t="s">
        <v>1716</v>
      </c>
      <c r="C96" s="5" t="s">
        <v>1688</v>
      </c>
      <c r="D96" s="166" t="s">
        <v>1825</v>
      </c>
      <c r="E96" s="5" t="s">
        <v>816</v>
      </c>
      <c r="F96" s="298" t="s">
        <v>3102</v>
      </c>
      <c r="G96" s="207" t="s">
        <v>3101</v>
      </c>
      <c r="H96" s="243" t="s">
        <v>7</v>
      </c>
      <c r="I96" s="49">
        <f t="shared" si="17"/>
        <v>564</v>
      </c>
      <c r="J96" s="168">
        <v>490</v>
      </c>
      <c r="K96" s="167">
        <v>600</v>
      </c>
      <c r="L96" s="32"/>
      <c r="M96" s="9">
        <f t="shared" si="18"/>
        <v>0</v>
      </c>
      <c r="N96" s="8">
        <f t="shared" si="19"/>
        <v>0</v>
      </c>
      <c r="O96" s="8">
        <f t="shared" si="25"/>
        <v>0</v>
      </c>
      <c r="P96" s="30"/>
      <c r="Q96" s="8">
        <f t="shared" si="20"/>
        <v>0</v>
      </c>
      <c r="R96" s="8">
        <f t="shared" si="21"/>
        <v>0</v>
      </c>
      <c r="S96" s="8">
        <f t="shared" si="26"/>
        <v>0</v>
      </c>
      <c r="T96" s="8">
        <f t="shared" si="22"/>
        <v>0</v>
      </c>
      <c r="U96" s="3" t="s">
        <v>3103</v>
      </c>
      <c r="V96" s="200">
        <f t="shared" ref="V96:V113" si="27">W96*X96*Y96</f>
        <v>12</v>
      </c>
      <c r="W96" s="194">
        <v>3</v>
      </c>
      <c r="X96" s="194">
        <v>1</v>
      </c>
      <c r="Y96" s="195">
        <v>4</v>
      </c>
      <c r="Z96" s="200">
        <f t="shared" ref="Z96:Z113" si="28">AA96*AB96*AC96</f>
        <v>3</v>
      </c>
      <c r="AA96" s="194">
        <v>1</v>
      </c>
      <c r="AB96" s="194">
        <v>1</v>
      </c>
      <c r="AC96" s="195">
        <v>3</v>
      </c>
      <c r="AD96" s="181"/>
      <c r="AE96" s="104"/>
      <c r="AF96" s="1">
        <v>25</v>
      </c>
      <c r="AH96" s="1">
        <f t="shared" ref="AH96:AH127" si="29">ROUNDUP(AF96*$AH$5+K96,-1)+AG96</f>
        <v>1850</v>
      </c>
      <c r="AI96" s="1">
        <f t="shared" ref="AI96:AI111" si="30">ROUNDUP($AF96*AI$5+$J96,-1)</f>
        <v>1120</v>
      </c>
      <c r="AJ96" s="1">
        <f t="shared" ref="AJ96:AJ127" si="31">K96+AF96*$AI$5</f>
        <v>1225</v>
      </c>
      <c r="AL96" s="180"/>
      <c r="AM96" s="177"/>
      <c r="AN96" s="99"/>
      <c r="AO96" s="100"/>
      <c r="AP96" s="83"/>
      <c r="AQ96" s="83"/>
      <c r="AS96" s="178"/>
      <c r="AT96" s="178"/>
    </row>
    <row r="97" spans="1:46" ht="15.75" x14ac:dyDescent="0.25">
      <c r="A97" s="5" t="s">
        <v>630</v>
      </c>
      <c r="B97" s="5" t="s">
        <v>1716</v>
      </c>
      <c r="C97" s="5" t="s">
        <v>3090</v>
      </c>
      <c r="D97" s="5" t="s">
        <v>1826</v>
      </c>
      <c r="E97" s="5" t="s">
        <v>816</v>
      </c>
      <c r="F97" s="212" t="s">
        <v>3092</v>
      </c>
      <c r="G97" s="207" t="s">
        <v>3093</v>
      </c>
      <c r="H97" s="34" t="s">
        <v>7</v>
      </c>
      <c r="I97" s="49">
        <f t="shared" si="17"/>
        <v>449</v>
      </c>
      <c r="J97" s="168">
        <v>390</v>
      </c>
      <c r="K97" s="167">
        <v>500</v>
      </c>
      <c r="L97" s="32"/>
      <c r="M97" s="9">
        <f t="shared" si="18"/>
        <v>0</v>
      </c>
      <c r="N97" s="8">
        <f t="shared" si="19"/>
        <v>0</v>
      </c>
      <c r="O97" s="8">
        <f t="shared" si="25"/>
        <v>0</v>
      </c>
      <c r="P97" s="30"/>
      <c r="Q97" s="8">
        <f t="shared" si="20"/>
        <v>0</v>
      </c>
      <c r="R97" s="8">
        <f t="shared" si="21"/>
        <v>0</v>
      </c>
      <c r="S97" s="8">
        <f t="shared" si="26"/>
        <v>0</v>
      </c>
      <c r="T97" s="8">
        <f t="shared" si="22"/>
        <v>0</v>
      </c>
      <c r="U97" s="3" t="s">
        <v>3104</v>
      </c>
      <c r="V97" s="200">
        <f t="shared" si="27"/>
        <v>24</v>
      </c>
      <c r="W97" s="194">
        <v>3</v>
      </c>
      <c r="X97" s="194">
        <v>2</v>
      </c>
      <c r="Y97" s="195">
        <v>4</v>
      </c>
      <c r="Z97" s="200">
        <f t="shared" si="28"/>
        <v>6</v>
      </c>
      <c r="AA97" s="194">
        <v>2</v>
      </c>
      <c r="AB97" s="194">
        <v>1</v>
      </c>
      <c r="AC97" s="195">
        <v>3</v>
      </c>
      <c r="AD97" s="181"/>
      <c r="AE97" s="104"/>
      <c r="AF97" s="1">
        <v>16</v>
      </c>
      <c r="AH97" s="1">
        <f t="shared" si="29"/>
        <v>1300</v>
      </c>
      <c r="AI97" s="1">
        <f t="shared" si="30"/>
        <v>790</v>
      </c>
      <c r="AJ97" s="1">
        <f t="shared" si="31"/>
        <v>900</v>
      </c>
      <c r="AL97" s="180"/>
      <c r="AM97" s="177"/>
      <c r="AN97" s="99"/>
      <c r="AO97" s="100"/>
      <c r="AP97" s="83"/>
      <c r="AQ97" s="83"/>
      <c r="AS97" s="178"/>
      <c r="AT97" s="178"/>
    </row>
    <row r="98" spans="1:46" ht="15" customHeight="1" x14ac:dyDescent="0.25">
      <c r="A98" s="34" t="s">
        <v>630</v>
      </c>
      <c r="B98" s="5" t="s">
        <v>1716</v>
      </c>
      <c r="C98" s="5" t="s">
        <v>3091</v>
      </c>
      <c r="D98" s="166" t="s">
        <v>1825</v>
      </c>
      <c r="E98" s="5" t="s">
        <v>816</v>
      </c>
      <c r="F98" s="250" t="s">
        <v>359</v>
      </c>
      <c r="G98" s="207" t="s">
        <v>1743</v>
      </c>
      <c r="H98" s="243" t="s">
        <v>7</v>
      </c>
      <c r="I98" s="49">
        <f t="shared" si="17"/>
        <v>230</v>
      </c>
      <c r="J98" s="168">
        <v>200</v>
      </c>
      <c r="K98" s="167">
        <v>250</v>
      </c>
      <c r="L98" s="32"/>
      <c r="M98" s="9">
        <f t="shared" si="18"/>
        <v>0</v>
      </c>
      <c r="N98" s="8">
        <f t="shared" si="19"/>
        <v>0</v>
      </c>
      <c r="O98" s="8">
        <f t="shared" si="25"/>
        <v>0</v>
      </c>
      <c r="P98" s="30"/>
      <c r="Q98" s="8">
        <f t="shared" si="20"/>
        <v>0</v>
      </c>
      <c r="R98" s="8">
        <f t="shared" si="21"/>
        <v>0</v>
      </c>
      <c r="S98" s="8">
        <f t="shared" si="26"/>
        <v>0</v>
      </c>
      <c r="T98" s="8">
        <f t="shared" si="22"/>
        <v>0</v>
      </c>
      <c r="U98" s="3" t="s">
        <v>2492</v>
      </c>
      <c r="V98" s="200">
        <f t="shared" si="27"/>
        <v>40</v>
      </c>
      <c r="W98" s="194">
        <v>5</v>
      </c>
      <c r="X98" s="194">
        <v>2</v>
      </c>
      <c r="Y98" s="195">
        <v>4</v>
      </c>
      <c r="Z98" s="200">
        <f t="shared" si="28"/>
        <v>12</v>
      </c>
      <c r="AA98" s="194">
        <v>2</v>
      </c>
      <c r="AB98" s="194">
        <v>2</v>
      </c>
      <c r="AC98" s="195">
        <v>3</v>
      </c>
      <c r="AD98" s="104" t="s">
        <v>1812</v>
      </c>
      <c r="AE98" s="104"/>
      <c r="AF98" s="1">
        <v>9</v>
      </c>
      <c r="AH98" s="1">
        <f t="shared" si="29"/>
        <v>700</v>
      </c>
      <c r="AI98" s="1">
        <f t="shared" si="30"/>
        <v>430</v>
      </c>
      <c r="AJ98" s="1">
        <f t="shared" si="31"/>
        <v>475</v>
      </c>
    </row>
    <row r="99" spans="1:46" ht="15" customHeight="1" x14ac:dyDescent="0.25">
      <c r="A99" s="34" t="s">
        <v>630</v>
      </c>
      <c r="B99" s="5" t="s">
        <v>1716</v>
      </c>
      <c r="C99" s="5" t="s">
        <v>3091</v>
      </c>
      <c r="D99" s="166" t="s">
        <v>1825</v>
      </c>
      <c r="E99" s="5" t="s">
        <v>816</v>
      </c>
      <c r="F99" s="211" t="s">
        <v>3086</v>
      </c>
      <c r="G99" s="207" t="s">
        <v>3084</v>
      </c>
      <c r="H99" s="34" t="s">
        <v>7</v>
      </c>
      <c r="I99" s="49">
        <f t="shared" si="17"/>
        <v>230</v>
      </c>
      <c r="J99" s="168">
        <v>200</v>
      </c>
      <c r="K99" s="167">
        <v>250</v>
      </c>
      <c r="L99" s="32"/>
      <c r="M99" s="9">
        <f t="shared" si="18"/>
        <v>0</v>
      </c>
      <c r="N99" s="8">
        <f t="shared" si="19"/>
        <v>0</v>
      </c>
      <c r="O99" s="8">
        <f t="shared" si="25"/>
        <v>0</v>
      </c>
      <c r="P99" s="30"/>
      <c r="Q99" s="8">
        <f t="shared" si="20"/>
        <v>0</v>
      </c>
      <c r="R99" s="8">
        <f t="shared" si="21"/>
        <v>0</v>
      </c>
      <c r="S99" s="8">
        <f t="shared" si="26"/>
        <v>0</v>
      </c>
      <c r="T99" s="8">
        <f t="shared" si="22"/>
        <v>0</v>
      </c>
      <c r="U99" s="3" t="s">
        <v>2492</v>
      </c>
      <c r="V99" s="200">
        <f t="shared" si="27"/>
        <v>40</v>
      </c>
      <c r="W99" s="194">
        <v>5</v>
      </c>
      <c r="X99" s="194">
        <v>2</v>
      </c>
      <c r="Y99" s="195">
        <v>4</v>
      </c>
      <c r="Z99" s="200">
        <f t="shared" si="28"/>
        <v>12</v>
      </c>
      <c r="AA99" s="194">
        <v>2</v>
      </c>
      <c r="AB99" s="194">
        <v>2</v>
      </c>
      <c r="AC99" s="195">
        <v>3</v>
      </c>
      <c r="AD99" s="104" t="s">
        <v>1812</v>
      </c>
      <c r="AE99" s="104"/>
      <c r="AF99" s="1">
        <v>9</v>
      </c>
      <c r="AH99" s="1">
        <f t="shared" si="29"/>
        <v>700</v>
      </c>
      <c r="AI99" s="1">
        <f t="shared" si="30"/>
        <v>430</v>
      </c>
      <c r="AJ99" s="1">
        <f t="shared" si="31"/>
        <v>475</v>
      </c>
    </row>
    <row r="100" spans="1:46" ht="15" customHeight="1" x14ac:dyDescent="0.25">
      <c r="A100" s="34" t="s">
        <v>630</v>
      </c>
      <c r="B100" s="5" t="s">
        <v>1716</v>
      </c>
      <c r="C100" s="5" t="s">
        <v>3091</v>
      </c>
      <c r="D100" s="166" t="s">
        <v>1825</v>
      </c>
      <c r="E100" s="5" t="s">
        <v>816</v>
      </c>
      <c r="F100" s="211" t="s">
        <v>3087</v>
      </c>
      <c r="G100" s="207" t="s">
        <v>3082</v>
      </c>
      <c r="H100" s="34" t="s">
        <v>7</v>
      </c>
      <c r="I100" s="49">
        <f t="shared" si="17"/>
        <v>230</v>
      </c>
      <c r="J100" s="168">
        <v>200</v>
      </c>
      <c r="K100" s="167">
        <v>250</v>
      </c>
      <c r="L100" s="32"/>
      <c r="M100" s="9">
        <f t="shared" si="18"/>
        <v>0</v>
      </c>
      <c r="N100" s="8">
        <f t="shared" si="19"/>
        <v>0</v>
      </c>
      <c r="O100" s="8">
        <f t="shared" si="25"/>
        <v>0</v>
      </c>
      <c r="P100" s="30"/>
      <c r="Q100" s="8">
        <f t="shared" si="20"/>
        <v>0</v>
      </c>
      <c r="R100" s="8">
        <f t="shared" si="21"/>
        <v>0</v>
      </c>
      <c r="S100" s="8">
        <f t="shared" si="26"/>
        <v>0</v>
      </c>
      <c r="T100" s="8">
        <f t="shared" si="22"/>
        <v>0</v>
      </c>
      <c r="U100" s="3" t="s">
        <v>2492</v>
      </c>
      <c r="V100" s="200">
        <f t="shared" si="27"/>
        <v>40</v>
      </c>
      <c r="W100" s="194">
        <v>5</v>
      </c>
      <c r="X100" s="194">
        <v>2</v>
      </c>
      <c r="Y100" s="195">
        <v>4</v>
      </c>
      <c r="Z100" s="200">
        <f t="shared" si="28"/>
        <v>12</v>
      </c>
      <c r="AA100" s="194">
        <v>2</v>
      </c>
      <c r="AB100" s="194">
        <v>2</v>
      </c>
      <c r="AC100" s="195">
        <v>3</v>
      </c>
      <c r="AD100" s="104" t="s">
        <v>1812</v>
      </c>
      <c r="AE100" s="104"/>
      <c r="AF100" s="1">
        <v>9</v>
      </c>
      <c r="AH100" s="1">
        <f t="shared" si="29"/>
        <v>700</v>
      </c>
      <c r="AI100" s="1">
        <f t="shared" si="30"/>
        <v>430</v>
      </c>
      <c r="AJ100" s="1">
        <f t="shared" si="31"/>
        <v>475</v>
      </c>
    </row>
    <row r="101" spans="1:46" ht="15" customHeight="1" x14ac:dyDescent="0.25">
      <c r="A101" s="34" t="s">
        <v>630</v>
      </c>
      <c r="B101" s="5" t="s">
        <v>1716</v>
      </c>
      <c r="C101" s="5" t="s">
        <v>3094</v>
      </c>
      <c r="D101" s="166" t="s">
        <v>1824</v>
      </c>
      <c r="E101" s="5" t="s">
        <v>816</v>
      </c>
      <c r="F101" s="34" t="s">
        <v>360</v>
      </c>
      <c r="G101" s="207" t="s">
        <v>1743</v>
      </c>
      <c r="H101" s="34" t="s">
        <v>7</v>
      </c>
      <c r="I101" s="49">
        <f t="shared" si="17"/>
        <v>230</v>
      </c>
      <c r="J101" s="168">
        <v>200</v>
      </c>
      <c r="K101" s="167">
        <v>250</v>
      </c>
      <c r="L101" s="32"/>
      <c r="M101" s="9">
        <f t="shared" si="18"/>
        <v>0</v>
      </c>
      <c r="N101" s="8">
        <f t="shared" si="19"/>
        <v>0</v>
      </c>
      <c r="O101" s="8">
        <f t="shared" si="25"/>
        <v>0</v>
      </c>
      <c r="P101" s="30"/>
      <c r="Q101" s="8">
        <f t="shared" si="20"/>
        <v>0</v>
      </c>
      <c r="R101" s="8">
        <f t="shared" si="21"/>
        <v>0</v>
      </c>
      <c r="S101" s="8">
        <f t="shared" si="26"/>
        <v>0</v>
      </c>
      <c r="T101" s="8">
        <f t="shared" si="22"/>
        <v>0</v>
      </c>
      <c r="U101" s="3" t="s">
        <v>2492</v>
      </c>
      <c r="V101" s="200">
        <f t="shared" si="27"/>
        <v>40</v>
      </c>
      <c r="W101" s="194">
        <v>5</v>
      </c>
      <c r="X101" s="194">
        <v>2</v>
      </c>
      <c r="Y101" s="195">
        <v>4</v>
      </c>
      <c r="Z101" s="200">
        <f t="shared" si="28"/>
        <v>12</v>
      </c>
      <c r="AA101" s="194">
        <v>2</v>
      </c>
      <c r="AB101" s="194">
        <v>2</v>
      </c>
      <c r="AC101" s="195">
        <v>3</v>
      </c>
      <c r="AD101" s="181" t="s">
        <v>1812</v>
      </c>
      <c r="AE101" s="104" t="s">
        <v>1812</v>
      </c>
      <c r="AF101" s="1">
        <v>9</v>
      </c>
      <c r="AH101" s="1">
        <f t="shared" si="29"/>
        <v>700</v>
      </c>
      <c r="AI101" s="1">
        <f t="shared" si="30"/>
        <v>430</v>
      </c>
      <c r="AJ101" s="1">
        <f t="shared" si="31"/>
        <v>475</v>
      </c>
      <c r="AK101" s="1">
        <v>1</v>
      </c>
      <c r="AL101" s="180">
        <v>750</v>
      </c>
      <c r="AM101" s="177">
        <v>600</v>
      </c>
      <c r="AN101" s="99">
        <f>AM101/AL101</f>
        <v>0.8</v>
      </c>
      <c r="AO101" s="100">
        <f>(AL101-AM101)/AL101</f>
        <v>0.2</v>
      </c>
      <c r="AP101" s="83">
        <v>700</v>
      </c>
      <c r="AQ101" s="83">
        <v>560</v>
      </c>
      <c r="AR101" s="1" t="b">
        <f>AH101&gt;=AL101</f>
        <v>0</v>
      </c>
      <c r="AS101" s="178">
        <f>AL101/AP101-1</f>
        <v>7.1428571428571397E-2</v>
      </c>
      <c r="AT101" s="178">
        <f>AM101/AQ101-1</f>
        <v>7.1428571428571397E-2</v>
      </c>
    </row>
    <row r="102" spans="1:46" ht="15" customHeight="1" x14ac:dyDescent="0.25">
      <c r="A102" s="34" t="s">
        <v>630</v>
      </c>
      <c r="B102" s="5" t="s">
        <v>1716</v>
      </c>
      <c r="C102" s="5" t="s">
        <v>3094</v>
      </c>
      <c r="D102" s="166" t="s">
        <v>1824</v>
      </c>
      <c r="E102" s="5" t="s">
        <v>816</v>
      </c>
      <c r="F102" s="5" t="s">
        <v>2113</v>
      </c>
      <c r="G102" s="207" t="s">
        <v>2115</v>
      </c>
      <c r="H102" s="5" t="s">
        <v>7</v>
      </c>
      <c r="I102" s="49">
        <f t="shared" si="17"/>
        <v>230</v>
      </c>
      <c r="J102" s="168">
        <v>200</v>
      </c>
      <c r="K102" s="167">
        <v>250</v>
      </c>
      <c r="L102" s="32"/>
      <c r="M102" s="9">
        <f t="shared" si="18"/>
        <v>0</v>
      </c>
      <c r="N102" s="8">
        <f t="shared" si="19"/>
        <v>0</v>
      </c>
      <c r="O102" s="8">
        <f t="shared" si="25"/>
        <v>0</v>
      </c>
      <c r="P102" s="30"/>
      <c r="Q102" s="8">
        <f t="shared" si="20"/>
        <v>0</v>
      </c>
      <c r="R102" s="8">
        <f t="shared" si="21"/>
        <v>0</v>
      </c>
      <c r="S102" s="8">
        <f t="shared" si="26"/>
        <v>0</v>
      </c>
      <c r="T102" s="8">
        <f t="shared" si="22"/>
        <v>0</v>
      </c>
      <c r="U102" s="3" t="s">
        <v>2492</v>
      </c>
      <c r="V102" s="200">
        <f t="shared" si="27"/>
        <v>40</v>
      </c>
      <c r="W102" s="194">
        <v>5</v>
      </c>
      <c r="X102" s="194">
        <v>2</v>
      </c>
      <c r="Y102" s="195">
        <v>4</v>
      </c>
      <c r="Z102" s="200">
        <f t="shared" si="28"/>
        <v>12</v>
      </c>
      <c r="AA102" s="194">
        <v>2</v>
      </c>
      <c r="AB102" s="194">
        <v>2</v>
      </c>
      <c r="AC102" s="195">
        <v>3</v>
      </c>
      <c r="AF102" s="1">
        <v>9</v>
      </c>
      <c r="AH102" s="1">
        <f t="shared" si="29"/>
        <v>700</v>
      </c>
      <c r="AI102" s="1">
        <f t="shared" si="30"/>
        <v>430</v>
      </c>
      <c r="AJ102" s="1">
        <f t="shared" si="31"/>
        <v>475</v>
      </c>
    </row>
    <row r="103" spans="1:46" ht="15" customHeight="1" x14ac:dyDescent="0.25">
      <c r="A103" s="34" t="s">
        <v>630</v>
      </c>
      <c r="B103" s="5" t="s">
        <v>1716</v>
      </c>
      <c r="C103" s="5" t="s">
        <v>3095</v>
      </c>
      <c r="D103" s="166" t="s">
        <v>1829</v>
      </c>
      <c r="E103" s="5" t="s">
        <v>816</v>
      </c>
      <c r="F103" s="5" t="s">
        <v>2107</v>
      </c>
      <c r="G103" s="376" t="s">
        <v>2122</v>
      </c>
      <c r="H103" s="5" t="s">
        <v>7</v>
      </c>
      <c r="I103" s="49">
        <f t="shared" si="17"/>
        <v>230</v>
      </c>
      <c r="J103" s="168">
        <v>200</v>
      </c>
      <c r="K103" s="167">
        <v>250</v>
      </c>
      <c r="L103" s="32"/>
      <c r="M103" s="9">
        <f t="shared" si="18"/>
        <v>0</v>
      </c>
      <c r="N103" s="8">
        <f t="shared" si="19"/>
        <v>0</v>
      </c>
      <c r="O103" s="8">
        <f t="shared" si="25"/>
        <v>0</v>
      </c>
      <c r="P103" s="30"/>
      <c r="Q103" s="8">
        <f t="shared" si="20"/>
        <v>0</v>
      </c>
      <c r="R103" s="8">
        <f t="shared" si="21"/>
        <v>0</v>
      </c>
      <c r="S103" s="8">
        <f t="shared" si="26"/>
        <v>0</v>
      </c>
      <c r="T103" s="8">
        <f t="shared" si="22"/>
        <v>0</v>
      </c>
      <c r="U103" s="3" t="s">
        <v>2492</v>
      </c>
      <c r="V103" s="200">
        <f t="shared" si="27"/>
        <v>40</v>
      </c>
      <c r="W103" s="194">
        <v>5</v>
      </c>
      <c r="X103" s="194">
        <v>2</v>
      </c>
      <c r="Y103" s="195">
        <v>4</v>
      </c>
      <c r="Z103" s="200">
        <f t="shared" si="28"/>
        <v>12</v>
      </c>
      <c r="AA103" s="194">
        <v>2</v>
      </c>
      <c r="AB103" s="194">
        <v>2</v>
      </c>
      <c r="AC103" s="195">
        <v>3</v>
      </c>
      <c r="AF103" s="1">
        <v>9</v>
      </c>
      <c r="AH103" s="1">
        <f t="shared" si="29"/>
        <v>700</v>
      </c>
      <c r="AI103" s="1">
        <f t="shared" si="30"/>
        <v>430</v>
      </c>
      <c r="AJ103" s="1">
        <f t="shared" si="31"/>
        <v>475</v>
      </c>
    </row>
    <row r="104" spans="1:46" ht="15" customHeight="1" x14ac:dyDescent="0.25">
      <c r="A104" s="34" t="s">
        <v>630</v>
      </c>
      <c r="B104" s="5" t="s">
        <v>1716</v>
      </c>
      <c r="C104" s="5" t="s">
        <v>3095</v>
      </c>
      <c r="D104" s="166" t="s">
        <v>1829</v>
      </c>
      <c r="E104" s="5" t="s">
        <v>816</v>
      </c>
      <c r="F104" s="278" t="s">
        <v>2106</v>
      </c>
      <c r="G104" s="207" t="s">
        <v>2114</v>
      </c>
      <c r="H104" s="280" t="s">
        <v>7</v>
      </c>
      <c r="I104" s="49">
        <f t="shared" si="17"/>
        <v>230</v>
      </c>
      <c r="J104" s="168">
        <v>200</v>
      </c>
      <c r="K104" s="167">
        <v>250</v>
      </c>
      <c r="L104" s="32"/>
      <c r="M104" s="9">
        <f t="shared" si="18"/>
        <v>0</v>
      </c>
      <c r="N104" s="8">
        <f t="shared" si="19"/>
        <v>0</v>
      </c>
      <c r="O104" s="8">
        <f t="shared" si="25"/>
        <v>0</v>
      </c>
      <c r="P104" s="30"/>
      <c r="Q104" s="8">
        <f t="shared" si="20"/>
        <v>0</v>
      </c>
      <c r="R104" s="8">
        <f t="shared" si="21"/>
        <v>0</v>
      </c>
      <c r="S104" s="8">
        <f t="shared" si="26"/>
        <v>0</v>
      </c>
      <c r="T104" s="8">
        <f t="shared" si="22"/>
        <v>0</v>
      </c>
      <c r="U104" s="3" t="s">
        <v>2492</v>
      </c>
      <c r="V104" s="200">
        <f t="shared" si="27"/>
        <v>40</v>
      </c>
      <c r="W104" s="194">
        <v>5</v>
      </c>
      <c r="X104" s="194">
        <v>2</v>
      </c>
      <c r="Y104" s="195">
        <v>4</v>
      </c>
      <c r="Z104" s="200">
        <f t="shared" si="28"/>
        <v>12</v>
      </c>
      <c r="AA104" s="194">
        <v>2</v>
      </c>
      <c r="AB104" s="194">
        <v>2</v>
      </c>
      <c r="AC104" s="195">
        <v>3</v>
      </c>
      <c r="AF104" s="1">
        <v>9</v>
      </c>
      <c r="AH104" s="1">
        <f t="shared" si="29"/>
        <v>700</v>
      </c>
      <c r="AI104" s="1">
        <f t="shared" si="30"/>
        <v>430</v>
      </c>
      <c r="AJ104" s="1">
        <f t="shared" si="31"/>
        <v>475</v>
      </c>
    </row>
    <row r="105" spans="1:46" ht="15" customHeight="1" x14ac:dyDescent="0.25">
      <c r="A105" s="34" t="s">
        <v>630</v>
      </c>
      <c r="B105" s="5" t="s">
        <v>1716</v>
      </c>
      <c r="C105" s="5" t="s">
        <v>3096</v>
      </c>
      <c r="D105" s="166" t="s">
        <v>2105</v>
      </c>
      <c r="E105" s="5" t="s">
        <v>816</v>
      </c>
      <c r="F105" s="278" t="s">
        <v>2112</v>
      </c>
      <c r="G105" s="207" t="s">
        <v>2119</v>
      </c>
      <c r="H105" s="280" t="s">
        <v>7</v>
      </c>
      <c r="I105" s="49">
        <f t="shared" si="17"/>
        <v>230</v>
      </c>
      <c r="J105" s="168">
        <v>200</v>
      </c>
      <c r="K105" s="167">
        <v>250</v>
      </c>
      <c r="L105" s="32"/>
      <c r="M105" s="9">
        <f t="shared" si="18"/>
        <v>0</v>
      </c>
      <c r="N105" s="8">
        <f t="shared" si="19"/>
        <v>0</v>
      </c>
      <c r="O105" s="8">
        <f t="shared" si="25"/>
        <v>0</v>
      </c>
      <c r="P105" s="30"/>
      <c r="Q105" s="8">
        <f t="shared" si="20"/>
        <v>0</v>
      </c>
      <c r="R105" s="8">
        <f t="shared" si="21"/>
        <v>0</v>
      </c>
      <c r="S105" s="8">
        <f t="shared" si="26"/>
        <v>0</v>
      </c>
      <c r="T105" s="8">
        <f t="shared" si="22"/>
        <v>0</v>
      </c>
      <c r="U105" s="3" t="s">
        <v>2492</v>
      </c>
      <c r="V105" s="200">
        <f t="shared" si="27"/>
        <v>40</v>
      </c>
      <c r="W105" s="194">
        <v>5</v>
      </c>
      <c r="X105" s="194">
        <v>2</v>
      </c>
      <c r="Y105" s="195">
        <v>4</v>
      </c>
      <c r="Z105" s="200">
        <f t="shared" si="28"/>
        <v>12</v>
      </c>
      <c r="AA105" s="194">
        <v>2</v>
      </c>
      <c r="AB105" s="194">
        <v>2</v>
      </c>
      <c r="AC105" s="195">
        <v>3</v>
      </c>
      <c r="AF105" s="1">
        <v>9</v>
      </c>
      <c r="AH105" s="1">
        <f t="shared" si="29"/>
        <v>700</v>
      </c>
      <c r="AI105" s="1">
        <f t="shared" si="30"/>
        <v>430</v>
      </c>
      <c r="AJ105" s="1">
        <f t="shared" si="31"/>
        <v>475</v>
      </c>
    </row>
    <row r="106" spans="1:46" ht="15" customHeight="1" x14ac:dyDescent="0.25">
      <c r="A106" s="34" t="s">
        <v>630</v>
      </c>
      <c r="B106" s="5" t="s">
        <v>1716</v>
      </c>
      <c r="C106" s="5" t="s">
        <v>3096</v>
      </c>
      <c r="D106" s="166" t="s">
        <v>2105</v>
      </c>
      <c r="E106" s="5" t="s">
        <v>816</v>
      </c>
      <c r="F106" s="5" t="s">
        <v>2111</v>
      </c>
      <c r="G106" s="371" t="s">
        <v>2118</v>
      </c>
      <c r="H106" s="5" t="s">
        <v>7</v>
      </c>
      <c r="I106" s="49">
        <f t="shared" si="17"/>
        <v>230</v>
      </c>
      <c r="J106" s="168">
        <v>200</v>
      </c>
      <c r="K106" s="167">
        <v>250</v>
      </c>
      <c r="L106" s="32"/>
      <c r="M106" s="9">
        <f t="shared" si="18"/>
        <v>0</v>
      </c>
      <c r="N106" s="8">
        <f t="shared" si="19"/>
        <v>0</v>
      </c>
      <c r="O106" s="8">
        <f t="shared" si="25"/>
        <v>0</v>
      </c>
      <c r="P106" s="30"/>
      <c r="Q106" s="8">
        <f t="shared" si="20"/>
        <v>0</v>
      </c>
      <c r="R106" s="8">
        <f t="shared" si="21"/>
        <v>0</v>
      </c>
      <c r="S106" s="8">
        <f t="shared" si="26"/>
        <v>0</v>
      </c>
      <c r="T106" s="8">
        <f t="shared" si="22"/>
        <v>0</v>
      </c>
      <c r="U106" s="3" t="s">
        <v>2492</v>
      </c>
      <c r="V106" s="200">
        <f t="shared" si="27"/>
        <v>40</v>
      </c>
      <c r="W106" s="194">
        <v>5</v>
      </c>
      <c r="X106" s="194">
        <v>2</v>
      </c>
      <c r="Y106" s="195">
        <v>4</v>
      </c>
      <c r="Z106" s="200">
        <f t="shared" si="28"/>
        <v>12</v>
      </c>
      <c r="AA106" s="194">
        <v>2</v>
      </c>
      <c r="AB106" s="194">
        <v>2</v>
      </c>
      <c r="AC106" s="195">
        <v>3</v>
      </c>
      <c r="AF106" s="1">
        <v>9</v>
      </c>
      <c r="AH106" s="1">
        <f t="shared" si="29"/>
        <v>700</v>
      </c>
      <c r="AI106" s="1">
        <f t="shared" si="30"/>
        <v>430</v>
      </c>
      <c r="AJ106" s="1">
        <f t="shared" si="31"/>
        <v>475</v>
      </c>
      <c r="AL106" s="248"/>
      <c r="AM106" s="248"/>
    </row>
    <row r="107" spans="1:46" ht="15" customHeight="1" x14ac:dyDescent="0.25">
      <c r="A107" s="34" t="s">
        <v>630</v>
      </c>
      <c r="B107" s="5" t="s">
        <v>1716</v>
      </c>
      <c r="C107" s="5" t="s">
        <v>3097</v>
      </c>
      <c r="D107" s="166" t="s">
        <v>1826</v>
      </c>
      <c r="E107" s="5" t="s">
        <v>816</v>
      </c>
      <c r="F107" s="278" t="s">
        <v>2108</v>
      </c>
      <c r="G107" s="207" t="s">
        <v>2116</v>
      </c>
      <c r="H107" s="280" t="s">
        <v>7</v>
      </c>
      <c r="I107" s="49">
        <f t="shared" si="17"/>
        <v>230</v>
      </c>
      <c r="J107" s="168">
        <v>200</v>
      </c>
      <c r="K107" s="167">
        <v>250</v>
      </c>
      <c r="L107" s="32"/>
      <c r="M107" s="9">
        <f t="shared" si="18"/>
        <v>0</v>
      </c>
      <c r="N107" s="8">
        <f t="shared" si="19"/>
        <v>0</v>
      </c>
      <c r="O107" s="8">
        <f t="shared" si="25"/>
        <v>0</v>
      </c>
      <c r="P107" s="30"/>
      <c r="Q107" s="8">
        <f t="shared" si="20"/>
        <v>0</v>
      </c>
      <c r="R107" s="8">
        <f t="shared" si="21"/>
        <v>0</v>
      </c>
      <c r="S107" s="8">
        <f t="shared" si="26"/>
        <v>0</v>
      </c>
      <c r="T107" s="8">
        <f t="shared" si="22"/>
        <v>0</v>
      </c>
      <c r="U107" s="3" t="s">
        <v>2492</v>
      </c>
      <c r="V107" s="200">
        <f t="shared" si="27"/>
        <v>40</v>
      </c>
      <c r="W107" s="194">
        <v>5</v>
      </c>
      <c r="X107" s="194">
        <v>2</v>
      </c>
      <c r="Y107" s="195">
        <v>4</v>
      </c>
      <c r="Z107" s="200">
        <f t="shared" si="28"/>
        <v>12</v>
      </c>
      <c r="AA107" s="194">
        <v>2</v>
      </c>
      <c r="AB107" s="194">
        <v>2</v>
      </c>
      <c r="AC107" s="195">
        <v>3</v>
      </c>
      <c r="AF107" s="1">
        <v>9</v>
      </c>
      <c r="AH107" s="1">
        <f t="shared" si="29"/>
        <v>700</v>
      </c>
      <c r="AI107" s="1">
        <f t="shared" si="30"/>
        <v>430</v>
      </c>
      <c r="AJ107" s="1">
        <f t="shared" si="31"/>
        <v>475</v>
      </c>
      <c r="AL107" s="248"/>
      <c r="AM107" s="248"/>
    </row>
    <row r="108" spans="1:46" ht="15" customHeight="1" x14ac:dyDescent="0.25">
      <c r="A108" s="34" t="s">
        <v>630</v>
      </c>
      <c r="B108" s="5" t="s">
        <v>1716</v>
      </c>
      <c r="C108" s="5" t="s">
        <v>3097</v>
      </c>
      <c r="D108" s="166" t="s">
        <v>1826</v>
      </c>
      <c r="E108" s="5" t="s">
        <v>816</v>
      </c>
      <c r="F108" s="278" t="s">
        <v>2110</v>
      </c>
      <c r="G108" s="207" t="s">
        <v>2118</v>
      </c>
      <c r="H108" s="280" t="s">
        <v>7</v>
      </c>
      <c r="I108" s="49">
        <f t="shared" si="17"/>
        <v>230</v>
      </c>
      <c r="J108" s="168">
        <v>200</v>
      </c>
      <c r="K108" s="167">
        <v>250</v>
      </c>
      <c r="L108" s="32"/>
      <c r="M108" s="9">
        <f t="shared" si="18"/>
        <v>0</v>
      </c>
      <c r="N108" s="8">
        <f t="shared" si="19"/>
        <v>0</v>
      </c>
      <c r="O108" s="8">
        <f t="shared" si="25"/>
        <v>0</v>
      </c>
      <c r="P108" s="30"/>
      <c r="Q108" s="8">
        <f t="shared" si="20"/>
        <v>0</v>
      </c>
      <c r="R108" s="8">
        <f t="shared" si="21"/>
        <v>0</v>
      </c>
      <c r="S108" s="8">
        <f t="shared" si="26"/>
        <v>0</v>
      </c>
      <c r="T108" s="8">
        <f t="shared" si="22"/>
        <v>0</v>
      </c>
      <c r="U108" s="3" t="s">
        <v>2492</v>
      </c>
      <c r="V108" s="200">
        <f t="shared" si="27"/>
        <v>40</v>
      </c>
      <c r="W108" s="194">
        <v>5</v>
      </c>
      <c r="X108" s="194">
        <v>2</v>
      </c>
      <c r="Y108" s="195">
        <v>4</v>
      </c>
      <c r="Z108" s="200">
        <f t="shared" si="28"/>
        <v>12</v>
      </c>
      <c r="AA108" s="194">
        <v>2</v>
      </c>
      <c r="AB108" s="194">
        <v>2</v>
      </c>
      <c r="AC108" s="195">
        <v>3</v>
      </c>
      <c r="AF108" s="1">
        <v>9</v>
      </c>
      <c r="AH108" s="1">
        <f t="shared" si="29"/>
        <v>700</v>
      </c>
      <c r="AI108" s="1">
        <f t="shared" si="30"/>
        <v>430</v>
      </c>
      <c r="AJ108" s="1">
        <f t="shared" si="31"/>
        <v>475</v>
      </c>
      <c r="AL108" s="248"/>
      <c r="AM108" s="248"/>
    </row>
    <row r="109" spans="1:46" ht="15" customHeight="1" x14ac:dyDescent="0.25">
      <c r="A109" s="34" t="s">
        <v>630</v>
      </c>
      <c r="B109" s="5" t="s">
        <v>1716</v>
      </c>
      <c r="C109" s="5" t="s">
        <v>3098</v>
      </c>
      <c r="D109" s="166" t="s">
        <v>2103</v>
      </c>
      <c r="E109" s="5" t="s">
        <v>816</v>
      </c>
      <c r="F109" s="298" t="s">
        <v>3089</v>
      </c>
      <c r="G109" s="207" t="s">
        <v>3083</v>
      </c>
      <c r="H109" s="280" t="s">
        <v>7</v>
      </c>
      <c r="I109" s="49">
        <f t="shared" si="17"/>
        <v>230</v>
      </c>
      <c r="J109" s="168">
        <v>200</v>
      </c>
      <c r="K109" s="167">
        <v>250</v>
      </c>
      <c r="L109" s="32"/>
      <c r="M109" s="9">
        <f t="shared" si="18"/>
        <v>0</v>
      </c>
      <c r="N109" s="8">
        <f t="shared" si="19"/>
        <v>0</v>
      </c>
      <c r="O109" s="8">
        <f t="shared" si="25"/>
        <v>0</v>
      </c>
      <c r="P109" s="30"/>
      <c r="Q109" s="8">
        <f t="shared" si="20"/>
        <v>0</v>
      </c>
      <c r="R109" s="8">
        <f t="shared" si="21"/>
        <v>0</v>
      </c>
      <c r="S109" s="8">
        <f t="shared" si="26"/>
        <v>0</v>
      </c>
      <c r="T109" s="8">
        <f t="shared" si="22"/>
        <v>0</v>
      </c>
      <c r="U109" s="3" t="s">
        <v>2492</v>
      </c>
      <c r="V109" s="200">
        <f t="shared" si="27"/>
        <v>40</v>
      </c>
      <c r="W109" s="194">
        <v>5</v>
      </c>
      <c r="X109" s="194">
        <v>2</v>
      </c>
      <c r="Y109" s="195">
        <v>4</v>
      </c>
      <c r="Z109" s="200">
        <f t="shared" si="28"/>
        <v>12</v>
      </c>
      <c r="AA109" s="194">
        <v>2</v>
      </c>
      <c r="AB109" s="194">
        <v>2</v>
      </c>
      <c r="AC109" s="195">
        <v>3</v>
      </c>
      <c r="AF109" s="1">
        <v>9</v>
      </c>
      <c r="AH109" s="1">
        <f t="shared" si="29"/>
        <v>700</v>
      </c>
      <c r="AI109" s="1">
        <f t="shared" si="30"/>
        <v>430</v>
      </c>
      <c r="AJ109" s="1">
        <f t="shared" si="31"/>
        <v>475</v>
      </c>
      <c r="AL109" s="248"/>
      <c r="AM109" s="248"/>
    </row>
    <row r="110" spans="1:46" ht="15" customHeight="1" x14ac:dyDescent="0.25">
      <c r="A110" s="34" t="s">
        <v>630</v>
      </c>
      <c r="B110" s="5" t="s">
        <v>1716</v>
      </c>
      <c r="C110" s="5" t="s">
        <v>3099</v>
      </c>
      <c r="D110" s="166" t="s">
        <v>2104</v>
      </c>
      <c r="E110" s="5" t="s">
        <v>816</v>
      </c>
      <c r="F110" s="278" t="s">
        <v>2109</v>
      </c>
      <c r="G110" s="207" t="s">
        <v>2117</v>
      </c>
      <c r="H110" s="280" t="s">
        <v>7</v>
      </c>
      <c r="I110" s="49">
        <f t="shared" si="17"/>
        <v>230</v>
      </c>
      <c r="J110" s="168">
        <v>200</v>
      </c>
      <c r="K110" s="167">
        <v>250</v>
      </c>
      <c r="L110" s="32"/>
      <c r="M110" s="9">
        <f t="shared" si="18"/>
        <v>0</v>
      </c>
      <c r="N110" s="8">
        <f t="shared" si="19"/>
        <v>0</v>
      </c>
      <c r="O110" s="8">
        <f t="shared" si="25"/>
        <v>0</v>
      </c>
      <c r="P110" s="30"/>
      <c r="Q110" s="8">
        <f t="shared" si="20"/>
        <v>0</v>
      </c>
      <c r="R110" s="8">
        <f t="shared" si="21"/>
        <v>0</v>
      </c>
      <c r="S110" s="8">
        <f t="shared" si="26"/>
        <v>0</v>
      </c>
      <c r="T110" s="8">
        <f t="shared" si="22"/>
        <v>0</v>
      </c>
      <c r="U110" s="3" t="s">
        <v>2492</v>
      </c>
      <c r="V110" s="200">
        <f t="shared" si="27"/>
        <v>40</v>
      </c>
      <c r="W110" s="194">
        <v>5</v>
      </c>
      <c r="X110" s="194">
        <v>2</v>
      </c>
      <c r="Y110" s="195">
        <v>4</v>
      </c>
      <c r="Z110" s="200">
        <f t="shared" si="28"/>
        <v>12</v>
      </c>
      <c r="AA110" s="194">
        <v>2</v>
      </c>
      <c r="AB110" s="194">
        <v>2</v>
      </c>
      <c r="AC110" s="195">
        <v>3</v>
      </c>
      <c r="AF110" s="1">
        <v>9</v>
      </c>
      <c r="AH110" s="1">
        <f t="shared" si="29"/>
        <v>700</v>
      </c>
      <c r="AI110" s="1">
        <f t="shared" si="30"/>
        <v>430</v>
      </c>
      <c r="AJ110" s="1">
        <f t="shared" si="31"/>
        <v>475</v>
      </c>
      <c r="AL110" s="248"/>
      <c r="AM110" s="248"/>
    </row>
    <row r="111" spans="1:46" ht="15" customHeight="1" x14ac:dyDescent="0.25">
      <c r="A111" s="34" t="s">
        <v>630</v>
      </c>
      <c r="B111" s="5" t="s">
        <v>1716</v>
      </c>
      <c r="C111" s="5" t="s">
        <v>3099</v>
      </c>
      <c r="D111" s="166" t="s">
        <v>2104</v>
      </c>
      <c r="E111" s="5" t="s">
        <v>816</v>
      </c>
      <c r="F111" s="298" t="s">
        <v>3088</v>
      </c>
      <c r="G111" s="207" t="s">
        <v>3085</v>
      </c>
      <c r="H111" s="280" t="s">
        <v>7</v>
      </c>
      <c r="I111" s="49">
        <f t="shared" si="17"/>
        <v>230</v>
      </c>
      <c r="J111" s="168">
        <v>200</v>
      </c>
      <c r="K111" s="167">
        <v>250</v>
      </c>
      <c r="L111" s="32"/>
      <c r="M111" s="9">
        <f t="shared" si="18"/>
        <v>0</v>
      </c>
      <c r="N111" s="8">
        <f t="shared" si="19"/>
        <v>0</v>
      </c>
      <c r="O111" s="8">
        <f t="shared" si="25"/>
        <v>0</v>
      </c>
      <c r="P111" s="30"/>
      <c r="Q111" s="8">
        <f t="shared" si="20"/>
        <v>0</v>
      </c>
      <c r="R111" s="8">
        <f t="shared" si="21"/>
        <v>0</v>
      </c>
      <c r="S111" s="8">
        <f t="shared" si="26"/>
        <v>0</v>
      </c>
      <c r="T111" s="8">
        <f t="shared" si="22"/>
        <v>0</v>
      </c>
      <c r="U111" s="3" t="s">
        <v>2492</v>
      </c>
      <c r="V111" s="200">
        <f t="shared" si="27"/>
        <v>40</v>
      </c>
      <c r="W111" s="194">
        <v>5</v>
      </c>
      <c r="X111" s="194">
        <v>2</v>
      </c>
      <c r="Y111" s="195">
        <v>4</v>
      </c>
      <c r="Z111" s="200">
        <f t="shared" si="28"/>
        <v>12</v>
      </c>
      <c r="AA111" s="194">
        <v>2</v>
      </c>
      <c r="AB111" s="194">
        <v>2</v>
      </c>
      <c r="AC111" s="195">
        <v>3</v>
      </c>
      <c r="AF111" s="1">
        <v>9</v>
      </c>
      <c r="AH111" s="1">
        <f t="shared" si="29"/>
        <v>700</v>
      </c>
      <c r="AI111" s="1">
        <f t="shared" si="30"/>
        <v>430</v>
      </c>
      <c r="AJ111" s="1">
        <f t="shared" si="31"/>
        <v>475</v>
      </c>
      <c r="AL111" s="1"/>
      <c r="AM111" s="1"/>
    </row>
    <row r="112" spans="1:46" ht="15" customHeight="1" x14ac:dyDescent="0.25">
      <c r="A112" s="5" t="s">
        <v>630</v>
      </c>
      <c r="B112" s="72" t="s">
        <v>2536</v>
      </c>
      <c r="C112" s="62" t="s">
        <v>3061</v>
      </c>
      <c r="D112" s="34"/>
      <c r="E112" s="5" t="s">
        <v>816</v>
      </c>
      <c r="F112" s="212" t="s">
        <v>2541</v>
      </c>
      <c r="G112" s="306" t="s">
        <v>2538</v>
      </c>
      <c r="H112" s="5" t="s">
        <v>7</v>
      </c>
      <c r="I112" s="49">
        <f t="shared" si="17"/>
        <v>690</v>
      </c>
      <c r="J112" s="58">
        <v>600</v>
      </c>
      <c r="K112" s="6">
        <v>750</v>
      </c>
      <c r="L112" s="32"/>
      <c r="M112" s="9">
        <f t="shared" si="18"/>
        <v>0</v>
      </c>
      <c r="N112" s="8">
        <f t="shared" si="19"/>
        <v>0</v>
      </c>
      <c r="O112" s="8">
        <f t="shared" si="25"/>
        <v>0</v>
      </c>
      <c r="P112" s="30"/>
      <c r="Q112" s="8">
        <f t="shared" si="20"/>
        <v>0</v>
      </c>
      <c r="R112" s="8">
        <f t="shared" si="21"/>
        <v>0</v>
      </c>
      <c r="S112" s="8">
        <f t="shared" si="26"/>
        <v>0</v>
      </c>
      <c r="T112" s="8">
        <f t="shared" si="22"/>
        <v>0</v>
      </c>
      <c r="U112" s="3" t="s">
        <v>2547</v>
      </c>
      <c r="V112" s="200">
        <f t="shared" si="27"/>
        <v>16</v>
      </c>
      <c r="W112" s="196">
        <v>4</v>
      </c>
      <c r="X112" s="196">
        <v>1</v>
      </c>
      <c r="Y112" s="197">
        <v>4</v>
      </c>
      <c r="Z112" s="200">
        <f t="shared" si="28"/>
        <v>6</v>
      </c>
      <c r="AA112" s="196">
        <v>2</v>
      </c>
      <c r="AB112" s="196">
        <v>1</v>
      </c>
      <c r="AC112" s="197">
        <v>3</v>
      </c>
      <c r="AF112" s="1">
        <v>16</v>
      </c>
      <c r="AH112" s="1">
        <f t="shared" si="29"/>
        <v>1550</v>
      </c>
      <c r="AJ112" s="1">
        <f t="shared" si="31"/>
        <v>1150</v>
      </c>
      <c r="AL112" s="1"/>
      <c r="AM112" s="1"/>
    </row>
    <row r="113" spans="1:46" ht="15" customHeight="1" x14ac:dyDescent="0.25">
      <c r="A113" s="5" t="s">
        <v>630</v>
      </c>
      <c r="B113" s="72" t="s">
        <v>2536</v>
      </c>
      <c r="C113" s="62"/>
      <c r="D113" s="34"/>
      <c r="E113" s="5" t="s">
        <v>816</v>
      </c>
      <c r="F113" s="369" t="s">
        <v>3305</v>
      </c>
      <c r="G113" s="65" t="s">
        <v>3304</v>
      </c>
      <c r="H113" s="280" t="s">
        <v>7</v>
      </c>
      <c r="I113" s="49">
        <f t="shared" si="17"/>
        <v>886</v>
      </c>
      <c r="J113" s="58">
        <v>770</v>
      </c>
      <c r="K113" s="6">
        <v>950</v>
      </c>
      <c r="L113" s="32"/>
      <c r="M113" s="9">
        <f t="shared" si="18"/>
        <v>0</v>
      </c>
      <c r="N113" s="8">
        <f t="shared" si="19"/>
        <v>0</v>
      </c>
      <c r="O113" s="8">
        <f t="shared" si="25"/>
        <v>0</v>
      </c>
      <c r="P113" s="30"/>
      <c r="Q113" s="8">
        <f t="shared" si="20"/>
        <v>0</v>
      </c>
      <c r="R113" s="8">
        <f t="shared" si="21"/>
        <v>0</v>
      </c>
      <c r="S113" s="8">
        <f t="shared" si="26"/>
        <v>0</v>
      </c>
      <c r="T113" s="8">
        <f t="shared" si="22"/>
        <v>0</v>
      </c>
      <c r="U113" s="3" t="s">
        <v>2547</v>
      </c>
      <c r="V113" s="200">
        <f t="shared" si="27"/>
        <v>16</v>
      </c>
      <c r="W113" s="196">
        <v>4</v>
      </c>
      <c r="X113" s="196">
        <v>1</v>
      </c>
      <c r="Y113" s="197">
        <v>4</v>
      </c>
      <c r="Z113" s="200">
        <f t="shared" si="28"/>
        <v>6</v>
      </c>
      <c r="AA113" s="196">
        <v>2</v>
      </c>
      <c r="AB113" s="196">
        <v>1</v>
      </c>
      <c r="AC113" s="197">
        <v>3</v>
      </c>
      <c r="AF113" s="1">
        <v>16</v>
      </c>
      <c r="AH113" s="1">
        <f t="shared" si="29"/>
        <v>1750</v>
      </c>
      <c r="AJ113" s="1">
        <f t="shared" si="31"/>
        <v>1350</v>
      </c>
      <c r="AL113" s="1"/>
      <c r="AM113" s="1"/>
    </row>
    <row r="114" spans="1:46" ht="15" customHeight="1" x14ac:dyDescent="0.25">
      <c r="A114" s="5" t="s">
        <v>630</v>
      </c>
      <c r="B114" s="72" t="s">
        <v>2536</v>
      </c>
      <c r="C114" s="62" t="s">
        <v>3061</v>
      </c>
      <c r="D114" s="34"/>
      <c r="E114" s="5" t="s">
        <v>816</v>
      </c>
      <c r="F114" s="303" t="s">
        <v>2542</v>
      </c>
      <c r="G114" s="65" t="s">
        <v>2539</v>
      </c>
      <c r="H114" s="280" t="s">
        <v>7</v>
      </c>
      <c r="I114" s="49">
        <f t="shared" si="17"/>
        <v>886</v>
      </c>
      <c r="J114" s="58">
        <v>770</v>
      </c>
      <c r="K114" s="6">
        <v>950</v>
      </c>
      <c r="L114" s="32"/>
      <c r="M114" s="9">
        <f t="shared" si="18"/>
        <v>0</v>
      </c>
      <c r="N114" s="8">
        <f t="shared" si="19"/>
        <v>0</v>
      </c>
      <c r="O114" s="8">
        <f t="shared" si="25"/>
        <v>0</v>
      </c>
      <c r="P114" s="30"/>
      <c r="Q114" s="8">
        <f t="shared" si="20"/>
        <v>0</v>
      </c>
      <c r="R114" s="8">
        <f t="shared" si="21"/>
        <v>0</v>
      </c>
      <c r="S114" s="8">
        <f t="shared" si="26"/>
        <v>0</v>
      </c>
      <c r="T114" s="8">
        <f t="shared" si="22"/>
        <v>0</v>
      </c>
      <c r="U114" s="3" t="s">
        <v>2545</v>
      </c>
      <c r="V114" s="200"/>
      <c r="W114" s="196"/>
      <c r="X114" s="196"/>
      <c r="Y114" s="197"/>
      <c r="Z114" s="200"/>
      <c r="AA114" s="196"/>
      <c r="AB114" s="196"/>
      <c r="AC114" s="197"/>
      <c r="AF114" s="1">
        <v>20</v>
      </c>
      <c r="AH114" s="1">
        <f t="shared" si="29"/>
        <v>1950</v>
      </c>
      <c r="AJ114" s="1">
        <f t="shared" si="31"/>
        <v>1450</v>
      </c>
      <c r="AL114" s="1"/>
      <c r="AM114" s="1"/>
    </row>
    <row r="115" spans="1:46" ht="15" customHeight="1" x14ac:dyDescent="0.25">
      <c r="A115" s="5" t="s">
        <v>630</v>
      </c>
      <c r="B115" s="72" t="s">
        <v>2536</v>
      </c>
      <c r="C115" s="62" t="s">
        <v>3061</v>
      </c>
      <c r="D115" s="34"/>
      <c r="E115" s="5" t="s">
        <v>816</v>
      </c>
      <c r="F115" s="278" t="s">
        <v>2540</v>
      </c>
      <c r="G115" s="207" t="s">
        <v>2537</v>
      </c>
      <c r="H115" s="280" t="s">
        <v>7</v>
      </c>
      <c r="I115" s="49">
        <f t="shared" si="17"/>
        <v>690</v>
      </c>
      <c r="J115" s="58">
        <v>600</v>
      </c>
      <c r="K115" s="6">
        <v>750</v>
      </c>
      <c r="L115" s="32"/>
      <c r="M115" s="9">
        <f t="shared" si="18"/>
        <v>0</v>
      </c>
      <c r="N115" s="8">
        <f t="shared" si="19"/>
        <v>0</v>
      </c>
      <c r="O115" s="8">
        <f t="shared" si="25"/>
        <v>0</v>
      </c>
      <c r="P115" s="30"/>
      <c r="Q115" s="8">
        <f t="shared" si="20"/>
        <v>0</v>
      </c>
      <c r="R115" s="8">
        <f t="shared" si="21"/>
        <v>0</v>
      </c>
      <c r="S115" s="8">
        <f t="shared" si="26"/>
        <v>0</v>
      </c>
      <c r="T115" s="8">
        <f t="shared" si="22"/>
        <v>0</v>
      </c>
      <c r="U115" s="3" t="s">
        <v>2546</v>
      </c>
      <c r="V115" s="200">
        <f>W115*X115*Y115</f>
        <v>40</v>
      </c>
      <c r="W115" s="196">
        <v>5</v>
      </c>
      <c r="X115" s="196">
        <v>2</v>
      </c>
      <c r="Y115" s="197">
        <v>4</v>
      </c>
      <c r="Z115" s="200">
        <f t="shared" ref="Z115:Z127" si="32">AA115*AB115*AC115</f>
        <v>6</v>
      </c>
      <c r="AA115" s="196">
        <v>2</v>
      </c>
      <c r="AB115" s="196">
        <v>1</v>
      </c>
      <c r="AC115" s="197">
        <v>3</v>
      </c>
      <c r="AF115" s="1">
        <v>9</v>
      </c>
      <c r="AH115" s="1">
        <f t="shared" si="29"/>
        <v>1200</v>
      </c>
      <c r="AJ115" s="1">
        <f t="shared" si="31"/>
        <v>975</v>
      </c>
      <c r="AL115" s="1"/>
      <c r="AM115" s="1"/>
    </row>
    <row r="116" spans="1:46" ht="15" customHeight="1" x14ac:dyDescent="0.25">
      <c r="A116" s="5" t="s">
        <v>630</v>
      </c>
      <c r="B116" s="5" t="s">
        <v>1689</v>
      </c>
      <c r="C116" s="5" t="s">
        <v>3062</v>
      </c>
      <c r="D116" s="34"/>
      <c r="E116" s="5" t="s">
        <v>816</v>
      </c>
      <c r="F116" s="368" t="s">
        <v>2515</v>
      </c>
      <c r="G116" s="65" t="s">
        <v>2516</v>
      </c>
      <c r="H116" s="280" t="s">
        <v>7</v>
      </c>
      <c r="I116" s="49">
        <f t="shared" si="17"/>
        <v>690</v>
      </c>
      <c r="J116" s="6">
        <v>600</v>
      </c>
      <c r="K116" s="6">
        <v>700</v>
      </c>
      <c r="L116" s="32"/>
      <c r="M116" s="9">
        <f t="shared" si="18"/>
        <v>0</v>
      </c>
      <c r="N116" s="8">
        <f t="shared" si="19"/>
        <v>0</v>
      </c>
      <c r="O116" s="8">
        <f t="shared" si="25"/>
        <v>0</v>
      </c>
      <c r="P116" s="30"/>
      <c r="Q116" s="8">
        <f t="shared" si="20"/>
        <v>0</v>
      </c>
      <c r="R116" s="8">
        <f t="shared" si="21"/>
        <v>0</v>
      </c>
      <c r="S116" s="8">
        <f t="shared" si="26"/>
        <v>0</v>
      </c>
      <c r="T116" s="8">
        <f t="shared" si="22"/>
        <v>0</v>
      </c>
      <c r="U116" s="3" t="s">
        <v>2517</v>
      </c>
      <c r="V116" s="200">
        <f>W116*X116*Y116</f>
        <v>16</v>
      </c>
      <c r="W116" s="196">
        <v>4</v>
      </c>
      <c r="X116" s="196">
        <v>1</v>
      </c>
      <c r="Y116" s="197">
        <v>4</v>
      </c>
      <c r="Z116" s="200">
        <f t="shared" si="32"/>
        <v>6</v>
      </c>
      <c r="AA116" s="196">
        <v>2</v>
      </c>
      <c r="AB116" s="196">
        <v>1</v>
      </c>
      <c r="AC116" s="197">
        <v>3</v>
      </c>
      <c r="AF116" s="1">
        <v>16</v>
      </c>
      <c r="AH116" s="1">
        <f t="shared" si="29"/>
        <v>1500</v>
      </c>
      <c r="AI116" s="1">
        <f>ROUNDUP($AF116*AI$5+$J116,-1)</f>
        <v>1000</v>
      </c>
      <c r="AJ116" s="1">
        <f t="shared" si="31"/>
        <v>1100</v>
      </c>
      <c r="AL116" s="246">
        <v>1900</v>
      </c>
      <c r="AM116" s="248">
        <v>1500</v>
      </c>
    </row>
    <row r="117" spans="1:46" ht="15" customHeight="1" x14ac:dyDescent="0.25">
      <c r="A117" s="5" t="s">
        <v>630</v>
      </c>
      <c r="B117" s="5" t="s">
        <v>1689</v>
      </c>
      <c r="C117" s="5" t="s">
        <v>3063</v>
      </c>
      <c r="D117" s="5"/>
      <c r="E117" s="5" t="s">
        <v>816</v>
      </c>
      <c r="F117" s="278" t="s">
        <v>1162</v>
      </c>
      <c r="G117" s="65" t="s">
        <v>2133</v>
      </c>
      <c r="H117" s="280" t="s">
        <v>7</v>
      </c>
      <c r="I117" s="49">
        <f t="shared" si="17"/>
        <v>575</v>
      </c>
      <c r="J117" s="9">
        <v>500</v>
      </c>
      <c r="K117" s="6">
        <v>600</v>
      </c>
      <c r="L117" s="32"/>
      <c r="M117" s="9">
        <f t="shared" si="18"/>
        <v>0</v>
      </c>
      <c r="N117" s="8">
        <f t="shared" si="19"/>
        <v>0</v>
      </c>
      <c r="O117" s="8">
        <f t="shared" si="25"/>
        <v>0</v>
      </c>
      <c r="P117" s="30"/>
      <c r="Q117" s="8">
        <f t="shared" si="20"/>
        <v>0</v>
      </c>
      <c r="R117" s="8">
        <f t="shared" si="21"/>
        <v>0</v>
      </c>
      <c r="S117" s="8">
        <f t="shared" si="26"/>
        <v>0</v>
      </c>
      <c r="T117" s="8">
        <f t="shared" si="22"/>
        <v>0</v>
      </c>
      <c r="U117" s="3" t="s">
        <v>2519</v>
      </c>
      <c r="V117" s="201">
        <v>36</v>
      </c>
      <c r="W117" s="194"/>
      <c r="X117" s="194"/>
      <c r="Y117" s="195">
        <v>4</v>
      </c>
      <c r="Z117" s="200">
        <f t="shared" si="32"/>
        <v>6</v>
      </c>
      <c r="AA117" s="194">
        <v>2</v>
      </c>
      <c r="AB117" s="194">
        <v>1</v>
      </c>
      <c r="AC117" s="195">
        <v>3</v>
      </c>
      <c r="AE117" s="104" t="s">
        <v>1812</v>
      </c>
      <c r="AF117" s="1">
        <v>12</v>
      </c>
      <c r="AH117" s="1">
        <f t="shared" si="29"/>
        <v>1200</v>
      </c>
      <c r="AI117" s="1">
        <f>ROUNDUP($AF117*AI$5+$J117,-1)</f>
        <v>800</v>
      </c>
      <c r="AJ117" s="1">
        <f t="shared" si="31"/>
        <v>900</v>
      </c>
      <c r="AL117" s="247">
        <v>1500</v>
      </c>
      <c r="AM117" s="249">
        <v>1125</v>
      </c>
    </row>
    <row r="118" spans="1:46" ht="15" customHeight="1" x14ac:dyDescent="0.25">
      <c r="A118" s="34" t="s">
        <v>630</v>
      </c>
      <c r="B118" s="5" t="s">
        <v>1681</v>
      </c>
      <c r="C118" s="5" t="s">
        <v>1681</v>
      </c>
      <c r="D118" s="34" t="s">
        <v>26</v>
      </c>
      <c r="E118" s="5" t="s">
        <v>816</v>
      </c>
      <c r="F118" s="278" t="s">
        <v>1682</v>
      </c>
      <c r="G118" s="302" t="s">
        <v>2385</v>
      </c>
      <c r="H118" s="280" t="s">
        <v>7</v>
      </c>
      <c r="I118" s="49">
        <f t="shared" si="17"/>
        <v>679</v>
      </c>
      <c r="J118" s="58">
        <v>590</v>
      </c>
      <c r="K118" s="58">
        <v>650</v>
      </c>
      <c r="L118" s="32"/>
      <c r="M118" s="9">
        <f t="shared" si="18"/>
        <v>0</v>
      </c>
      <c r="N118" s="8">
        <f t="shared" si="19"/>
        <v>0</v>
      </c>
      <c r="O118" s="8">
        <f t="shared" si="25"/>
        <v>0</v>
      </c>
      <c r="P118" s="30"/>
      <c r="Q118" s="8">
        <f t="shared" si="20"/>
        <v>0</v>
      </c>
      <c r="R118" s="8">
        <f t="shared" si="21"/>
        <v>0</v>
      </c>
      <c r="S118" s="8">
        <f t="shared" si="26"/>
        <v>0</v>
      </c>
      <c r="T118" s="8">
        <f t="shared" si="22"/>
        <v>0</v>
      </c>
      <c r="U118" s="3" t="s">
        <v>2505</v>
      </c>
      <c r="V118" s="200">
        <f t="shared" ref="V118:V126" si="33">W118*X118*Y118</f>
        <v>10</v>
      </c>
      <c r="W118" s="196">
        <v>2</v>
      </c>
      <c r="X118" s="196">
        <v>1</v>
      </c>
      <c r="Y118" s="197">
        <v>5</v>
      </c>
      <c r="Z118" s="200">
        <f t="shared" si="32"/>
        <v>4</v>
      </c>
      <c r="AA118" s="196">
        <v>1</v>
      </c>
      <c r="AB118" s="196">
        <v>1</v>
      </c>
      <c r="AC118" s="197">
        <v>4</v>
      </c>
      <c r="AD118" s="181" t="s">
        <v>1812</v>
      </c>
      <c r="AE118" s="104" t="s">
        <v>1812</v>
      </c>
      <c r="AF118" s="1">
        <v>37</v>
      </c>
      <c r="AH118" s="1">
        <f t="shared" si="29"/>
        <v>2500</v>
      </c>
      <c r="AI118" s="1">
        <f>ROUNDUP($AF118*AI$5+$J118,-1)</f>
        <v>1520</v>
      </c>
      <c r="AJ118" s="1">
        <f t="shared" si="31"/>
        <v>1575</v>
      </c>
      <c r="AK118" s="1">
        <v>1</v>
      </c>
      <c r="AL118" s="247">
        <v>2000</v>
      </c>
      <c r="AM118" s="249">
        <v>1600</v>
      </c>
      <c r="AN118" s="99">
        <f t="shared" ref="AN118:AN124" si="34">AM118/AL118</f>
        <v>0.8</v>
      </c>
      <c r="AO118" s="100">
        <f t="shared" ref="AO118:AO124" si="35">(AL118-AM118)/AL118</f>
        <v>0.2</v>
      </c>
      <c r="AP118" s="83">
        <v>1800</v>
      </c>
      <c r="AQ118" s="83">
        <v>1440</v>
      </c>
      <c r="AR118" s="1" t="b">
        <f t="shared" ref="AR118:AR124" si="36">AH118&gt;=AL118</f>
        <v>1</v>
      </c>
      <c r="AS118" s="178">
        <f t="shared" ref="AS118:AT124" si="37">AL118/AP118-1</f>
        <v>0.11111111111111116</v>
      </c>
      <c r="AT118" s="178">
        <f t="shared" si="37"/>
        <v>0.11111111111111116</v>
      </c>
    </row>
    <row r="119" spans="1:46" ht="15" customHeight="1" x14ac:dyDescent="0.25">
      <c r="A119" s="34" t="s">
        <v>630</v>
      </c>
      <c r="B119" s="5" t="s">
        <v>635</v>
      </c>
      <c r="C119" s="5" t="s">
        <v>1696</v>
      </c>
      <c r="D119" s="34" t="s">
        <v>26</v>
      </c>
      <c r="E119" s="5" t="s">
        <v>816</v>
      </c>
      <c r="F119" s="142" t="s">
        <v>3301</v>
      </c>
      <c r="G119" s="306" t="s">
        <v>3302</v>
      </c>
      <c r="H119" s="34" t="s">
        <v>7</v>
      </c>
      <c r="I119" s="49">
        <f t="shared" si="17"/>
        <v>575</v>
      </c>
      <c r="J119" s="48">
        <v>500</v>
      </c>
      <c r="K119" s="6">
        <v>550</v>
      </c>
      <c r="L119" s="32"/>
      <c r="M119" s="9">
        <f t="shared" si="18"/>
        <v>0</v>
      </c>
      <c r="N119" s="8">
        <f t="shared" si="19"/>
        <v>0</v>
      </c>
      <c r="O119" s="8">
        <f t="shared" si="25"/>
        <v>0</v>
      </c>
      <c r="P119" s="30"/>
      <c r="Q119" s="8">
        <f t="shared" si="20"/>
        <v>0</v>
      </c>
      <c r="R119" s="8">
        <f t="shared" si="21"/>
        <v>0</v>
      </c>
      <c r="S119" s="8">
        <f t="shared" si="26"/>
        <v>0</v>
      </c>
      <c r="T119" s="8">
        <f t="shared" si="22"/>
        <v>0</v>
      </c>
      <c r="U119" s="3" t="s">
        <v>2520</v>
      </c>
      <c r="V119" s="200">
        <f t="shared" si="33"/>
        <v>12</v>
      </c>
      <c r="W119" s="198">
        <v>3</v>
      </c>
      <c r="X119" s="198">
        <v>1</v>
      </c>
      <c r="Y119" s="199">
        <v>4</v>
      </c>
      <c r="Z119" s="200">
        <f t="shared" si="32"/>
        <v>3</v>
      </c>
      <c r="AA119" s="198">
        <v>1</v>
      </c>
      <c r="AB119" s="198">
        <v>1</v>
      </c>
      <c r="AC119" s="199">
        <v>3</v>
      </c>
      <c r="AE119" s="104" t="s">
        <v>1812</v>
      </c>
      <c r="AF119" s="1">
        <v>35</v>
      </c>
      <c r="AH119" s="1">
        <f t="shared" si="29"/>
        <v>2300</v>
      </c>
      <c r="AI119" s="1">
        <f>ROUNDUP($AF119*AI$5+$J119,-1)</f>
        <v>1380</v>
      </c>
      <c r="AJ119" s="1">
        <f t="shared" si="31"/>
        <v>1425</v>
      </c>
      <c r="AK119" s="1">
        <v>1</v>
      </c>
      <c r="AL119" s="246">
        <v>1900</v>
      </c>
      <c r="AM119" s="249">
        <v>1450</v>
      </c>
      <c r="AN119" s="99">
        <f t="shared" si="34"/>
        <v>0.76315789473684215</v>
      </c>
      <c r="AO119" s="100">
        <f t="shared" si="35"/>
        <v>0.23684210526315788</v>
      </c>
      <c r="AP119" s="83">
        <v>1650</v>
      </c>
      <c r="AQ119" s="83">
        <v>1320</v>
      </c>
      <c r="AR119" s="1" t="b">
        <f t="shared" si="36"/>
        <v>1</v>
      </c>
      <c r="AS119" s="178">
        <f t="shared" si="37"/>
        <v>0.1515151515151516</v>
      </c>
      <c r="AT119" s="178">
        <f t="shared" si="37"/>
        <v>9.8484848484848397E-2</v>
      </c>
    </row>
    <row r="120" spans="1:46" ht="15" customHeight="1" x14ac:dyDescent="0.25">
      <c r="A120" s="5" t="s">
        <v>630</v>
      </c>
      <c r="B120" s="5" t="s">
        <v>636</v>
      </c>
      <c r="C120" s="5" t="s">
        <v>3064</v>
      </c>
      <c r="D120" s="5" t="s">
        <v>26</v>
      </c>
      <c r="E120" s="5" t="s">
        <v>816</v>
      </c>
      <c r="F120" s="295" t="s">
        <v>2461</v>
      </c>
      <c r="G120" s="207" t="s">
        <v>2460</v>
      </c>
      <c r="H120" s="280" t="s">
        <v>7</v>
      </c>
      <c r="I120" s="49">
        <f t="shared" si="17"/>
        <v>794</v>
      </c>
      <c r="J120" s="87">
        <v>690</v>
      </c>
      <c r="K120" s="87">
        <v>750</v>
      </c>
      <c r="L120" s="32"/>
      <c r="M120" s="9">
        <f t="shared" si="18"/>
        <v>0</v>
      </c>
      <c r="N120" s="8">
        <f t="shared" si="19"/>
        <v>0</v>
      </c>
      <c r="O120" s="8">
        <f t="shared" si="25"/>
        <v>0</v>
      </c>
      <c r="P120" s="30"/>
      <c r="Q120" s="8">
        <f t="shared" si="20"/>
        <v>0</v>
      </c>
      <c r="R120" s="8">
        <f t="shared" si="21"/>
        <v>0</v>
      </c>
      <c r="S120" s="8">
        <f t="shared" si="26"/>
        <v>0</v>
      </c>
      <c r="T120" s="8">
        <f t="shared" si="22"/>
        <v>0</v>
      </c>
      <c r="U120" s="3" t="s">
        <v>2935</v>
      </c>
      <c r="V120" s="200">
        <f t="shared" si="33"/>
        <v>10</v>
      </c>
      <c r="W120" s="196">
        <v>2</v>
      </c>
      <c r="X120" s="196">
        <v>1</v>
      </c>
      <c r="Y120" s="197">
        <v>5</v>
      </c>
      <c r="Z120" s="200">
        <f t="shared" si="32"/>
        <v>0</v>
      </c>
      <c r="AA120" s="196">
        <v>0</v>
      </c>
      <c r="AB120" s="196">
        <v>0</v>
      </c>
      <c r="AC120" s="197">
        <v>0</v>
      </c>
      <c r="AF120" s="179">
        <v>37</v>
      </c>
      <c r="AH120" s="1">
        <f t="shared" si="29"/>
        <v>2600</v>
      </c>
      <c r="AI120" s="1">
        <v>620</v>
      </c>
      <c r="AJ120" s="1">
        <f t="shared" si="31"/>
        <v>1675</v>
      </c>
      <c r="AK120" s="1">
        <v>1</v>
      </c>
      <c r="AL120" s="247">
        <v>2600</v>
      </c>
      <c r="AM120" s="249">
        <v>2000</v>
      </c>
      <c r="AN120" s="99">
        <f t="shared" si="34"/>
        <v>0.76923076923076927</v>
      </c>
      <c r="AO120" s="100">
        <f t="shared" si="35"/>
        <v>0.23076923076923078</v>
      </c>
      <c r="AP120" s="83"/>
      <c r="AQ120" s="83"/>
      <c r="AR120" s="1" t="b">
        <f t="shared" si="36"/>
        <v>1</v>
      </c>
      <c r="AS120" s="178" t="e">
        <f t="shared" si="37"/>
        <v>#DIV/0!</v>
      </c>
      <c r="AT120" s="178" t="e">
        <f t="shared" si="37"/>
        <v>#DIV/0!</v>
      </c>
    </row>
    <row r="121" spans="1:46" ht="15" customHeight="1" x14ac:dyDescent="0.25">
      <c r="A121" s="34" t="s">
        <v>630</v>
      </c>
      <c r="B121" s="5" t="s">
        <v>636</v>
      </c>
      <c r="C121" s="5" t="s">
        <v>3065</v>
      </c>
      <c r="D121" s="34" t="s">
        <v>26</v>
      </c>
      <c r="E121" s="5" t="s">
        <v>816</v>
      </c>
      <c r="F121" s="46" t="s">
        <v>2464</v>
      </c>
      <c r="G121" s="371" t="s">
        <v>2487</v>
      </c>
      <c r="H121" s="5" t="s">
        <v>7</v>
      </c>
      <c r="I121" s="49">
        <f t="shared" si="17"/>
        <v>403</v>
      </c>
      <c r="J121" s="168">
        <v>350</v>
      </c>
      <c r="K121" s="167">
        <v>400</v>
      </c>
      <c r="L121" s="32"/>
      <c r="M121" s="9">
        <f t="shared" si="18"/>
        <v>0</v>
      </c>
      <c r="N121" s="8">
        <f t="shared" si="19"/>
        <v>0</v>
      </c>
      <c r="O121" s="8">
        <f t="shared" si="25"/>
        <v>0</v>
      </c>
      <c r="P121" s="30"/>
      <c r="Q121" s="8">
        <f t="shared" si="20"/>
        <v>0</v>
      </c>
      <c r="R121" s="8">
        <f t="shared" si="21"/>
        <v>0</v>
      </c>
      <c r="S121" s="8">
        <f t="shared" si="26"/>
        <v>0</v>
      </c>
      <c r="T121" s="8">
        <f t="shared" si="22"/>
        <v>0</v>
      </c>
      <c r="U121" s="3" t="s">
        <v>2518</v>
      </c>
      <c r="V121" s="200">
        <f t="shared" si="33"/>
        <v>45</v>
      </c>
      <c r="W121" s="198">
        <v>3</v>
      </c>
      <c r="X121" s="198">
        <v>3</v>
      </c>
      <c r="Y121" s="199">
        <v>5</v>
      </c>
      <c r="Z121" s="200">
        <f t="shared" si="32"/>
        <v>9</v>
      </c>
      <c r="AA121" s="198">
        <v>1</v>
      </c>
      <c r="AB121" s="198">
        <v>3</v>
      </c>
      <c r="AC121" s="199">
        <v>3</v>
      </c>
      <c r="AF121" s="1">
        <v>12</v>
      </c>
      <c r="AH121" s="1">
        <f t="shared" si="29"/>
        <v>1000</v>
      </c>
      <c r="AI121" s="1">
        <v>620</v>
      </c>
      <c r="AJ121" s="1">
        <f t="shared" si="31"/>
        <v>700</v>
      </c>
      <c r="AK121" s="1">
        <v>1</v>
      </c>
      <c r="AL121" s="249"/>
      <c r="AM121" s="249"/>
      <c r="AN121" s="99" t="e">
        <f t="shared" si="34"/>
        <v>#DIV/0!</v>
      </c>
      <c r="AO121" s="100" t="e">
        <f t="shared" si="35"/>
        <v>#DIV/0!</v>
      </c>
      <c r="AP121" s="83"/>
      <c r="AQ121" s="83"/>
      <c r="AR121" s="1" t="b">
        <f t="shared" si="36"/>
        <v>1</v>
      </c>
      <c r="AS121" s="178" t="e">
        <f t="shared" si="37"/>
        <v>#DIV/0!</v>
      </c>
      <c r="AT121" s="178" t="e">
        <f t="shared" si="37"/>
        <v>#DIV/0!</v>
      </c>
    </row>
    <row r="122" spans="1:46" ht="15" customHeight="1" x14ac:dyDescent="0.25">
      <c r="A122" s="34" t="s">
        <v>630</v>
      </c>
      <c r="B122" s="5" t="s">
        <v>636</v>
      </c>
      <c r="C122" s="5" t="s">
        <v>3065</v>
      </c>
      <c r="D122" s="34" t="s">
        <v>26</v>
      </c>
      <c r="E122" s="5" t="s">
        <v>816</v>
      </c>
      <c r="F122" s="295" t="s">
        <v>2463</v>
      </c>
      <c r="G122" s="207" t="s">
        <v>2462</v>
      </c>
      <c r="H122" s="280" t="s">
        <v>7</v>
      </c>
      <c r="I122" s="49">
        <f t="shared" si="17"/>
        <v>403</v>
      </c>
      <c r="J122" s="168">
        <v>350</v>
      </c>
      <c r="K122" s="167">
        <v>400</v>
      </c>
      <c r="L122" s="32"/>
      <c r="M122" s="9">
        <f t="shared" si="18"/>
        <v>0</v>
      </c>
      <c r="N122" s="8">
        <f t="shared" si="19"/>
        <v>0</v>
      </c>
      <c r="O122" s="8">
        <f t="shared" si="25"/>
        <v>0</v>
      </c>
      <c r="P122" s="30"/>
      <c r="Q122" s="8">
        <f t="shared" si="20"/>
        <v>0</v>
      </c>
      <c r="R122" s="8">
        <f t="shared" si="21"/>
        <v>0</v>
      </c>
      <c r="S122" s="8">
        <f t="shared" si="26"/>
        <v>0</v>
      </c>
      <c r="T122" s="8">
        <f t="shared" si="22"/>
        <v>0</v>
      </c>
      <c r="U122" s="3" t="s">
        <v>2518</v>
      </c>
      <c r="V122" s="200">
        <f t="shared" si="33"/>
        <v>45</v>
      </c>
      <c r="W122" s="198">
        <v>3</v>
      </c>
      <c r="X122" s="198">
        <v>3</v>
      </c>
      <c r="Y122" s="199">
        <v>5</v>
      </c>
      <c r="Z122" s="200">
        <f t="shared" si="32"/>
        <v>9</v>
      </c>
      <c r="AA122" s="198">
        <v>1</v>
      </c>
      <c r="AB122" s="198">
        <v>3</v>
      </c>
      <c r="AC122" s="199">
        <v>3</v>
      </c>
      <c r="AF122" s="1">
        <v>12</v>
      </c>
      <c r="AH122" s="1">
        <f t="shared" si="29"/>
        <v>1000</v>
      </c>
      <c r="AI122" s="1">
        <v>620</v>
      </c>
      <c r="AJ122" s="1">
        <f t="shared" si="31"/>
        <v>700</v>
      </c>
      <c r="AK122" s="1">
        <v>1</v>
      </c>
      <c r="AL122" s="249"/>
      <c r="AM122" s="249"/>
      <c r="AN122" s="99" t="e">
        <f t="shared" si="34"/>
        <v>#DIV/0!</v>
      </c>
      <c r="AO122" s="100" t="e">
        <f t="shared" si="35"/>
        <v>#DIV/0!</v>
      </c>
      <c r="AP122" s="83"/>
      <c r="AQ122" s="83"/>
      <c r="AR122" s="1" t="b">
        <f t="shared" si="36"/>
        <v>1</v>
      </c>
      <c r="AS122" s="178" t="e">
        <f t="shared" si="37"/>
        <v>#DIV/0!</v>
      </c>
      <c r="AT122" s="178" t="e">
        <f t="shared" si="37"/>
        <v>#DIV/0!</v>
      </c>
    </row>
    <row r="123" spans="1:46" ht="15" customHeight="1" x14ac:dyDescent="0.25">
      <c r="A123" s="34" t="s">
        <v>630</v>
      </c>
      <c r="B123" s="5" t="s">
        <v>636</v>
      </c>
      <c r="C123" s="5" t="s">
        <v>3065</v>
      </c>
      <c r="D123" s="34" t="s">
        <v>26</v>
      </c>
      <c r="E123" s="5" t="s">
        <v>816</v>
      </c>
      <c r="F123" s="295" t="s">
        <v>2467</v>
      </c>
      <c r="G123" s="65" t="s">
        <v>2468</v>
      </c>
      <c r="H123" s="280" t="s">
        <v>7</v>
      </c>
      <c r="I123" s="49">
        <f t="shared" si="17"/>
        <v>403</v>
      </c>
      <c r="J123" s="168">
        <v>350</v>
      </c>
      <c r="K123" s="167">
        <v>400</v>
      </c>
      <c r="L123" s="32"/>
      <c r="M123" s="9">
        <f t="shared" si="18"/>
        <v>0</v>
      </c>
      <c r="N123" s="8">
        <f t="shared" si="19"/>
        <v>0</v>
      </c>
      <c r="O123" s="8">
        <f t="shared" ref="O123:O154" si="38">L123*K123</f>
        <v>0</v>
      </c>
      <c r="P123" s="30"/>
      <c r="Q123" s="8">
        <f t="shared" si="20"/>
        <v>0</v>
      </c>
      <c r="R123" s="8">
        <f t="shared" si="21"/>
        <v>0</v>
      </c>
      <c r="S123" s="8">
        <f t="shared" ref="S123:S154" si="39">P123*K123</f>
        <v>0</v>
      </c>
      <c r="T123" s="8">
        <f t="shared" si="22"/>
        <v>0</v>
      </c>
      <c r="U123" s="3" t="s">
        <v>2518</v>
      </c>
      <c r="V123" s="200">
        <f t="shared" si="33"/>
        <v>45</v>
      </c>
      <c r="W123" s="198">
        <v>3</v>
      </c>
      <c r="X123" s="198">
        <v>3</v>
      </c>
      <c r="Y123" s="199">
        <v>5</v>
      </c>
      <c r="Z123" s="200">
        <f t="shared" si="32"/>
        <v>9</v>
      </c>
      <c r="AA123" s="198">
        <v>1</v>
      </c>
      <c r="AB123" s="198">
        <v>3</v>
      </c>
      <c r="AC123" s="199">
        <v>3</v>
      </c>
      <c r="AF123" s="1">
        <v>12</v>
      </c>
      <c r="AH123" s="1">
        <f t="shared" si="29"/>
        <v>1000</v>
      </c>
      <c r="AI123" s="1">
        <v>620</v>
      </c>
      <c r="AJ123" s="1">
        <f t="shared" si="31"/>
        <v>700</v>
      </c>
      <c r="AK123" s="1">
        <v>1</v>
      </c>
      <c r="AL123" s="249"/>
      <c r="AM123" s="249"/>
      <c r="AN123" s="99" t="e">
        <f t="shared" si="34"/>
        <v>#DIV/0!</v>
      </c>
      <c r="AO123" s="100" t="e">
        <f t="shared" si="35"/>
        <v>#DIV/0!</v>
      </c>
      <c r="AP123" s="83"/>
      <c r="AQ123" s="83"/>
      <c r="AR123" s="1" t="b">
        <f t="shared" si="36"/>
        <v>1</v>
      </c>
      <c r="AS123" s="178" t="e">
        <f t="shared" si="37"/>
        <v>#DIV/0!</v>
      </c>
      <c r="AT123" s="178" t="e">
        <f t="shared" si="37"/>
        <v>#DIV/0!</v>
      </c>
    </row>
    <row r="124" spans="1:46" ht="15" customHeight="1" x14ac:dyDescent="0.25">
      <c r="A124" s="34" t="s">
        <v>630</v>
      </c>
      <c r="B124" s="5" t="s">
        <v>636</v>
      </c>
      <c r="C124" s="5" t="s">
        <v>3065</v>
      </c>
      <c r="D124" s="34" t="s">
        <v>26</v>
      </c>
      <c r="E124" s="5" t="s">
        <v>816</v>
      </c>
      <c r="F124" s="46" t="s">
        <v>2466</v>
      </c>
      <c r="G124" s="65" t="s">
        <v>2465</v>
      </c>
      <c r="H124" s="5" t="s">
        <v>7</v>
      </c>
      <c r="I124" s="49">
        <f t="shared" si="17"/>
        <v>403</v>
      </c>
      <c r="J124" s="168">
        <v>350</v>
      </c>
      <c r="K124" s="167">
        <v>400</v>
      </c>
      <c r="L124" s="32"/>
      <c r="M124" s="9">
        <f t="shared" si="18"/>
        <v>0</v>
      </c>
      <c r="N124" s="8">
        <f t="shared" si="19"/>
        <v>0</v>
      </c>
      <c r="O124" s="8">
        <f t="shared" si="38"/>
        <v>0</v>
      </c>
      <c r="P124" s="30"/>
      <c r="Q124" s="8">
        <f t="shared" si="20"/>
        <v>0</v>
      </c>
      <c r="R124" s="8">
        <f t="shared" si="21"/>
        <v>0</v>
      </c>
      <c r="S124" s="8">
        <f t="shared" si="39"/>
        <v>0</v>
      </c>
      <c r="T124" s="8">
        <f t="shared" si="22"/>
        <v>0</v>
      </c>
      <c r="U124" s="3" t="s">
        <v>2518</v>
      </c>
      <c r="V124" s="200">
        <f t="shared" si="33"/>
        <v>45</v>
      </c>
      <c r="W124" s="198">
        <v>3</v>
      </c>
      <c r="X124" s="198">
        <v>3</v>
      </c>
      <c r="Y124" s="199">
        <v>5</v>
      </c>
      <c r="Z124" s="200">
        <f t="shared" si="32"/>
        <v>9</v>
      </c>
      <c r="AA124" s="198">
        <v>1</v>
      </c>
      <c r="AB124" s="198">
        <v>3</v>
      </c>
      <c r="AC124" s="199">
        <v>3</v>
      </c>
      <c r="AF124" s="1">
        <v>12</v>
      </c>
      <c r="AH124" s="1">
        <f t="shared" si="29"/>
        <v>1000</v>
      </c>
      <c r="AI124" s="1">
        <v>620</v>
      </c>
      <c r="AJ124" s="1">
        <f t="shared" si="31"/>
        <v>700</v>
      </c>
      <c r="AK124" s="1">
        <v>1</v>
      </c>
      <c r="AL124" s="249"/>
      <c r="AM124" s="249"/>
      <c r="AN124" s="99" t="e">
        <f t="shared" si="34"/>
        <v>#DIV/0!</v>
      </c>
      <c r="AO124" s="100" t="e">
        <f t="shared" si="35"/>
        <v>#DIV/0!</v>
      </c>
      <c r="AP124" s="83"/>
      <c r="AQ124" s="83"/>
      <c r="AR124" s="1" t="b">
        <f t="shared" si="36"/>
        <v>1</v>
      </c>
      <c r="AS124" s="178" t="e">
        <f t="shared" si="37"/>
        <v>#DIV/0!</v>
      </c>
      <c r="AT124" s="178" t="e">
        <f t="shared" si="37"/>
        <v>#DIV/0!</v>
      </c>
    </row>
    <row r="125" spans="1:46" ht="15" customHeight="1" x14ac:dyDescent="0.25">
      <c r="A125" s="34" t="s">
        <v>630</v>
      </c>
      <c r="B125" s="5" t="s">
        <v>636</v>
      </c>
      <c r="C125" s="5" t="s">
        <v>3065</v>
      </c>
      <c r="D125" s="34" t="s">
        <v>26</v>
      </c>
      <c r="E125" s="81" t="s">
        <v>817</v>
      </c>
      <c r="F125" s="46" t="s">
        <v>2526</v>
      </c>
      <c r="G125" s="65" t="s">
        <v>2527</v>
      </c>
      <c r="H125" s="5" t="s">
        <v>7</v>
      </c>
      <c r="I125" s="49">
        <f t="shared" si="17"/>
        <v>403</v>
      </c>
      <c r="J125" s="168">
        <v>350</v>
      </c>
      <c r="K125" s="167">
        <v>400</v>
      </c>
      <c r="L125" s="32"/>
      <c r="M125" s="9">
        <f t="shared" si="18"/>
        <v>0</v>
      </c>
      <c r="N125" s="8">
        <f t="shared" si="19"/>
        <v>0</v>
      </c>
      <c r="O125" s="8">
        <f t="shared" si="38"/>
        <v>0</v>
      </c>
      <c r="P125" s="30"/>
      <c r="Q125" s="8">
        <f t="shared" si="20"/>
        <v>0</v>
      </c>
      <c r="R125" s="8">
        <f t="shared" si="21"/>
        <v>0</v>
      </c>
      <c r="S125" s="8">
        <f t="shared" si="39"/>
        <v>0</v>
      </c>
      <c r="T125" s="8">
        <f t="shared" si="22"/>
        <v>0</v>
      </c>
      <c r="U125" s="3" t="s">
        <v>2518</v>
      </c>
      <c r="V125" s="200">
        <f t="shared" si="33"/>
        <v>45</v>
      </c>
      <c r="W125" s="198">
        <v>3</v>
      </c>
      <c r="X125" s="198">
        <v>3</v>
      </c>
      <c r="Y125" s="199">
        <v>5</v>
      </c>
      <c r="Z125" s="200">
        <f t="shared" si="32"/>
        <v>9</v>
      </c>
      <c r="AA125" s="198">
        <v>1</v>
      </c>
      <c r="AB125" s="198">
        <v>3</v>
      </c>
      <c r="AC125" s="199">
        <v>3</v>
      </c>
      <c r="AF125" s="1">
        <v>12</v>
      </c>
      <c r="AH125" s="1">
        <f t="shared" si="29"/>
        <v>1000</v>
      </c>
      <c r="AJ125" s="1">
        <f t="shared" si="31"/>
        <v>700</v>
      </c>
      <c r="AL125" s="248"/>
      <c r="AM125" s="248"/>
    </row>
    <row r="126" spans="1:46" ht="15.75" x14ac:dyDescent="0.25">
      <c r="A126" s="5" t="s">
        <v>630</v>
      </c>
      <c r="B126" s="5" t="s">
        <v>636</v>
      </c>
      <c r="C126" s="5" t="s">
        <v>3066</v>
      </c>
      <c r="D126" s="5" t="s">
        <v>26</v>
      </c>
      <c r="E126" s="5" t="s">
        <v>816</v>
      </c>
      <c r="F126" s="46" t="s">
        <v>2121</v>
      </c>
      <c r="G126" s="65" t="s">
        <v>2120</v>
      </c>
      <c r="H126" s="5" t="s">
        <v>7</v>
      </c>
      <c r="I126" s="49">
        <f t="shared" si="17"/>
        <v>518</v>
      </c>
      <c r="J126" s="9">
        <v>450</v>
      </c>
      <c r="K126" s="6">
        <v>500</v>
      </c>
      <c r="L126" s="32"/>
      <c r="M126" s="9">
        <f t="shared" si="18"/>
        <v>0</v>
      </c>
      <c r="N126" s="8">
        <f t="shared" si="19"/>
        <v>0</v>
      </c>
      <c r="O126" s="8">
        <f t="shared" si="38"/>
        <v>0</v>
      </c>
      <c r="P126" s="30"/>
      <c r="Q126" s="8">
        <f t="shared" si="20"/>
        <v>0</v>
      </c>
      <c r="R126" s="8">
        <f t="shared" si="21"/>
        <v>0</v>
      </c>
      <c r="S126" s="8">
        <f t="shared" si="39"/>
        <v>0</v>
      </c>
      <c r="T126" s="8">
        <f t="shared" si="22"/>
        <v>0</v>
      </c>
      <c r="U126" s="3" t="s">
        <v>3109</v>
      </c>
      <c r="V126" s="200">
        <f t="shared" si="33"/>
        <v>20</v>
      </c>
      <c r="W126" s="194">
        <v>2</v>
      </c>
      <c r="X126" s="194">
        <v>2</v>
      </c>
      <c r="Y126" s="195">
        <v>5</v>
      </c>
      <c r="Z126" s="200">
        <f t="shared" si="32"/>
        <v>3</v>
      </c>
      <c r="AA126" s="194">
        <v>1</v>
      </c>
      <c r="AB126" s="194">
        <v>1</v>
      </c>
      <c r="AC126" s="195">
        <v>3</v>
      </c>
      <c r="AF126" s="1">
        <v>21</v>
      </c>
      <c r="AH126" s="1">
        <f t="shared" si="29"/>
        <v>1550</v>
      </c>
      <c r="AI126" s="1">
        <v>620</v>
      </c>
      <c r="AJ126" s="1">
        <f t="shared" si="31"/>
        <v>1025</v>
      </c>
      <c r="AK126" s="1">
        <v>1</v>
      </c>
      <c r="AL126" s="247">
        <v>1500</v>
      </c>
      <c r="AM126" s="249">
        <v>1150</v>
      </c>
      <c r="AN126" s="99">
        <f>AM126/AL126</f>
        <v>0.76666666666666672</v>
      </c>
      <c r="AO126" s="100">
        <f>(AL126-AM126)/AL126</f>
        <v>0.23333333333333334</v>
      </c>
      <c r="AP126" s="83">
        <v>1400</v>
      </c>
      <c r="AQ126" s="83">
        <v>1050</v>
      </c>
      <c r="AR126" s="1" t="b">
        <f>AH126&gt;=AL126</f>
        <v>1</v>
      </c>
      <c r="AS126" s="178">
        <f>AL126/AP126-1</f>
        <v>7.1428571428571397E-2</v>
      </c>
      <c r="AT126" s="178">
        <f>AM126/AQ126-1</f>
        <v>9.5238095238095344E-2</v>
      </c>
    </row>
    <row r="127" spans="1:46" ht="15.75" x14ac:dyDescent="0.25">
      <c r="A127" s="34" t="s">
        <v>630</v>
      </c>
      <c r="B127" s="5" t="s">
        <v>1717</v>
      </c>
      <c r="C127" s="5" t="s">
        <v>3067</v>
      </c>
      <c r="D127" s="5" t="s">
        <v>1826</v>
      </c>
      <c r="E127" s="5" t="s">
        <v>816</v>
      </c>
      <c r="F127" s="34" t="s">
        <v>822</v>
      </c>
      <c r="G127" s="207" t="s">
        <v>1744</v>
      </c>
      <c r="H127" s="34" t="s">
        <v>7</v>
      </c>
      <c r="I127" s="49">
        <f t="shared" si="17"/>
        <v>420</v>
      </c>
      <c r="J127" s="48">
        <v>365</v>
      </c>
      <c r="K127" s="6">
        <v>400</v>
      </c>
      <c r="L127" s="32"/>
      <c r="M127" s="9">
        <f t="shared" si="18"/>
        <v>0</v>
      </c>
      <c r="N127" s="8">
        <f t="shared" si="19"/>
        <v>0</v>
      </c>
      <c r="O127" s="8">
        <f t="shared" si="38"/>
        <v>0</v>
      </c>
      <c r="P127" s="30"/>
      <c r="Q127" s="8">
        <f t="shared" si="20"/>
        <v>0</v>
      </c>
      <c r="R127" s="8">
        <f t="shared" si="21"/>
        <v>0</v>
      </c>
      <c r="S127" s="8">
        <f t="shared" si="39"/>
        <v>0</v>
      </c>
      <c r="T127" s="8">
        <f t="shared" si="22"/>
        <v>0</v>
      </c>
      <c r="U127" s="3" t="s">
        <v>2504</v>
      </c>
      <c r="V127" s="200">
        <v>32</v>
      </c>
      <c r="W127" s="196">
        <v>4</v>
      </c>
      <c r="X127" s="196"/>
      <c r="Y127" s="197"/>
      <c r="Z127" s="200">
        <f t="shared" si="32"/>
        <v>6</v>
      </c>
      <c r="AA127" s="196">
        <v>2</v>
      </c>
      <c r="AB127" s="196">
        <v>1</v>
      </c>
      <c r="AC127" s="197">
        <v>3</v>
      </c>
      <c r="AE127" s="104" t="s">
        <v>1812</v>
      </c>
      <c r="AF127" s="1">
        <v>16</v>
      </c>
      <c r="AH127" s="1">
        <f t="shared" si="29"/>
        <v>1200</v>
      </c>
      <c r="AI127" s="1">
        <f>ROUNDUP($AF127*AI$5+$J127,-1)</f>
        <v>770</v>
      </c>
      <c r="AJ127" s="1">
        <f t="shared" si="31"/>
        <v>800</v>
      </c>
      <c r="AK127" s="1">
        <v>1</v>
      </c>
      <c r="AL127" s="247">
        <v>1200</v>
      </c>
      <c r="AM127" s="249">
        <v>950</v>
      </c>
      <c r="AN127" s="99">
        <f>AM127/AL127</f>
        <v>0.79166666666666663</v>
      </c>
      <c r="AO127" s="100">
        <f>(AL127-AM127)/AL127</f>
        <v>0.20833333333333334</v>
      </c>
      <c r="AP127" s="83">
        <v>1100</v>
      </c>
      <c r="AQ127" s="83">
        <v>880</v>
      </c>
      <c r="AR127" s="1" t="b">
        <f>AH127&gt;=AL127</f>
        <v>1</v>
      </c>
      <c r="AS127" s="178">
        <f>AL127/AP127-1</f>
        <v>9.0909090909090828E-2</v>
      </c>
      <c r="AT127" s="178">
        <f>AM127/AQ127-1</f>
        <v>7.9545454545454586E-2</v>
      </c>
    </row>
    <row r="128" spans="1:46" ht="15.75" x14ac:dyDescent="0.25">
      <c r="A128" s="34" t="s">
        <v>630</v>
      </c>
      <c r="B128" s="5" t="s">
        <v>1717</v>
      </c>
      <c r="C128" s="5" t="s">
        <v>3068</v>
      </c>
      <c r="D128" s="5" t="s">
        <v>1823</v>
      </c>
      <c r="E128" s="5" t="s">
        <v>816</v>
      </c>
      <c r="F128" s="250" t="s">
        <v>824</v>
      </c>
      <c r="G128" s="207" t="s">
        <v>2134</v>
      </c>
      <c r="H128" s="243" t="s">
        <v>7</v>
      </c>
      <c r="I128" s="49">
        <f t="shared" si="17"/>
        <v>23</v>
      </c>
      <c r="J128" s="48">
        <v>20</v>
      </c>
      <c r="K128" s="6">
        <v>25</v>
      </c>
      <c r="L128" s="32"/>
      <c r="M128" s="9">
        <f t="shared" si="18"/>
        <v>0</v>
      </c>
      <c r="N128" s="8">
        <f t="shared" si="19"/>
        <v>0</v>
      </c>
      <c r="O128" s="8">
        <f t="shared" si="38"/>
        <v>0</v>
      </c>
      <c r="P128" s="30"/>
      <c r="Q128" s="8">
        <f t="shared" si="20"/>
        <v>0</v>
      </c>
      <c r="R128" s="8">
        <f t="shared" si="21"/>
        <v>0</v>
      </c>
      <c r="S128" s="8">
        <f t="shared" si="39"/>
        <v>0</v>
      </c>
      <c r="T128" s="8">
        <f t="shared" si="22"/>
        <v>0</v>
      </c>
      <c r="U128" s="3" t="s">
        <v>2493</v>
      </c>
      <c r="V128" s="200"/>
      <c r="W128" s="196"/>
      <c r="X128" s="196"/>
      <c r="Y128" s="197"/>
      <c r="Z128" s="200"/>
      <c r="AA128" s="196"/>
      <c r="AB128" s="196"/>
      <c r="AC128" s="197"/>
      <c r="AL128" s="248"/>
      <c r="AM128" s="248"/>
    </row>
    <row r="129" spans="1:46" ht="15" customHeight="1" x14ac:dyDescent="0.25">
      <c r="A129" s="34" t="s">
        <v>630</v>
      </c>
      <c r="B129" s="62" t="s">
        <v>2338</v>
      </c>
      <c r="C129" s="62" t="s">
        <v>2338</v>
      </c>
      <c r="D129" s="5" t="s">
        <v>26</v>
      </c>
      <c r="E129" s="5" t="s">
        <v>816</v>
      </c>
      <c r="F129" s="211" t="s">
        <v>3079</v>
      </c>
      <c r="G129" s="207" t="s">
        <v>3076</v>
      </c>
      <c r="H129" s="34" t="s">
        <v>7</v>
      </c>
      <c r="I129" s="49">
        <f t="shared" si="17"/>
        <v>184</v>
      </c>
      <c r="J129" s="48">
        <v>160</v>
      </c>
      <c r="K129" s="6">
        <v>200</v>
      </c>
      <c r="L129" s="32"/>
      <c r="M129" s="9">
        <f t="shared" si="18"/>
        <v>0</v>
      </c>
      <c r="N129" s="8">
        <f t="shared" si="19"/>
        <v>0</v>
      </c>
      <c r="O129" s="8">
        <f t="shared" si="38"/>
        <v>0</v>
      </c>
      <c r="P129" s="30"/>
      <c r="Q129" s="8">
        <f t="shared" si="20"/>
        <v>0</v>
      </c>
      <c r="R129" s="8">
        <f t="shared" si="21"/>
        <v>0</v>
      </c>
      <c r="S129" s="8">
        <f t="shared" si="39"/>
        <v>0</v>
      </c>
      <c r="T129" s="8">
        <f t="shared" si="22"/>
        <v>0</v>
      </c>
      <c r="U129" s="3" t="s">
        <v>3105</v>
      </c>
      <c r="V129" s="200">
        <f t="shared" ref="V129:V138" si="40">W129*X129*Y129</f>
        <v>18</v>
      </c>
      <c r="W129" s="196">
        <v>3</v>
      </c>
      <c r="X129" s="196">
        <v>1</v>
      </c>
      <c r="Y129" s="197">
        <v>6</v>
      </c>
      <c r="Z129" s="200">
        <f t="shared" ref="Z129:Z141" si="41">AA129*AB129*AC129</f>
        <v>8</v>
      </c>
      <c r="AA129" s="196">
        <v>2</v>
      </c>
      <c r="AB129" s="196">
        <v>1</v>
      </c>
      <c r="AC129" s="197">
        <v>4</v>
      </c>
      <c r="AE129" s="104"/>
      <c r="AF129" s="1">
        <v>16</v>
      </c>
      <c r="AH129" s="1">
        <f t="shared" ref="AH129:AH160" si="42">ROUNDUP(AF129*$AH$5+K129,-1)+AG129</f>
        <v>1000</v>
      </c>
      <c r="AI129" s="1">
        <f>ROUNDUP($AF129*AI$5+$J129,-1)</f>
        <v>560</v>
      </c>
      <c r="AJ129" s="1">
        <f t="shared" ref="AJ129:AJ160" si="43">K129+AF129*$AI$5</f>
        <v>600</v>
      </c>
      <c r="AL129" s="247">
        <v>1000</v>
      </c>
      <c r="AM129" s="249">
        <v>800</v>
      </c>
      <c r="AN129" s="99">
        <f>AM129/AL129</f>
        <v>0.8</v>
      </c>
      <c r="AO129" s="100">
        <f>(AL129-AM129)/AL129</f>
        <v>0.2</v>
      </c>
    </row>
    <row r="130" spans="1:46" ht="15" customHeight="1" x14ac:dyDescent="0.25">
      <c r="A130" s="34" t="s">
        <v>630</v>
      </c>
      <c r="B130" s="62" t="s">
        <v>2338</v>
      </c>
      <c r="C130" s="62" t="s">
        <v>2338</v>
      </c>
      <c r="D130" s="5" t="s">
        <v>1817</v>
      </c>
      <c r="E130" s="5" t="s">
        <v>816</v>
      </c>
      <c r="F130" s="211" t="s">
        <v>2340</v>
      </c>
      <c r="G130" s="65" t="s">
        <v>2341</v>
      </c>
      <c r="H130" s="34" t="s">
        <v>7</v>
      </c>
      <c r="I130" s="49">
        <f t="shared" si="17"/>
        <v>184</v>
      </c>
      <c r="J130" s="48">
        <v>160</v>
      </c>
      <c r="K130" s="6">
        <v>200</v>
      </c>
      <c r="L130" s="32"/>
      <c r="M130" s="9">
        <f t="shared" si="18"/>
        <v>0</v>
      </c>
      <c r="N130" s="8">
        <f t="shared" si="19"/>
        <v>0</v>
      </c>
      <c r="O130" s="8">
        <f t="shared" si="38"/>
        <v>0</v>
      </c>
      <c r="P130" s="30"/>
      <c r="Q130" s="8">
        <f t="shared" si="20"/>
        <v>0</v>
      </c>
      <c r="R130" s="8">
        <f t="shared" si="21"/>
        <v>0</v>
      </c>
      <c r="S130" s="8">
        <f t="shared" si="39"/>
        <v>0</v>
      </c>
      <c r="T130" s="8">
        <f t="shared" si="22"/>
        <v>0</v>
      </c>
      <c r="U130" s="3" t="s">
        <v>3105</v>
      </c>
      <c r="V130" s="200">
        <f t="shared" si="40"/>
        <v>18</v>
      </c>
      <c r="W130" s="196">
        <v>3</v>
      </c>
      <c r="X130" s="196">
        <v>1</v>
      </c>
      <c r="Y130" s="197">
        <v>6</v>
      </c>
      <c r="Z130" s="200">
        <f t="shared" si="41"/>
        <v>8</v>
      </c>
      <c r="AA130" s="196">
        <v>2</v>
      </c>
      <c r="AB130" s="196">
        <v>1</v>
      </c>
      <c r="AC130" s="197">
        <v>4</v>
      </c>
      <c r="AE130" s="104"/>
      <c r="AF130" s="1">
        <v>16</v>
      </c>
      <c r="AH130" s="1">
        <f t="shared" si="42"/>
        <v>1000</v>
      </c>
      <c r="AI130" s="1">
        <f>ROUNDUP($AF130*AI$5+$J130,-1)</f>
        <v>560</v>
      </c>
      <c r="AJ130" s="1">
        <f t="shared" si="43"/>
        <v>600</v>
      </c>
      <c r="AL130" s="248"/>
      <c r="AM130" s="248"/>
    </row>
    <row r="131" spans="1:46" ht="15" customHeight="1" x14ac:dyDescent="0.25">
      <c r="A131" s="34" t="s">
        <v>630</v>
      </c>
      <c r="B131" s="62" t="s">
        <v>2338</v>
      </c>
      <c r="C131" s="62" t="s">
        <v>2338</v>
      </c>
      <c r="D131" s="5" t="s">
        <v>26</v>
      </c>
      <c r="E131" s="5" t="s">
        <v>816</v>
      </c>
      <c r="F131" s="211" t="s">
        <v>3080</v>
      </c>
      <c r="G131" s="207" t="s">
        <v>3077</v>
      </c>
      <c r="H131" s="34" t="s">
        <v>7</v>
      </c>
      <c r="I131" s="49">
        <f t="shared" si="17"/>
        <v>184</v>
      </c>
      <c r="J131" s="48">
        <v>160</v>
      </c>
      <c r="K131" s="6">
        <v>200</v>
      </c>
      <c r="L131" s="32"/>
      <c r="M131" s="9">
        <f t="shared" si="18"/>
        <v>0</v>
      </c>
      <c r="N131" s="8">
        <f t="shared" si="19"/>
        <v>0</v>
      </c>
      <c r="O131" s="8">
        <f t="shared" si="38"/>
        <v>0</v>
      </c>
      <c r="P131" s="30"/>
      <c r="Q131" s="8">
        <f t="shared" si="20"/>
        <v>0</v>
      </c>
      <c r="R131" s="8">
        <f t="shared" si="21"/>
        <v>0</v>
      </c>
      <c r="S131" s="8">
        <f t="shared" si="39"/>
        <v>0</v>
      </c>
      <c r="T131" s="8">
        <f t="shared" si="22"/>
        <v>0</v>
      </c>
      <c r="U131" s="3" t="s">
        <v>3105</v>
      </c>
      <c r="V131" s="200">
        <f t="shared" si="40"/>
        <v>18</v>
      </c>
      <c r="W131" s="196">
        <v>3</v>
      </c>
      <c r="X131" s="196">
        <v>1</v>
      </c>
      <c r="Y131" s="197">
        <v>6</v>
      </c>
      <c r="Z131" s="200">
        <f t="shared" si="41"/>
        <v>8</v>
      </c>
      <c r="AA131" s="196">
        <v>2</v>
      </c>
      <c r="AB131" s="196">
        <v>1</v>
      </c>
      <c r="AC131" s="197">
        <v>4</v>
      </c>
      <c r="AE131" s="104"/>
      <c r="AF131" s="1">
        <v>16</v>
      </c>
      <c r="AH131" s="1">
        <f t="shared" si="42"/>
        <v>1000</v>
      </c>
      <c r="AI131" s="1">
        <f>ROUNDUP($AF131*AI$5+$J131,-1)</f>
        <v>560</v>
      </c>
      <c r="AJ131" s="1">
        <f t="shared" si="43"/>
        <v>600</v>
      </c>
      <c r="AL131" s="180">
        <v>1000</v>
      </c>
      <c r="AM131" s="177">
        <v>800</v>
      </c>
      <c r="AN131" s="99">
        <f t="shared" ref="AN131:AN138" si="44">AM131/AL131</f>
        <v>0.8</v>
      </c>
      <c r="AO131" s="100">
        <f t="shared" ref="AO131:AO138" si="45">(AL131-AM131)/AL131</f>
        <v>0.2</v>
      </c>
    </row>
    <row r="132" spans="1:46" ht="15" customHeight="1" x14ac:dyDescent="0.25">
      <c r="A132" s="34" t="s">
        <v>630</v>
      </c>
      <c r="B132" s="62" t="s">
        <v>2338</v>
      </c>
      <c r="C132" s="62" t="s">
        <v>2338</v>
      </c>
      <c r="D132" s="5" t="s">
        <v>26</v>
      </c>
      <c r="E132" s="5" t="s">
        <v>816</v>
      </c>
      <c r="F132" s="211" t="s">
        <v>2342</v>
      </c>
      <c r="G132" s="65" t="s">
        <v>2339</v>
      </c>
      <c r="H132" s="34" t="s">
        <v>7</v>
      </c>
      <c r="I132" s="49">
        <f t="shared" si="17"/>
        <v>184</v>
      </c>
      <c r="J132" s="48">
        <v>160</v>
      </c>
      <c r="K132" s="6">
        <v>200</v>
      </c>
      <c r="L132" s="32"/>
      <c r="M132" s="9">
        <f t="shared" si="18"/>
        <v>0</v>
      </c>
      <c r="N132" s="8">
        <f t="shared" si="19"/>
        <v>0</v>
      </c>
      <c r="O132" s="8">
        <f t="shared" si="38"/>
        <v>0</v>
      </c>
      <c r="P132" s="30"/>
      <c r="Q132" s="8">
        <f t="shared" si="20"/>
        <v>0</v>
      </c>
      <c r="R132" s="8">
        <f t="shared" si="21"/>
        <v>0</v>
      </c>
      <c r="S132" s="8">
        <f t="shared" si="39"/>
        <v>0</v>
      </c>
      <c r="T132" s="8">
        <f t="shared" si="22"/>
        <v>0</v>
      </c>
      <c r="U132" s="3" t="s">
        <v>3105</v>
      </c>
      <c r="V132" s="200">
        <f t="shared" si="40"/>
        <v>18</v>
      </c>
      <c r="W132" s="196">
        <v>3</v>
      </c>
      <c r="X132" s="196">
        <v>1</v>
      </c>
      <c r="Y132" s="197">
        <v>6</v>
      </c>
      <c r="Z132" s="200">
        <f t="shared" si="41"/>
        <v>8</v>
      </c>
      <c r="AA132" s="196">
        <v>2</v>
      </c>
      <c r="AB132" s="196">
        <v>1</v>
      </c>
      <c r="AC132" s="197">
        <v>4</v>
      </c>
      <c r="AE132" s="104"/>
      <c r="AF132" s="1">
        <v>16</v>
      </c>
      <c r="AH132" s="1">
        <f t="shared" si="42"/>
        <v>1000</v>
      </c>
      <c r="AI132" s="1">
        <f>ROUNDUP($AF132*AI$5+$J132,-1)</f>
        <v>560</v>
      </c>
      <c r="AJ132" s="1">
        <f t="shared" si="43"/>
        <v>600</v>
      </c>
      <c r="AL132" s="180">
        <v>1000</v>
      </c>
      <c r="AM132" s="177">
        <v>800</v>
      </c>
      <c r="AN132" s="99">
        <f t="shared" si="44"/>
        <v>0.8</v>
      </c>
      <c r="AO132" s="100">
        <f t="shared" si="45"/>
        <v>0.2</v>
      </c>
    </row>
    <row r="133" spans="1:46" ht="15" customHeight="1" x14ac:dyDescent="0.25">
      <c r="A133" s="34" t="s">
        <v>630</v>
      </c>
      <c r="B133" s="62" t="s">
        <v>2338</v>
      </c>
      <c r="C133" s="62" t="s">
        <v>2338</v>
      </c>
      <c r="D133" s="5" t="s">
        <v>26</v>
      </c>
      <c r="E133" s="5" t="s">
        <v>816</v>
      </c>
      <c r="F133" s="211" t="s">
        <v>3081</v>
      </c>
      <c r="G133" s="65" t="s">
        <v>3078</v>
      </c>
      <c r="H133" s="34" t="s">
        <v>7</v>
      </c>
      <c r="I133" s="49">
        <f t="shared" si="17"/>
        <v>184</v>
      </c>
      <c r="J133" s="48">
        <v>160</v>
      </c>
      <c r="K133" s="6">
        <v>200</v>
      </c>
      <c r="L133" s="32"/>
      <c r="M133" s="9">
        <f t="shared" si="18"/>
        <v>0</v>
      </c>
      <c r="N133" s="8">
        <f t="shared" si="19"/>
        <v>0</v>
      </c>
      <c r="O133" s="8">
        <f t="shared" si="38"/>
        <v>0</v>
      </c>
      <c r="P133" s="30"/>
      <c r="Q133" s="8">
        <f t="shared" si="20"/>
        <v>0</v>
      </c>
      <c r="R133" s="8">
        <f t="shared" si="21"/>
        <v>0</v>
      </c>
      <c r="S133" s="8">
        <f t="shared" si="39"/>
        <v>0</v>
      </c>
      <c r="T133" s="8">
        <f t="shared" si="22"/>
        <v>0</v>
      </c>
      <c r="U133" s="3" t="s">
        <v>3105</v>
      </c>
      <c r="V133" s="200">
        <f t="shared" si="40"/>
        <v>18</v>
      </c>
      <c r="W133" s="196">
        <v>3</v>
      </c>
      <c r="X133" s="196">
        <v>1</v>
      </c>
      <c r="Y133" s="197">
        <v>6</v>
      </c>
      <c r="Z133" s="200">
        <f t="shared" si="41"/>
        <v>8</v>
      </c>
      <c r="AA133" s="196">
        <v>2</v>
      </c>
      <c r="AB133" s="196">
        <v>1</v>
      </c>
      <c r="AC133" s="197">
        <v>4</v>
      </c>
      <c r="AE133" s="104"/>
      <c r="AF133" s="1">
        <v>16</v>
      </c>
      <c r="AH133" s="1">
        <f t="shared" si="42"/>
        <v>1000</v>
      </c>
      <c r="AI133" s="1">
        <f>ROUNDUP($AF133*AI$5+$J133,-1)</f>
        <v>560</v>
      </c>
      <c r="AJ133" s="1">
        <f t="shared" si="43"/>
        <v>600</v>
      </c>
      <c r="AL133" s="180">
        <v>1000</v>
      </c>
      <c r="AM133" s="177">
        <v>800</v>
      </c>
      <c r="AN133" s="99">
        <f t="shared" si="44"/>
        <v>0.8</v>
      </c>
      <c r="AO133" s="100">
        <f t="shared" si="45"/>
        <v>0.2</v>
      </c>
    </row>
    <row r="134" spans="1:46" ht="15" customHeight="1" x14ac:dyDescent="0.25">
      <c r="A134" s="34" t="s">
        <v>630</v>
      </c>
      <c r="B134" s="5" t="s">
        <v>637</v>
      </c>
      <c r="C134" s="5" t="s">
        <v>3052</v>
      </c>
      <c r="D134" s="34" t="s">
        <v>1823</v>
      </c>
      <c r="E134" s="5" t="s">
        <v>816</v>
      </c>
      <c r="F134" s="34" t="s">
        <v>421</v>
      </c>
      <c r="G134" s="302" t="s">
        <v>1745</v>
      </c>
      <c r="H134" s="34" t="s">
        <v>7</v>
      </c>
      <c r="I134" s="49">
        <f t="shared" si="17"/>
        <v>207</v>
      </c>
      <c r="J134" s="48">
        <v>180</v>
      </c>
      <c r="K134" s="48">
        <v>220</v>
      </c>
      <c r="L134" s="32"/>
      <c r="M134" s="9">
        <f t="shared" si="18"/>
        <v>0</v>
      </c>
      <c r="N134" s="8">
        <f t="shared" si="19"/>
        <v>0</v>
      </c>
      <c r="O134" s="8">
        <f t="shared" si="38"/>
        <v>0</v>
      </c>
      <c r="P134" s="30"/>
      <c r="Q134" s="8">
        <f t="shared" si="20"/>
        <v>0</v>
      </c>
      <c r="R134" s="8">
        <f t="shared" si="21"/>
        <v>0</v>
      </c>
      <c r="S134" s="8">
        <f t="shared" si="39"/>
        <v>0</v>
      </c>
      <c r="T134" s="8">
        <f t="shared" si="22"/>
        <v>0</v>
      </c>
      <c r="U134" s="3" t="s">
        <v>2959</v>
      </c>
      <c r="V134" s="200">
        <f t="shared" si="40"/>
        <v>105</v>
      </c>
      <c r="W134" s="194">
        <v>7</v>
      </c>
      <c r="X134" s="194">
        <v>3</v>
      </c>
      <c r="Y134" s="195">
        <v>5</v>
      </c>
      <c r="Z134" s="200">
        <f t="shared" si="41"/>
        <v>18</v>
      </c>
      <c r="AA134" s="194">
        <v>3</v>
      </c>
      <c r="AB134" s="194">
        <v>2</v>
      </c>
      <c r="AC134" s="195">
        <v>3</v>
      </c>
      <c r="AD134" s="104"/>
      <c r="AE134" s="104" t="s">
        <v>1812</v>
      </c>
      <c r="AF134" s="1">
        <v>4</v>
      </c>
      <c r="AG134" s="1">
        <v>-20</v>
      </c>
      <c r="AH134" s="1">
        <f t="shared" si="42"/>
        <v>400</v>
      </c>
      <c r="AJ134" s="1">
        <f t="shared" si="43"/>
        <v>320</v>
      </c>
      <c r="AL134" s="247">
        <v>500</v>
      </c>
      <c r="AM134" s="249">
        <v>400</v>
      </c>
      <c r="AN134" s="99">
        <f t="shared" si="44"/>
        <v>0.8</v>
      </c>
      <c r="AO134" s="100">
        <f t="shared" si="45"/>
        <v>0.2</v>
      </c>
      <c r="AP134" s="83">
        <v>470</v>
      </c>
      <c r="AQ134" s="83">
        <v>375</v>
      </c>
      <c r="AR134" s="1" t="b">
        <f>AH134&gt;=AL134</f>
        <v>0</v>
      </c>
      <c r="AS134" s="178">
        <f t="shared" ref="AS134:AT138" si="46">AL134/AP134-1</f>
        <v>6.3829787234042534E-2</v>
      </c>
      <c r="AT134" s="178">
        <f t="shared" si="46"/>
        <v>6.6666666666666652E-2</v>
      </c>
    </row>
    <row r="135" spans="1:46" ht="15" customHeight="1" x14ac:dyDescent="0.25">
      <c r="A135" s="34" t="s">
        <v>630</v>
      </c>
      <c r="B135" s="5" t="s">
        <v>637</v>
      </c>
      <c r="C135" s="5" t="s">
        <v>3052</v>
      </c>
      <c r="D135" s="34" t="s">
        <v>1824</v>
      </c>
      <c r="E135" s="5" t="s">
        <v>816</v>
      </c>
      <c r="F135" s="34" t="s">
        <v>422</v>
      </c>
      <c r="G135" s="296" t="s">
        <v>1745</v>
      </c>
      <c r="H135" s="34" t="s">
        <v>7</v>
      </c>
      <c r="I135" s="49">
        <f t="shared" ref="I135:I198" si="47">ROUNDUP(J135*1.15,0)</f>
        <v>207</v>
      </c>
      <c r="J135" s="48">
        <v>180</v>
      </c>
      <c r="K135" s="48">
        <v>220</v>
      </c>
      <c r="L135" s="32"/>
      <c r="M135" s="9">
        <f t="shared" ref="M135:M198" si="48">L135*I135</f>
        <v>0</v>
      </c>
      <c r="N135" s="8">
        <f t="shared" ref="N135:N198" si="49">L135*J135</f>
        <v>0</v>
      </c>
      <c r="O135" s="8">
        <f t="shared" si="38"/>
        <v>0</v>
      </c>
      <c r="P135" s="30"/>
      <c r="Q135" s="8">
        <f t="shared" ref="Q135:Q198" si="50">$P135*I135</f>
        <v>0</v>
      </c>
      <c r="R135" s="8">
        <f t="shared" ref="R135:R198" si="51">$P135*J135</f>
        <v>0</v>
      </c>
      <c r="S135" s="8">
        <f t="shared" si="39"/>
        <v>0</v>
      </c>
      <c r="T135" s="8">
        <f t="shared" ref="T135:T198" si="52">L135-P135</f>
        <v>0</v>
      </c>
      <c r="U135" s="3" t="s">
        <v>2959</v>
      </c>
      <c r="V135" s="200">
        <f t="shared" si="40"/>
        <v>105</v>
      </c>
      <c r="W135" s="194">
        <v>7</v>
      </c>
      <c r="X135" s="194">
        <v>3</v>
      </c>
      <c r="Y135" s="195">
        <v>5</v>
      </c>
      <c r="Z135" s="200">
        <f t="shared" si="41"/>
        <v>18</v>
      </c>
      <c r="AA135" s="194">
        <v>3</v>
      </c>
      <c r="AB135" s="194">
        <v>2</v>
      </c>
      <c r="AC135" s="195">
        <v>3</v>
      </c>
      <c r="AD135" s="104" t="s">
        <v>1812</v>
      </c>
      <c r="AE135" s="104" t="s">
        <v>1812</v>
      </c>
      <c r="AF135" s="1">
        <v>4</v>
      </c>
      <c r="AG135" s="1">
        <v>-20</v>
      </c>
      <c r="AH135" s="1">
        <f t="shared" si="42"/>
        <v>400</v>
      </c>
      <c r="AI135" s="1">
        <f>ROUNDUP($AF135*AI$5+$J135,-1)</f>
        <v>280</v>
      </c>
      <c r="AJ135" s="1">
        <f t="shared" si="43"/>
        <v>320</v>
      </c>
      <c r="AK135" s="1">
        <v>1</v>
      </c>
      <c r="AL135" s="247">
        <v>500</v>
      </c>
      <c r="AM135" s="249">
        <v>400</v>
      </c>
      <c r="AN135" s="99">
        <f t="shared" si="44"/>
        <v>0.8</v>
      </c>
      <c r="AO135" s="100">
        <f t="shared" si="45"/>
        <v>0.2</v>
      </c>
      <c r="AP135" s="83">
        <v>470</v>
      </c>
      <c r="AQ135" s="83">
        <v>375</v>
      </c>
      <c r="AR135" s="1" t="b">
        <f>AH135&gt;=AL135</f>
        <v>0</v>
      </c>
      <c r="AS135" s="178">
        <f t="shared" si="46"/>
        <v>6.3829787234042534E-2</v>
      </c>
      <c r="AT135" s="178">
        <f t="shared" si="46"/>
        <v>6.6666666666666652E-2</v>
      </c>
    </row>
    <row r="136" spans="1:46" ht="15" customHeight="1" x14ac:dyDescent="0.25">
      <c r="A136" s="34" t="s">
        <v>630</v>
      </c>
      <c r="B136" s="5" t="s">
        <v>637</v>
      </c>
      <c r="C136" s="5" t="s">
        <v>3052</v>
      </c>
      <c r="D136" s="34" t="s">
        <v>1825</v>
      </c>
      <c r="E136" s="5" t="s">
        <v>816</v>
      </c>
      <c r="F136" s="211" t="s">
        <v>3100</v>
      </c>
      <c r="G136" s="302" t="s">
        <v>1745</v>
      </c>
      <c r="H136" s="34" t="s">
        <v>7</v>
      </c>
      <c r="I136" s="49">
        <f t="shared" si="47"/>
        <v>219</v>
      </c>
      <c r="J136" s="48">
        <v>190</v>
      </c>
      <c r="K136" s="48">
        <v>220</v>
      </c>
      <c r="L136" s="32"/>
      <c r="M136" s="9">
        <f t="shared" si="48"/>
        <v>0</v>
      </c>
      <c r="N136" s="8">
        <f t="shared" si="49"/>
        <v>0</v>
      </c>
      <c r="O136" s="8">
        <f t="shared" si="38"/>
        <v>0</v>
      </c>
      <c r="P136" s="30"/>
      <c r="Q136" s="8">
        <f t="shared" si="50"/>
        <v>0</v>
      </c>
      <c r="R136" s="8">
        <f t="shared" si="51"/>
        <v>0</v>
      </c>
      <c r="S136" s="8">
        <f t="shared" si="39"/>
        <v>0</v>
      </c>
      <c r="T136" s="8">
        <f t="shared" si="52"/>
        <v>0</v>
      </c>
      <c r="U136" s="3" t="s">
        <v>2959</v>
      </c>
      <c r="V136" s="200">
        <f t="shared" si="40"/>
        <v>105</v>
      </c>
      <c r="W136" s="194">
        <v>7</v>
      </c>
      <c r="X136" s="194">
        <v>3</v>
      </c>
      <c r="Y136" s="195">
        <v>5</v>
      </c>
      <c r="Z136" s="200">
        <f t="shared" si="41"/>
        <v>18</v>
      </c>
      <c r="AA136" s="194">
        <v>3</v>
      </c>
      <c r="AB136" s="194">
        <v>2</v>
      </c>
      <c r="AC136" s="195">
        <v>3</v>
      </c>
      <c r="AE136" s="104" t="s">
        <v>1812</v>
      </c>
      <c r="AF136" s="1">
        <v>4</v>
      </c>
      <c r="AG136" s="1">
        <v>-20</v>
      </c>
      <c r="AH136" s="1">
        <f t="shared" si="42"/>
        <v>400</v>
      </c>
      <c r="AJ136" s="1">
        <f t="shared" si="43"/>
        <v>320</v>
      </c>
      <c r="AL136" s="247">
        <v>500</v>
      </c>
      <c r="AM136" s="249">
        <v>400</v>
      </c>
      <c r="AN136" s="99">
        <f t="shared" si="44"/>
        <v>0.8</v>
      </c>
      <c r="AO136" s="100">
        <f t="shared" si="45"/>
        <v>0.2</v>
      </c>
      <c r="AP136" s="83">
        <v>470</v>
      </c>
      <c r="AQ136" s="83">
        <v>375</v>
      </c>
      <c r="AR136" s="1" t="b">
        <f>AH136&gt;=AL136</f>
        <v>0</v>
      </c>
      <c r="AS136" s="178">
        <f t="shared" si="46"/>
        <v>6.3829787234042534E-2</v>
      </c>
      <c r="AT136" s="178">
        <f t="shared" si="46"/>
        <v>6.6666666666666652E-2</v>
      </c>
    </row>
    <row r="137" spans="1:46" ht="15" customHeight="1" x14ac:dyDescent="0.25">
      <c r="A137" s="34" t="s">
        <v>630</v>
      </c>
      <c r="B137" s="5" t="s">
        <v>637</v>
      </c>
      <c r="C137" s="5" t="s">
        <v>3052</v>
      </c>
      <c r="D137" s="34" t="s">
        <v>1823</v>
      </c>
      <c r="E137" s="81" t="s">
        <v>817</v>
      </c>
      <c r="F137" s="5" t="s">
        <v>804</v>
      </c>
      <c r="G137" s="302" t="s">
        <v>1745</v>
      </c>
      <c r="H137" s="5" t="s">
        <v>7</v>
      </c>
      <c r="I137" s="49">
        <f t="shared" si="47"/>
        <v>207</v>
      </c>
      <c r="J137" s="9">
        <v>180</v>
      </c>
      <c r="K137" s="6">
        <v>220</v>
      </c>
      <c r="L137" s="32"/>
      <c r="M137" s="9">
        <f t="shared" si="48"/>
        <v>0</v>
      </c>
      <c r="N137" s="8">
        <f t="shared" si="49"/>
        <v>0</v>
      </c>
      <c r="O137" s="8">
        <f t="shared" si="38"/>
        <v>0</v>
      </c>
      <c r="P137" s="30"/>
      <c r="Q137" s="8">
        <f t="shared" si="50"/>
        <v>0</v>
      </c>
      <c r="R137" s="8">
        <f t="shared" si="51"/>
        <v>0</v>
      </c>
      <c r="S137" s="8">
        <f t="shared" si="39"/>
        <v>0</v>
      </c>
      <c r="T137" s="8">
        <f t="shared" si="52"/>
        <v>0</v>
      </c>
      <c r="U137" s="3" t="s">
        <v>2959</v>
      </c>
      <c r="V137" s="200">
        <f t="shared" si="40"/>
        <v>105</v>
      </c>
      <c r="W137" s="194">
        <v>7</v>
      </c>
      <c r="X137" s="194">
        <v>3</v>
      </c>
      <c r="Y137" s="195">
        <v>5</v>
      </c>
      <c r="Z137" s="200">
        <f t="shared" si="41"/>
        <v>18</v>
      </c>
      <c r="AA137" s="194">
        <v>3</v>
      </c>
      <c r="AB137" s="194">
        <v>2</v>
      </c>
      <c r="AC137" s="195">
        <v>3</v>
      </c>
      <c r="AF137" s="1">
        <v>4</v>
      </c>
      <c r="AG137" s="1">
        <v>-20</v>
      </c>
      <c r="AH137" s="1">
        <f t="shared" si="42"/>
        <v>400</v>
      </c>
      <c r="AJ137" s="1">
        <f t="shared" si="43"/>
        <v>320</v>
      </c>
      <c r="AL137" s="180">
        <v>500</v>
      </c>
      <c r="AM137" s="177">
        <v>400</v>
      </c>
      <c r="AN137" s="99">
        <f t="shared" si="44"/>
        <v>0.8</v>
      </c>
      <c r="AO137" s="100">
        <f t="shared" si="45"/>
        <v>0.2</v>
      </c>
      <c r="AP137" s="83">
        <v>470</v>
      </c>
      <c r="AQ137" s="83">
        <v>375</v>
      </c>
      <c r="AR137" s="1" t="b">
        <f>AH137&gt;=AL137</f>
        <v>0</v>
      </c>
      <c r="AS137" s="178">
        <f t="shared" si="46"/>
        <v>6.3829787234042534E-2</v>
      </c>
      <c r="AT137" s="178">
        <f t="shared" si="46"/>
        <v>6.6666666666666652E-2</v>
      </c>
    </row>
    <row r="138" spans="1:46" ht="15" customHeight="1" x14ac:dyDescent="0.25">
      <c r="A138" s="34" t="s">
        <v>630</v>
      </c>
      <c r="B138" s="5" t="s">
        <v>637</v>
      </c>
      <c r="C138" s="5" t="s">
        <v>3052</v>
      </c>
      <c r="D138" s="34" t="s">
        <v>1824</v>
      </c>
      <c r="E138" s="81" t="s">
        <v>817</v>
      </c>
      <c r="F138" s="278" t="s">
        <v>805</v>
      </c>
      <c r="G138" s="296" t="s">
        <v>1745</v>
      </c>
      <c r="H138" s="280" t="s">
        <v>7</v>
      </c>
      <c r="I138" s="49">
        <f t="shared" si="47"/>
        <v>207</v>
      </c>
      <c r="J138" s="9">
        <v>180</v>
      </c>
      <c r="K138" s="6">
        <v>220</v>
      </c>
      <c r="L138" s="32"/>
      <c r="M138" s="9">
        <f t="shared" si="48"/>
        <v>0</v>
      </c>
      <c r="N138" s="8">
        <f t="shared" si="49"/>
        <v>0</v>
      </c>
      <c r="O138" s="8">
        <f t="shared" si="38"/>
        <v>0</v>
      </c>
      <c r="P138" s="30"/>
      <c r="Q138" s="8">
        <f t="shared" si="50"/>
        <v>0</v>
      </c>
      <c r="R138" s="8">
        <f t="shared" si="51"/>
        <v>0</v>
      </c>
      <c r="S138" s="8">
        <f t="shared" si="39"/>
        <v>0</v>
      </c>
      <c r="T138" s="8">
        <f t="shared" si="52"/>
        <v>0</v>
      </c>
      <c r="U138" s="3" t="s">
        <v>2959</v>
      </c>
      <c r="V138" s="200">
        <f t="shared" si="40"/>
        <v>105</v>
      </c>
      <c r="W138" s="194">
        <v>7</v>
      </c>
      <c r="X138" s="194">
        <v>3</v>
      </c>
      <c r="Y138" s="195">
        <v>5</v>
      </c>
      <c r="Z138" s="200">
        <f t="shared" si="41"/>
        <v>18</v>
      </c>
      <c r="AA138" s="194">
        <v>3</v>
      </c>
      <c r="AB138" s="194">
        <v>2</v>
      </c>
      <c r="AC138" s="195">
        <v>3</v>
      </c>
      <c r="AF138" s="1">
        <v>4</v>
      </c>
      <c r="AG138" s="1">
        <v>-20</v>
      </c>
      <c r="AH138" s="1">
        <f t="shared" si="42"/>
        <v>400</v>
      </c>
      <c r="AJ138" s="1">
        <f t="shared" si="43"/>
        <v>320</v>
      </c>
      <c r="AL138" s="180">
        <v>500</v>
      </c>
      <c r="AM138" s="177">
        <v>400</v>
      </c>
      <c r="AN138" s="99">
        <f t="shared" si="44"/>
        <v>0.8</v>
      </c>
      <c r="AO138" s="100">
        <f t="shared" si="45"/>
        <v>0.2</v>
      </c>
      <c r="AP138" s="83">
        <v>470</v>
      </c>
      <c r="AQ138" s="83">
        <v>375</v>
      </c>
      <c r="AR138" s="1" t="b">
        <f>AH138&gt;=AL138</f>
        <v>0</v>
      </c>
      <c r="AS138" s="178">
        <f t="shared" si="46"/>
        <v>6.3829787234042534E-2</v>
      </c>
      <c r="AT138" s="178">
        <f t="shared" si="46"/>
        <v>6.6666666666666652E-2</v>
      </c>
    </row>
    <row r="139" spans="1:46" ht="15" customHeight="1" x14ac:dyDescent="0.25">
      <c r="A139" s="34" t="s">
        <v>630</v>
      </c>
      <c r="B139" s="5" t="s">
        <v>3303</v>
      </c>
      <c r="C139" s="5" t="s">
        <v>3053</v>
      </c>
      <c r="D139" s="34" t="s">
        <v>1817</v>
      </c>
      <c r="E139" s="5" t="s">
        <v>816</v>
      </c>
      <c r="F139" s="34" t="s">
        <v>2387</v>
      </c>
      <c r="G139" s="308" t="s">
        <v>2386</v>
      </c>
      <c r="H139" s="34" t="s">
        <v>7</v>
      </c>
      <c r="I139" s="49">
        <f t="shared" si="47"/>
        <v>115</v>
      </c>
      <c r="J139" s="48">
        <v>100</v>
      </c>
      <c r="K139" s="6">
        <v>110</v>
      </c>
      <c r="L139" s="32"/>
      <c r="M139" s="9">
        <f t="shared" si="48"/>
        <v>0</v>
      </c>
      <c r="N139" s="8">
        <f t="shared" si="49"/>
        <v>0</v>
      </c>
      <c r="O139" s="8">
        <f t="shared" si="38"/>
        <v>0</v>
      </c>
      <c r="P139" s="30"/>
      <c r="Q139" s="8">
        <f t="shared" si="50"/>
        <v>0</v>
      </c>
      <c r="R139" s="8">
        <f t="shared" si="51"/>
        <v>0</v>
      </c>
      <c r="S139" s="8">
        <f t="shared" si="39"/>
        <v>0</v>
      </c>
      <c r="T139" s="8">
        <f t="shared" si="52"/>
        <v>0</v>
      </c>
      <c r="U139" s="3" t="s">
        <v>2494</v>
      </c>
      <c r="V139" s="200">
        <v>132</v>
      </c>
      <c r="W139" s="196"/>
      <c r="X139" s="196"/>
      <c r="Y139" s="197">
        <v>6</v>
      </c>
      <c r="Z139" s="200">
        <f t="shared" si="41"/>
        <v>36</v>
      </c>
      <c r="AA139" s="196">
        <v>3</v>
      </c>
      <c r="AB139" s="196">
        <v>3</v>
      </c>
      <c r="AC139" s="197">
        <v>4</v>
      </c>
      <c r="AE139" s="1"/>
      <c r="AF139" s="1">
        <v>6</v>
      </c>
      <c r="AG139" s="1">
        <v>-10</v>
      </c>
      <c r="AH139" s="1">
        <f t="shared" si="42"/>
        <v>400</v>
      </c>
      <c r="AI139" s="1">
        <f t="shared" ref="AI139:AI162" si="53">ROUNDUP($AF139*AI$5+$J139,-1)</f>
        <v>250</v>
      </c>
      <c r="AJ139" s="1">
        <f t="shared" si="43"/>
        <v>260</v>
      </c>
      <c r="AL139" s="175">
        <f>AP139*1.1</f>
        <v>0</v>
      </c>
      <c r="AM139" s="172">
        <f>AQ139*1.1</f>
        <v>0</v>
      </c>
    </row>
    <row r="140" spans="1:46" ht="15" customHeight="1" x14ac:dyDescent="0.25">
      <c r="A140" s="34" t="s">
        <v>630</v>
      </c>
      <c r="B140" s="5" t="s">
        <v>3303</v>
      </c>
      <c r="C140" s="5" t="s">
        <v>3053</v>
      </c>
      <c r="D140" s="34" t="s">
        <v>1817</v>
      </c>
      <c r="E140" s="5" t="s">
        <v>816</v>
      </c>
      <c r="F140" s="34" t="s">
        <v>363</v>
      </c>
      <c r="G140" s="302" t="s">
        <v>2217</v>
      </c>
      <c r="H140" s="34" t="s">
        <v>7</v>
      </c>
      <c r="I140" s="49">
        <f t="shared" si="47"/>
        <v>115</v>
      </c>
      <c r="J140" s="48">
        <v>100</v>
      </c>
      <c r="K140" s="6">
        <v>110</v>
      </c>
      <c r="L140" s="32"/>
      <c r="M140" s="9">
        <f t="shared" si="48"/>
        <v>0</v>
      </c>
      <c r="N140" s="8">
        <f t="shared" si="49"/>
        <v>0</v>
      </c>
      <c r="O140" s="8">
        <f t="shared" si="38"/>
        <v>0</v>
      </c>
      <c r="P140" s="30"/>
      <c r="Q140" s="8">
        <f t="shared" si="50"/>
        <v>0</v>
      </c>
      <c r="R140" s="8">
        <f t="shared" si="51"/>
        <v>0</v>
      </c>
      <c r="S140" s="8">
        <f t="shared" si="39"/>
        <v>0</v>
      </c>
      <c r="T140" s="8">
        <f t="shared" si="52"/>
        <v>0</v>
      </c>
      <c r="U140" s="3" t="s">
        <v>2495</v>
      </c>
      <c r="V140" s="200">
        <f>W140*X140*Y140</f>
        <v>60</v>
      </c>
      <c r="W140" s="198">
        <v>5</v>
      </c>
      <c r="X140" s="198">
        <v>2</v>
      </c>
      <c r="Y140" s="199">
        <v>6</v>
      </c>
      <c r="Z140" s="200">
        <f t="shared" si="41"/>
        <v>16</v>
      </c>
      <c r="AA140" s="198">
        <v>2</v>
      </c>
      <c r="AB140" s="198">
        <v>2</v>
      </c>
      <c r="AC140" s="199">
        <v>4</v>
      </c>
      <c r="AD140" s="104" t="s">
        <v>1812</v>
      </c>
      <c r="AE140" s="104" t="s">
        <v>1812</v>
      </c>
      <c r="AF140" s="1">
        <v>9</v>
      </c>
      <c r="AG140" s="1">
        <v>-10</v>
      </c>
      <c r="AH140" s="1">
        <f t="shared" si="42"/>
        <v>550</v>
      </c>
      <c r="AI140" s="1">
        <f t="shared" si="53"/>
        <v>330</v>
      </c>
      <c r="AJ140" s="1">
        <f t="shared" si="43"/>
        <v>335</v>
      </c>
      <c r="AK140" s="1">
        <v>1</v>
      </c>
      <c r="AL140" s="281">
        <f>ROUNDUP(AP140*1.1,-1)</f>
        <v>500</v>
      </c>
      <c r="AM140" s="248">
        <v>350</v>
      </c>
      <c r="AN140" s="99">
        <f t="shared" ref="AN140:AN162" si="54">AM140/AL140</f>
        <v>0.7</v>
      </c>
      <c r="AO140" s="100">
        <f t="shared" ref="AO140:AO162" si="55">(AL140-AM140)/AL140</f>
        <v>0.3</v>
      </c>
      <c r="AP140" s="83">
        <v>450</v>
      </c>
      <c r="AQ140" s="83">
        <v>293</v>
      </c>
      <c r="AR140" s="1" t="b">
        <f>AH140&gt;=AL140</f>
        <v>1</v>
      </c>
      <c r="AS140" s="178">
        <f>AL140/AP140-1</f>
        <v>0.11111111111111116</v>
      </c>
      <c r="AT140" s="178">
        <f>AM140/AQ140-1</f>
        <v>0.19453924914675769</v>
      </c>
    </row>
    <row r="141" spans="1:46" ht="15" customHeight="1" x14ac:dyDescent="0.25">
      <c r="A141" s="34" t="s">
        <v>630</v>
      </c>
      <c r="B141" s="5" t="s">
        <v>3303</v>
      </c>
      <c r="C141" s="5" t="s">
        <v>3053</v>
      </c>
      <c r="D141" s="5" t="s">
        <v>26</v>
      </c>
      <c r="E141" s="81" t="s">
        <v>817</v>
      </c>
      <c r="F141" s="166" t="s">
        <v>3283</v>
      </c>
      <c r="G141" s="208" t="s">
        <v>3254</v>
      </c>
      <c r="H141" s="34" t="s">
        <v>7</v>
      </c>
      <c r="I141" s="49">
        <f t="shared" si="47"/>
        <v>207</v>
      </c>
      <c r="J141" s="279">
        <v>180</v>
      </c>
      <c r="K141" s="58">
        <v>200</v>
      </c>
      <c r="L141" s="32"/>
      <c r="M141" s="9">
        <f t="shared" si="48"/>
        <v>0</v>
      </c>
      <c r="N141" s="8">
        <f t="shared" si="49"/>
        <v>0</v>
      </c>
      <c r="O141" s="8">
        <f t="shared" si="38"/>
        <v>0</v>
      </c>
      <c r="P141" s="30"/>
      <c r="Q141" s="8">
        <f t="shared" si="50"/>
        <v>0</v>
      </c>
      <c r="R141" s="8">
        <f t="shared" si="51"/>
        <v>0</v>
      </c>
      <c r="S141" s="8">
        <f t="shared" si="39"/>
        <v>0</v>
      </c>
      <c r="T141" s="8">
        <f t="shared" si="52"/>
        <v>0</v>
      </c>
      <c r="U141" s="3" t="s">
        <v>2495</v>
      </c>
      <c r="V141" s="200">
        <f>W141*X141*Y141</f>
        <v>60</v>
      </c>
      <c r="W141" s="196">
        <v>5</v>
      </c>
      <c r="X141" s="196">
        <v>2</v>
      </c>
      <c r="Y141" s="197">
        <v>6</v>
      </c>
      <c r="Z141" s="200">
        <f t="shared" si="41"/>
        <v>16</v>
      </c>
      <c r="AA141" s="196">
        <v>2</v>
      </c>
      <c r="AB141" s="196">
        <v>2</v>
      </c>
      <c r="AC141" s="197">
        <v>4</v>
      </c>
      <c r="AF141" s="1">
        <v>9</v>
      </c>
      <c r="AH141" s="1">
        <f t="shared" si="42"/>
        <v>650</v>
      </c>
      <c r="AI141" s="1">
        <f t="shared" si="53"/>
        <v>410</v>
      </c>
      <c r="AJ141" s="1">
        <f t="shared" si="43"/>
        <v>425</v>
      </c>
      <c r="AL141" s="281">
        <v>650</v>
      </c>
      <c r="AM141" s="249">
        <v>550</v>
      </c>
      <c r="AN141" s="99">
        <f t="shared" si="54"/>
        <v>0.84615384615384615</v>
      </c>
      <c r="AO141" s="100">
        <f t="shared" si="55"/>
        <v>0.15384615384615385</v>
      </c>
      <c r="AQ141" s="1">
        <v>315</v>
      </c>
      <c r="AS141" s="178"/>
      <c r="AT141" s="178"/>
    </row>
    <row r="142" spans="1:46" ht="15" customHeight="1" x14ac:dyDescent="0.25">
      <c r="A142" s="34" t="s">
        <v>630</v>
      </c>
      <c r="B142" s="5" t="s">
        <v>631</v>
      </c>
      <c r="C142" s="5" t="s">
        <v>1694</v>
      </c>
      <c r="D142" s="5" t="s">
        <v>26</v>
      </c>
      <c r="E142" s="5" t="s">
        <v>816</v>
      </c>
      <c r="F142" s="166" t="s">
        <v>3247</v>
      </c>
      <c r="G142" s="208" t="s">
        <v>3249</v>
      </c>
      <c r="H142" s="34" t="s">
        <v>7</v>
      </c>
      <c r="I142" s="49">
        <f t="shared" si="47"/>
        <v>184</v>
      </c>
      <c r="J142" s="48">
        <v>160</v>
      </c>
      <c r="K142" s="48">
        <v>180</v>
      </c>
      <c r="L142" s="32"/>
      <c r="M142" s="9">
        <f t="shared" si="48"/>
        <v>0</v>
      </c>
      <c r="N142" s="8">
        <f t="shared" si="49"/>
        <v>0</v>
      </c>
      <c r="O142" s="8">
        <f t="shared" si="38"/>
        <v>0</v>
      </c>
      <c r="P142" s="30"/>
      <c r="Q142" s="8">
        <f t="shared" si="50"/>
        <v>0</v>
      </c>
      <c r="R142" s="8">
        <f t="shared" si="51"/>
        <v>0</v>
      </c>
      <c r="S142" s="8">
        <f t="shared" si="39"/>
        <v>0</v>
      </c>
      <c r="T142" s="8">
        <f t="shared" si="52"/>
        <v>0</v>
      </c>
      <c r="U142" s="3" t="s">
        <v>2507</v>
      </c>
      <c r="V142" s="202">
        <f>W142*X142*Y142</f>
        <v>36</v>
      </c>
      <c r="W142" s="196">
        <v>3</v>
      </c>
      <c r="X142" s="194">
        <v>2</v>
      </c>
      <c r="Y142" s="195">
        <v>6</v>
      </c>
      <c r="Z142" s="200">
        <v>12</v>
      </c>
      <c r="AA142" s="194"/>
      <c r="AB142" s="194"/>
      <c r="AC142" s="195">
        <v>4</v>
      </c>
      <c r="AF142" s="1">
        <v>15</v>
      </c>
      <c r="AG142" s="1">
        <v>-30</v>
      </c>
      <c r="AH142" s="1">
        <f t="shared" si="42"/>
        <v>900</v>
      </c>
      <c r="AI142" s="1">
        <f t="shared" si="53"/>
        <v>540</v>
      </c>
      <c r="AJ142" s="1">
        <f t="shared" si="43"/>
        <v>555</v>
      </c>
      <c r="AL142" s="247">
        <f t="shared" ref="AL142:AM144" si="56">ROUNDUP(AP142*1.1,-1)</f>
        <v>880</v>
      </c>
      <c r="AM142" s="248">
        <f t="shared" si="56"/>
        <v>620</v>
      </c>
      <c r="AN142" s="99">
        <f t="shared" si="54"/>
        <v>0.70454545454545459</v>
      </c>
      <c r="AO142" s="100">
        <f t="shared" si="55"/>
        <v>0.29545454545454547</v>
      </c>
      <c r="AP142" s="83">
        <v>800</v>
      </c>
      <c r="AQ142" s="83">
        <v>560</v>
      </c>
      <c r="AR142" s="1" t="b">
        <f t="shared" ref="AR142:AR162" si="57">AH142&gt;=AL142</f>
        <v>1</v>
      </c>
      <c r="AS142" s="178">
        <f t="shared" ref="AS142:AS162" si="58">AL142/AP142-1</f>
        <v>0.10000000000000009</v>
      </c>
      <c r="AT142" s="178">
        <f t="shared" ref="AT142:AT162" si="59">AM142/AQ142-1</f>
        <v>0.10714285714285721</v>
      </c>
    </row>
    <row r="143" spans="1:46" ht="15" customHeight="1" x14ac:dyDescent="0.25">
      <c r="A143" s="34" t="s">
        <v>630</v>
      </c>
      <c r="B143" s="5" t="s">
        <v>631</v>
      </c>
      <c r="C143" s="5" t="s">
        <v>1694</v>
      </c>
      <c r="D143" s="5" t="s">
        <v>26</v>
      </c>
      <c r="E143" s="5" t="s">
        <v>816</v>
      </c>
      <c r="F143" s="166" t="s">
        <v>3248</v>
      </c>
      <c r="G143" s="208" t="s">
        <v>3250</v>
      </c>
      <c r="H143" s="34" t="s">
        <v>7</v>
      </c>
      <c r="I143" s="49">
        <f t="shared" si="47"/>
        <v>184</v>
      </c>
      <c r="J143" s="48">
        <v>160</v>
      </c>
      <c r="K143" s="48">
        <v>180</v>
      </c>
      <c r="L143" s="32"/>
      <c r="M143" s="9">
        <f t="shared" si="48"/>
        <v>0</v>
      </c>
      <c r="N143" s="8">
        <f t="shared" si="49"/>
        <v>0</v>
      </c>
      <c r="O143" s="8">
        <f t="shared" si="38"/>
        <v>0</v>
      </c>
      <c r="P143" s="30"/>
      <c r="Q143" s="8">
        <f t="shared" si="50"/>
        <v>0</v>
      </c>
      <c r="R143" s="8">
        <f t="shared" si="51"/>
        <v>0</v>
      </c>
      <c r="S143" s="8">
        <f t="shared" si="39"/>
        <v>0</v>
      </c>
      <c r="T143" s="8">
        <f t="shared" si="52"/>
        <v>0</v>
      </c>
      <c r="U143" s="3" t="s">
        <v>2507</v>
      </c>
      <c r="V143" s="202">
        <f>W143*X143*Y143</f>
        <v>36</v>
      </c>
      <c r="W143" s="196">
        <v>3</v>
      </c>
      <c r="X143" s="194">
        <v>2</v>
      </c>
      <c r="Y143" s="195">
        <v>6</v>
      </c>
      <c r="Z143" s="200">
        <v>12</v>
      </c>
      <c r="AA143" s="194"/>
      <c r="AB143" s="194"/>
      <c r="AC143" s="195">
        <v>4</v>
      </c>
      <c r="AF143" s="1">
        <v>15</v>
      </c>
      <c r="AG143" s="1">
        <v>-30</v>
      </c>
      <c r="AH143" s="1">
        <f t="shared" si="42"/>
        <v>900</v>
      </c>
      <c r="AI143" s="1">
        <f t="shared" si="53"/>
        <v>540</v>
      </c>
      <c r="AJ143" s="1">
        <f t="shared" si="43"/>
        <v>555</v>
      </c>
      <c r="AL143" s="180">
        <f t="shared" si="56"/>
        <v>880</v>
      </c>
      <c r="AM143" s="172">
        <f t="shared" si="56"/>
        <v>620</v>
      </c>
      <c r="AN143" s="99">
        <f t="shared" si="54"/>
        <v>0.70454545454545459</v>
      </c>
      <c r="AO143" s="100">
        <f t="shared" si="55"/>
        <v>0.29545454545454547</v>
      </c>
      <c r="AP143" s="83">
        <v>800</v>
      </c>
      <c r="AQ143" s="83">
        <v>560</v>
      </c>
      <c r="AR143" s="1" t="b">
        <f t="shared" si="57"/>
        <v>1</v>
      </c>
      <c r="AS143" s="178">
        <f t="shared" si="58"/>
        <v>0.10000000000000009</v>
      </c>
      <c r="AT143" s="178">
        <f t="shared" si="59"/>
        <v>0.10714285714285721</v>
      </c>
    </row>
    <row r="144" spans="1:46" ht="15" customHeight="1" x14ac:dyDescent="0.25">
      <c r="A144" s="34" t="s">
        <v>630</v>
      </c>
      <c r="B144" s="5" t="s">
        <v>631</v>
      </c>
      <c r="C144" s="5" t="s">
        <v>1694</v>
      </c>
      <c r="D144" s="5" t="s">
        <v>26</v>
      </c>
      <c r="E144" s="81" t="s">
        <v>817</v>
      </c>
      <c r="F144" s="34" t="s">
        <v>1683</v>
      </c>
      <c r="G144" s="207" t="s">
        <v>3221</v>
      </c>
      <c r="H144" s="34" t="s">
        <v>7</v>
      </c>
      <c r="I144" s="49">
        <f t="shared" si="47"/>
        <v>184</v>
      </c>
      <c r="J144" s="48">
        <v>160</v>
      </c>
      <c r="K144" s="48">
        <v>180</v>
      </c>
      <c r="L144" s="32"/>
      <c r="M144" s="9">
        <f t="shared" si="48"/>
        <v>0</v>
      </c>
      <c r="N144" s="8">
        <f t="shared" si="49"/>
        <v>0</v>
      </c>
      <c r="O144" s="8">
        <f t="shared" si="38"/>
        <v>0</v>
      </c>
      <c r="P144" s="30"/>
      <c r="Q144" s="8">
        <f t="shared" si="50"/>
        <v>0</v>
      </c>
      <c r="R144" s="8">
        <f t="shared" si="51"/>
        <v>0</v>
      </c>
      <c r="S144" s="8">
        <f t="shared" si="39"/>
        <v>0</v>
      </c>
      <c r="T144" s="8">
        <f t="shared" si="52"/>
        <v>0</v>
      </c>
      <c r="U144" s="3" t="s">
        <v>2507</v>
      </c>
      <c r="V144" s="202">
        <f>W144*X144*Y144</f>
        <v>36</v>
      </c>
      <c r="W144" s="196">
        <v>3</v>
      </c>
      <c r="X144" s="194">
        <v>2</v>
      </c>
      <c r="Y144" s="195">
        <v>6</v>
      </c>
      <c r="Z144" s="200">
        <v>12</v>
      </c>
      <c r="AA144" s="194"/>
      <c r="AB144" s="194"/>
      <c r="AC144" s="195">
        <v>4</v>
      </c>
      <c r="AF144" s="1">
        <v>15</v>
      </c>
      <c r="AG144" s="1">
        <v>-30</v>
      </c>
      <c r="AH144" s="1">
        <f t="shared" si="42"/>
        <v>900</v>
      </c>
      <c r="AI144" s="1">
        <f t="shared" si="53"/>
        <v>540</v>
      </c>
      <c r="AJ144" s="1">
        <f t="shared" si="43"/>
        <v>555</v>
      </c>
      <c r="AK144" s="1">
        <v>1</v>
      </c>
      <c r="AL144" s="180">
        <f t="shared" si="56"/>
        <v>880</v>
      </c>
      <c r="AM144" s="172">
        <f t="shared" si="56"/>
        <v>620</v>
      </c>
      <c r="AN144" s="99">
        <f t="shared" si="54"/>
        <v>0.70454545454545459</v>
      </c>
      <c r="AO144" s="100">
        <f t="shared" si="55"/>
        <v>0.29545454545454547</v>
      </c>
      <c r="AP144" s="83">
        <v>800</v>
      </c>
      <c r="AQ144" s="83">
        <v>560</v>
      </c>
      <c r="AR144" s="1" t="b">
        <f t="shared" si="57"/>
        <v>1</v>
      </c>
      <c r="AS144" s="178">
        <f t="shared" si="58"/>
        <v>0.10000000000000009</v>
      </c>
      <c r="AT144" s="178">
        <f t="shared" si="59"/>
        <v>0.10714285714285721</v>
      </c>
    </row>
    <row r="145" spans="1:46" ht="15" customHeight="1" x14ac:dyDescent="0.25">
      <c r="A145" s="34" t="s">
        <v>630</v>
      </c>
      <c r="B145" s="5" t="s">
        <v>631</v>
      </c>
      <c r="C145" s="5" t="s">
        <v>1695</v>
      </c>
      <c r="D145" s="5" t="s">
        <v>26</v>
      </c>
      <c r="E145" s="5" t="s">
        <v>816</v>
      </c>
      <c r="F145" s="166" t="s">
        <v>3239</v>
      </c>
      <c r="G145" s="65" t="s">
        <v>3243</v>
      </c>
      <c r="H145" s="34" t="s">
        <v>7</v>
      </c>
      <c r="I145" s="49">
        <f t="shared" si="47"/>
        <v>173</v>
      </c>
      <c r="J145" s="48">
        <v>150</v>
      </c>
      <c r="K145" s="48">
        <v>170</v>
      </c>
      <c r="L145" s="32"/>
      <c r="M145" s="9">
        <f t="shared" si="48"/>
        <v>0</v>
      </c>
      <c r="N145" s="8">
        <f t="shared" si="49"/>
        <v>0</v>
      </c>
      <c r="O145" s="8">
        <f t="shared" si="38"/>
        <v>0</v>
      </c>
      <c r="P145" s="30"/>
      <c r="Q145" s="8">
        <f t="shared" si="50"/>
        <v>0</v>
      </c>
      <c r="R145" s="8">
        <f t="shared" si="51"/>
        <v>0</v>
      </c>
      <c r="S145" s="8">
        <f t="shared" si="39"/>
        <v>0</v>
      </c>
      <c r="T145" s="8">
        <f t="shared" si="52"/>
        <v>0</v>
      </c>
      <c r="U145" s="3" t="s">
        <v>2508</v>
      </c>
      <c r="V145" s="200">
        <v>54</v>
      </c>
      <c r="W145" s="196"/>
      <c r="X145" s="196"/>
      <c r="Y145" s="197">
        <v>6</v>
      </c>
      <c r="Z145" s="202">
        <f t="shared" ref="Z145:Z177" si="60">AA145*AB145*AC145</f>
        <v>16</v>
      </c>
      <c r="AA145" s="196">
        <v>2</v>
      </c>
      <c r="AB145" s="196">
        <v>2</v>
      </c>
      <c r="AC145" s="197">
        <v>4</v>
      </c>
      <c r="AF145" s="1">
        <v>12</v>
      </c>
      <c r="AG145" s="1">
        <v>-20</v>
      </c>
      <c r="AH145" s="1">
        <f t="shared" si="42"/>
        <v>750</v>
      </c>
      <c r="AI145" s="1">
        <f t="shared" si="53"/>
        <v>450</v>
      </c>
      <c r="AJ145" s="1">
        <f t="shared" si="43"/>
        <v>470</v>
      </c>
      <c r="AL145" s="180">
        <v>700</v>
      </c>
      <c r="AM145" s="177">
        <v>500</v>
      </c>
      <c r="AN145" s="99">
        <f t="shared" si="54"/>
        <v>0.7142857142857143</v>
      </c>
      <c r="AO145" s="100">
        <f t="shared" si="55"/>
        <v>0.2857142857142857</v>
      </c>
      <c r="AP145" s="83">
        <v>650</v>
      </c>
      <c r="AQ145" s="83">
        <v>455</v>
      </c>
      <c r="AR145" s="1" t="b">
        <f t="shared" si="57"/>
        <v>1</v>
      </c>
      <c r="AS145" s="178">
        <f t="shared" si="58"/>
        <v>7.6923076923076872E-2</v>
      </c>
      <c r="AT145" s="178">
        <f t="shared" si="59"/>
        <v>9.8901098901098994E-2</v>
      </c>
    </row>
    <row r="146" spans="1:46" ht="15" customHeight="1" x14ac:dyDescent="0.25">
      <c r="A146" s="34" t="s">
        <v>630</v>
      </c>
      <c r="B146" s="5" t="s">
        <v>631</v>
      </c>
      <c r="C146" s="5" t="s">
        <v>1695</v>
      </c>
      <c r="D146" s="34" t="s">
        <v>1826</v>
      </c>
      <c r="E146" s="5" t="s">
        <v>816</v>
      </c>
      <c r="F146" s="211" t="s">
        <v>3042</v>
      </c>
      <c r="G146" s="65" t="s">
        <v>3048</v>
      </c>
      <c r="H146" s="34" t="s">
        <v>7</v>
      </c>
      <c r="I146" s="49">
        <f t="shared" si="47"/>
        <v>173</v>
      </c>
      <c r="J146" s="48">
        <v>150</v>
      </c>
      <c r="K146" s="48">
        <v>170</v>
      </c>
      <c r="L146" s="32"/>
      <c r="M146" s="9">
        <f t="shared" si="48"/>
        <v>0</v>
      </c>
      <c r="N146" s="8">
        <f t="shared" si="49"/>
        <v>0</v>
      </c>
      <c r="O146" s="8">
        <f t="shared" si="38"/>
        <v>0</v>
      </c>
      <c r="P146" s="30"/>
      <c r="Q146" s="8">
        <f t="shared" si="50"/>
        <v>0</v>
      </c>
      <c r="R146" s="8">
        <f t="shared" si="51"/>
        <v>0</v>
      </c>
      <c r="S146" s="8">
        <f t="shared" si="39"/>
        <v>0</v>
      </c>
      <c r="T146" s="8">
        <f t="shared" si="52"/>
        <v>0</v>
      </c>
      <c r="U146" s="3" t="s">
        <v>2508</v>
      </c>
      <c r="V146" s="200">
        <v>54</v>
      </c>
      <c r="W146" s="196"/>
      <c r="X146" s="196"/>
      <c r="Y146" s="197">
        <v>6</v>
      </c>
      <c r="Z146" s="202">
        <f t="shared" si="60"/>
        <v>16</v>
      </c>
      <c r="AA146" s="196">
        <v>2</v>
      </c>
      <c r="AB146" s="196">
        <v>2</v>
      </c>
      <c r="AC146" s="197">
        <v>4</v>
      </c>
      <c r="AF146" s="1">
        <v>12</v>
      </c>
      <c r="AG146" s="1">
        <v>-20</v>
      </c>
      <c r="AH146" s="1">
        <f t="shared" si="42"/>
        <v>750</v>
      </c>
      <c r="AI146" s="1">
        <f t="shared" si="53"/>
        <v>450</v>
      </c>
      <c r="AJ146" s="1">
        <f t="shared" si="43"/>
        <v>470</v>
      </c>
      <c r="AL146" s="180">
        <v>700</v>
      </c>
      <c r="AM146" s="177">
        <v>500</v>
      </c>
      <c r="AN146" s="99">
        <f t="shared" si="54"/>
        <v>0.7142857142857143</v>
      </c>
      <c r="AO146" s="100">
        <f t="shared" si="55"/>
        <v>0.2857142857142857</v>
      </c>
      <c r="AP146" s="83">
        <v>650</v>
      </c>
      <c r="AQ146" s="83">
        <v>455</v>
      </c>
      <c r="AR146" s="1" t="b">
        <f t="shared" si="57"/>
        <v>1</v>
      </c>
      <c r="AS146" s="178">
        <f t="shared" si="58"/>
        <v>7.6923076923076872E-2</v>
      </c>
      <c r="AT146" s="178">
        <f t="shared" si="59"/>
        <v>9.8901098901098994E-2</v>
      </c>
    </row>
    <row r="147" spans="1:46" ht="15" customHeight="1" x14ac:dyDescent="0.25">
      <c r="A147" s="34" t="s">
        <v>630</v>
      </c>
      <c r="B147" s="5" t="s">
        <v>631</v>
      </c>
      <c r="C147" s="5" t="s">
        <v>1695</v>
      </c>
      <c r="D147" s="5" t="s">
        <v>26</v>
      </c>
      <c r="E147" s="5" t="s">
        <v>816</v>
      </c>
      <c r="F147" s="166" t="s">
        <v>3240</v>
      </c>
      <c r="G147" s="207" t="s">
        <v>3245</v>
      </c>
      <c r="H147" s="34" t="s">
        <v>7</v>
      </c>
      <c r="I147" s="49">
        <f t="shared" si="47"/>
        <v>173</v>
      </c>
      <c r="J147" s="48">
        <v>150</v>
      </c>
      <c r="K147" s="48">
        <v>170</v>
      </c>
      <c r="L147" s="32"/>
      <c r="M147" s="9">
        <f t="shared" si="48"/>
        <v>0</v>
      </c>
      <c r="N147" s="8">
        <f t="shared" si="49"/>
        <v>0</v>
      </c>
      <c r="O147" s="8">
        <f t="shared" si="38"/>
        <v>0</v>
      </c>
      <c r="P147" s="30"/>
      <c r="Q147" s="8">
        <f t="shared" si="50"/>
        <v>0</v>
      </c>
      <c r="R147" s="8">
        <f t="shared" si="51"/>
        <v>0</v>
      </c>
      <c r="S147" s="8">
        <f t="shared" si="39"/>
        <v>0</v>
      </c>
      <c r="T147" s="8">
        <f t="shared" si="52"/>
        <v>0</v>
      </c>
      <c r="U147" s="3" t="s">
        <v>2508</v>
      </c>
      <c r="V147" s="200">
        <v>54</v>
      </c>
      <c r="W147" s="196"/>
      <c r="X147" s="196"/>
      <c r="Y147" s="197">
        <v>6</v>
      </c>
      <c r="Z147" s="202">
        <f t="shared" si="60"/>
        <v>16</v>
      </c>
      <c r="AA147" s="196">
        <v>2</v>
      </c>
      <c r="AB147" s="196">
        <v>2</v>
      </c>
      <c r="AC147" s="197">
        <v>4</v>
      </c>
      <c r="AF147" s="1">
        <v>12</v>
      </c>
      <c r="AG147" s="1">
        <v>-20</v>
      </c>
      <c r="AH147" s="1">
        <f t="shared" si="42"/>
        <v>750</v>
      </c>
      <c r="AI147" s="1">
        <f t="shared" si="53"/>
        <v>450</v>
      </c>
      <c r="AJ147" s="1">
        <f t="shared" si="43"/>
        <v>470</v>
      </c>
      <c r="AL147" s="180">
        <v>700</v>
      </c>
      <c r="AM147" s="177">
        <v>500</v>
      </c>
      <c r="AN147" s="99">
        <f t="shared" si="54"/>
        <v>0.7142857142857143</v>
      </c>
      <c r="AO147" s="100">
        <f t="shared" si="55"/>
        <v>0.2857142857142857</v>
      </c>
      <c r="AP147" s="83">
        <v>650</v>
      </c>
      <c r="AQ147" s="83">
        <v>455</v>
      </c>
      <c r="AR147" s="1" t="b">
        <f t="shared" si="57"/>
        <v>1</v>
      </c>
      <c r="AS147" s="178">
        <f t="shared" si="58"/>
        <v>7.6923076923076872E-2</v>
      </c>
      <c r="AT147" s="178">
        <f t="shared" si="59"/>
        <v>9.8901098901098994E-2</v>
      </c>
    </row>
    <row r="148" spans="1:46" ht="15" customHeight="1" x14ac:dyDescent="0.25">
      <c r="A148" s="34" t="s">
        <v>630</v>
      </c>
      <c r="B148" s="5" t="s">
        <v>631</v>
      </c>
      <c r="C148" s="5" t="s">
        <v>1695</v>
      </c>
      <c r="D148" s="34" t="s">
        <v>1826</v>
      </c>
      <c r="E148" s="5" t="s">
        <v>816</v>
      </c>
      <c r="F148" s="211" t="s">
        <v>3040</v>
      </c>
      <c r="G148" s="207" t="s">
        <v>3046</v>
      </c>
      <c r="H148" s="34" t="s">
        <v>7</v>
      </c>
      <c r="I148" s="49">
        <f t="shared" si="47"/>
        <v>173</v>
      </c>
      <c r="J148" s="48">
        <v>150</v>
      </c>
      <c r="K148" s="48">
        <v>170</v>
      </c>
      <c r="L148" s="32"/>
      <c r="M148" s="9">
        <f t="shared" si="48"/>
        <v>0</v>
      </c>
      <c r="N148" s="8">
        <f t="shared" si="49"/>
        <v>0</v>
      </c>
      <c r="O148" s="8">
        <f t="shared" si="38"/>
        <v>0</v>
      </c>
      <c r="P148" s="30"/>
      <c r="Q148" s="8">
        <f t="shared" si="50"/>
        <v>0</v>
      </c>
      <c r="R148" s="8">
        <f t="shared" si="51"/>
        <v>0</v>
      </c>
      <c r="S148" s="8">
        <f t="shared" si="39"/>
        <v>0</v>
      </c>
      <c r="T148" s="8">
        <f t="shared" si="52"/>
        <v>0</v>
      </c>
      <c r="U148" s="3" t="s">
        <v>2508</v>
      </c>
      <c r="V148" s="200">
        <v>54</v>
      </c>
      <c r="W148" s="196"/>
      <c r="X148" s="196"/>
      <c r="Y148" s="197">
        <v>6</v>
      </c>
      <c r="Z148" s="202">
        <f t="shared" si="60"/>
        <v>16</v>
      </c>
      <c r="AA148" s="196">
        <v>2</v>
      </c>
      <c r="AB148" s="196">
        <v>2</v>
      </c>
      <c r="AC148" s="197">
        <v>4</v>
      </c>
      <c r="AF148" s="1">
        <v>12</v>
      </c>
      <c r="AG148" s="1">
        <v>-20</v>
      </c>
      <c r="AH148" s="1">
        <f t="shared" si="42"/>
        <v>750</v>
      </c>
      <c r="AI148" s="1">
        <f t="shared" si="53"/>
        <v>450</v>
      </c>
      <c r="AJ148" s="1">
        <f t="shared" si="43"/>
        <v>470</v>
      </c>
      <c r="AL148" s="180">
        <v>700</v>
      </c>
      <c r="AM148" s="177">
        <v>500</v>
      </c>
      <c r="AN148" s="99">
        <f t="shared" si="54"/>
        <v>0.7142857142857143</v>
      </c>
      <c r="AO148" s="100">
        <f t="shared" si="55"/>
        <v>0.2857142857142857</v>
      </c>
      <c r="AP148" s="83">
        <v>650</v>
      </c>
      <c r="AQ148" s="83">
        <v>455</v>
      </c>
      <c r="AR148" s="1" t="b">
        <f t="shared" si="57"/>
        <v>1</v>
      </c>
      <c r="AS148" s="178">
        <f t="shared" si="58"/>
        <v>7.6923076923076872E-2</v>
      </c>
      <c r="AT148" s="178">
        <f t="shared" si="59"/>
        <v>9.8901098901098994E-2</v>
      </c>
    </row>
    <row r="149" spans="1:46" ht="15" customHeight="1" x14ac:dyDescent="0.25">
      <c r="A149" s="34" t="s">
        <v>630</v>
      </c>
      <c r="B149" s="5" t="s">
        <v>631</v>
      </c>
      <c r="C149" s="5" t="s">
        <v>1695</v>
      </c>
      <c r="D149" s="5" t="s">
        <v>26</v>
      </c>
      <c r="E149" s="5" t="s">
        <v>816</v>
      </c>
      <c r="F149" s="34" t="s">
        <v>3038</v>
      </c>
      <c r="G149" s="207" t="s">
        <v>3044</v>
      </c>
      <c r="H149" s="34" t="s">
        <v>7</v>
      </c>
      <c r="I149" s="49">
        <f t="shared" si="47"/>
        <v>173</v>
      </c>
      <c r="J149" s="48">
        <v>150</v>
      </c>
      <c r="K149" s="48">
        <v>170</v>
      </c>
      <c r="L149" s="32"/>
      <c r="M149" s="9">
        <f t="shared" si="48"/>
        <v>0</v>
      </c>
      <c r="N149" s="8">
        <f t="shared" si="49"/>
        <v>0</v>
      </c>
      <c r="O149" s="8">
        <f t="shared" si="38"/>
        <v>0</v>
      </c>
      <c r="P149" s="30"/>
      <c r="Q149" s="8">
        <f t="shared" si="50"/>
        <v>0</v>
      </c>
      <c r="R149" s="8">
        <f t="shared" si="51"/>
        <v>0</v>
      </c>
      <c r="S149" s="8">
        <f t="shared" si="39"/>
        <v>0</v>
      </c>
      <c r="T149" s="8">
        <f t="shared" si="52"/>
        <v>0</v>
      </c>
      <c r="U149" s="3" t="s">
        <v>2508</v>
      </c>
      <c r="V149" s="200">
        <v>54</v>
      </c>
      <c r="W149" s="196"/>
      <c r="X149" s="196"/>
      <c r="Y149" s="197">
        <v>6</v>
      </c>
      <c r="Z149" s="202">
        <f t="shared" si="60"/>
        <v>16</v>
      </c>
      <c r="AA149" s="196">
        <v>2</v>
      </c>
      <c r="AB149" s="196">
        <v>2</v>
      </c>
      <c r="AC149" s="197">
        <v>4</v>
      </c>
      <c r="AF149" s="1">
        <v>12</v>
      </c>
      <c r="AG149" s="1">
        <v>-20</v>
      </c>
      <c r="AH149" s="1">
        <f t="shared" si="42"/>
        <v>750</v>
      </c>
      <c r="AI149" s="1">
        <f t="shared" si="53"/>
        <v>450</v>
      </c>
      <c r="AJ149" s="1">
        <f t="shared" si="43"/>
        <v>470</v>
      </c>
      <c r="AL149" s="180">
        <v>700</v>
      </c>
      <c r="AM149" s="177">
        <v>500</v>
      </c>
      <c r="AN149" s="99">
        <f t="shared" si="54"/>
        <v>0.7142857142857143</v>
      </c>
      <c r="AO149" s="100">
        <f t="shared" si="55"/>
        <v>0.2857142857142857</v>
      </c>
      <c r="AP149" s="83">
        <v>650</v>
      </c>
      <c r="AQ149" s="83">
        <v>455</v>
      </c>
      <c r="AR149" s="1" t="b">
        <f t="shared" si="57"/>
        <v>1</v>
      </c>
      <c r="AS149" s="178">
        <f t="shared" si="58"/>
        <v>7.6923076923076872E-2</v>
      </c>
      <c r="AT149" s="178">
        <f t="shared" si="59"/>
        <v>9.8901098901098994E-2</v>
      </c>
    </row>
    <row r="150" spans="1:46" ht="15" customHeight="1" x14ac:dyDescent="0.25">
      <c r="A150" s="34" t="s">
        <v>630</v>
      </c>
      <c r="B150" s="5" t="s">
        <v>631</v>
      </c>
      <c r="C150" s="5" t="s">
        <v>1695</v>
      </c>
      <c r="D150" s="5" t="s">
        <v>26</v>
      </c>
      <c r="E150" s="5" t="s">
        <v>816</v>
      </c>
      <c r="F150" s="166" t="s">
        <v>3241</v>
      </c>
      <c r="G150" s="65" t="s">
        <v>3242</v>
      </c>
      <c r="H150" s="34" t="s">
        <v>7</v>
      </c>
      <c r="I150" s="49">
        <f t="shared" si="47"/>
        <v>173</v>
      </c>
      <c r="J150" s="48">
        <v>150</v>
      </c>
      <c r="K150" s="48">
        <v>170</v>
      </c>
      <c r="L150" s="32"/>
      <c r="M150" s="9">
        <f t="shared" si="48"/>
        <v>0</v>
      </c>
      <c r="N150" s="8">
        <f t="shared" si="49"/>
        <v>0</v>
      </c>
      <c r="O150" s="8">
        <f t="shared" si="38"/>
        <v>0</v>
      </c>
      <c r="P150" s="30"/>
      <c r="Q150" s="8">
        <f t="shared" si="50"/>
        <v>0</v>
      </c>
      <c r="R150" s="8">
        <f t="shared" si="51"/>
        <v>0</v>
      </c>
      <c r="S150" s="8">
        <f t="shared" si="39"/>
        <v>0</v>
      </c>
      <c r="T150" s="8">
        <f t="shared" si="52"/>
        <v>0</v>
      </c>
      <c r="U150" s="3" t="s">
        <v>2508</v>
      </c>
      <c r="V150" s="200">
        <v>54</v>
      </c>
      <c r="W150" s="196"/>
      <c r="X150" s="196"/>
      <c r="Y150" s="197">
        <v>6</v>
      </c>
      <c r="Z150" s="202">
        <f t="shared" si="60"/>
        <v>16</v>
      </c>
      <c r="AA150" s="196">
        <v>2</v>
      </c>
      <c r="AB150" s="196">
        <v>2</v>
      </c>
      <c r="AC150" s="197">
        <v>4</v>
      </c>
      <c r="AF150" s="1">
        <v>12</v>
      </c>
      <c r="AG150" s="1">
        <v>-20</v>
      </c>
      <c r="AH150" s="1">
        <f t="shared" si="42"/>
        <v>750</v>
      </c>
      <c r="AI150" s="1">
        <f t="shared" si="53"/>
        <v>450</v>
      </c>
      <c r="AJ150" s="1">
        <f t="shared" si="43"/>
        <v>470</v>
      </c>
      <c r="AL150" s="180">
        <v>700</v>
      </c>
      <c r="AM150" s="177">
        <v>500</v>
      </c>
      <c r="AN150" s="99">
        <f t="shared" si="54"/>
        <v>0.7142857142857143</v>
      </c>
      <c r="AO150" s="100">
        <f t="shared" si="55"/>
        <v>0.2857142857142857</v>
      </c>
      <c r="AP150" s="83">
        <v>650</v>
      </c>
      <c r="AQ150" s="83">
        <v>455</v>
      </c>
      <c r="AR150" s="1" t="b">
        <f t="shared" si="57"/>
        <v>1</v>
      </c>
      <c r="AS150" s="178">
        <f t="shared" si="58"/>
        <v>7.6923076923076872E-2</v>
      </c>
      <c r="AT150" s="178">
        <f t="shared" si="59"/>
        <v>9.8901098901098994E-2</v>
      </c>
    </row>
    <row r="151" spans="1:46" ht="15" customHeight="1" x14ac:dyDescent="0.25">
      <c r="A151" s="34" t="s">
        <v>630</v>
      </c>
      <c r="B151" s="5" t="s">
        <v>631</v>
      </c>
      <c r="C151" s="5" t="s">
        <v>1695</v>
      </c>
      <c r="D151" s="5" t="s">
        <v>26</v>
      </c>
      <c r="E151" s="5" t="s">
        <v>816</v>
      </c>
      <c r="F151" s="166" t="s">
        <v>3238</v>
      </c>
      <c r="G151" s="65" t="s">
        <v>3244</v>
      </c>
      <c r="H151" s="34" t="s">
        <v>7</v>
      </c>
      <c r="I151" s="49">
        <f t="shared" si="47"/>
        <v>173</v>
      </c>
      <c r="J151" s="48">
        <v>150</v>
      </c>
      <c r="K151" s="48">
        <v>170</v>
      </c>
      <c r="L151" s="32"/>
      <c r="M151" s="9">
        <f t="shared" si="48"/>
        <v>0</v>
      </c>
      <c r="N151" s="8">
        <f t="shared" si="49"/>
        <v>0</v>
      </c>
      <c r="O151" s="8">
        <f t="shared" si="38"/>
        <v>0</v>
      </c>
      <c r="P151" s="30"/>
      <c r="Q151" s="8">
        <f t="shared" si="50"/>
        <v>0</v>
      </c>
      <c r="R151" s="8">
        <f t="shared" si="51"/>
        <v>0</v>
      </c>
      <c r="S151" s="8">
        <f t="shared" si="39"/>
        <v>0</v>
      </c>
      <c r="T151" s="8">
        <f t="shared" si="52"/>
        <v>0</v>
      </c>
      <c r="U151" s="3" t="s">
        <v>2508</v>
      </c>
      <c r="V151" s="200">
        <v>54</v>
      </c>
      <c r="W151" s="196"/>
      <c r="X151" s="196"/>
      <c r="Y151" s="197">
        <v>6</v>
      </c>
      <c r="Z151" s="202">
        <f t="shared" si="60"/>
        <v>16</v>
      </c>
      <c r="AA151" s="196">
        <v>2</v>
      </c>
      <c r="AB151" s="196">
        <v>2</v>
      </c>
      <c r="AC151" s="197">
        <v>4</v>
      </c>
      <c r="AF151" s="1">
        <v>12</v>
      </c>
      <c r="AG151" s="1">
        <v>-20</v>
      </c>
      <c r="AH151" s="1">
        <f t="shared" si="42"/>
        <v>750</v>
      </c>
      <c r="AI151" s="1">
        <f t="shared" si="53"/>
        <v>450</v>
      </c>
      <c r="AJ151" s="1">
        <f t="shared" si="43"/>
        <v>470</v>
      </c>
      <c r="AL151" s="247">
        <v>700</v>
      </c>
      <c r="AM151" s="249">
        <v>500</v>
      </c>
      <c r="AN151" s="99">
        <f t="shared" si="54"/>
        <v>0.7142857142857143</v>
      </c>
      <c r="AO151" s="100">
        <f t="shared" si="55"/>
        <v>0.2857142857142857</v>
      </c>
      <c r="AP151" s="83">
        <v>650</v>
      </c>
      <c r="AQ151" s="83">
        <v>455</v>
      </c>
      <c r="AR151" s="1" t="b">
        <f t="shared" si="57"/>
        <v>1</v>
      </c>
      <c r="AS151" s="178">
        <f t="shared" si="58"/>
        <v>7.6923076923076872E-2</v>
      </c>
      <c r="AT151" s="178">
        <f t="shared" si="59"/>
        <v>9.8901098901098994E-2</v>
      </c>
    </row>
    <row r="152" spans="1:46" ht="15.75" x14ac:dyDescent="0.25">
      <c r="A152" s="34" t="s">
        <v>630</v>
      </c>
      <c r="B152" s="5" t="s">
        <v>631</v>
      </c>
      <c r="C152" s="5" t="s">
        <v>1695</v>
      </c>
      <c r="D152" s="5" t="s">
        <v>26</v>
      </c>
      <c r="E152" s="5" t="s">
        <v>816</v>
      </c>
      <c r="F152" s="166" t="s">
        <v>3237</v>
      </c>
      <c r="G152" s="65" t="s">
        <v>3246</v>
      </c>
      <c r="H152" s="34" t="s">
        <v>7</v>
      </c>
      <c r="I152" s="49">
        <f t="shared" si="47"/>
        <v>173</v>
      </c>
      <c r="J152" s="48">
        <v>150</v>
      </c>
      <c r="K152" s="48">
        <v>170</v>
      </c>
      <c r="L152" s="32"/>
      <c r="M152" s="9">
        <f t="shared" si="48"/>
        <v>0</v>
      </c>
      <c r="N152" s="8">
        <f t="shared" si="49"/>
        <v>0</v>
      </c>
      <c r="O152" s="8">
        <f t="shared" si="38"/>
        <v>0</v>
      </c>
      <c r="P152" s="30"/>
      <c r="Q152" s="8">
        <f t="shared" si="50"/>
        <v>0</v>
      </c>
      <c r="R152" s="8">
        <f t="shared" si="51"/>
        <v>0</v>
      </c>
      <c r="S152" s="8">
        <f t="shared" si="39"/>
        <v>0</v>
      </c>
      <c r="T152" s="8">
        <f t="shared" si="52"/>
        <v>0</v>
      </c>
      <c r="U152" s="3" t="s">
        <v>2508</v>
      </c>
      <c r="V152" s="200">
        <v>54</v>
      </c>
      <c r="W152" s="196"/>
      <c r="X152" s="196"/>
      <c r="Y152" s="197">
        <v>6</v>
      </c>
      <c r="Z152" s="202">
        <f t="shared" si="60"/>
        <v>16</v>
      </c>
      <c r="AA152" s="196">
        <v>2</v>
      </c>
      <c r="AB152" s="196">
        <v>2</v>
      </c>
      <c r="AC152" s="197">
        <v>4</v>
      </c>
      <c r="AF152" s="1">
        <v>12</v>
      </c>
      <c r="AG152" s="1">
        <v>-20</v>
      </c>
      <c r="AH152" s="1">
        <f t="shared" si="42"/>
        <v>750</v>
      </c>
      <c r="AI152" s="1">
        <f t="shared" si="53"/>
        <v>450</v>
      </c>
      <c r="AJ152" s="1">
        <f t="shared" si="43"/>
        <v>470</v>
      </c>
      <c r="AL152" s="180">
        <v>700</v>
      </c>
      <c r="AM152" s="177">
        <v>500</v>
      </c>
      <c r="AN152" s="99">
        <f t="shared" si="54"/>
        <v>0.7142857142857143</v>
      </c>
      <c r="AO152" s="100">
        <f t="shared" si="55"/>
        <v>0.2857142857142857</v>
      </c>
      <c r="AP152" s="83">
        <v>650</v>
      </c>
      <c r="AQ152" s="83">
        <v>455</v>
      </c>
      <c r="AR152" s="1" t="b">
        <f t="shared" si="57"/>
        <v>1</v>
      </c>
      <c r="AS152" s="178">
        <f t="shared" si="58"/>
        <v>7.6923076923076872E-2</v>
      </c>
      <c r="AT152" s="178">
        <f t="shared" si="59"/>
        <v>9.8901098901098994E-2</v>
      </c>
    </row>
    <row r="153" spans="1:46" ht="15.75" x14ac:dyDescent="0.25">
      <c r="A153" s="34" t="s">
        <v>630</v>
      </c>
      <c r="B153" s="5" t="s">
        <v>631</v>
      </c>
      <c r="C153" s="5" t="s">
        <v>1695</v>
      </c>
      <c r="D153" s="5" t="s">
        <v>26</v>
      </c>
      <c r="E153" s="5" t="s">
        <v>816</v>
      </c>
      <c r="F153" s="34" t="s">
        <v>3039</v>
      </c>
      <c r="G153" s="207" t="s">
        <v>3045</v>
      </c>
      <c r="H153" s="34" t="s">
        <v>7</v>
      </c>
      <c r="I153" s="49">
        <f t="shared" si="47"/>
        <v>173</v>
      </c>
      <c r="J153" s="48">
        <v>150</v>
      </c>
      <c r="K153" s="48">
        <v>170</v>
      </c>
      <c r="L153" s="32"/>
      <c r="M153" s="9">
        <f t="shared" si="48"/>
        <v>0</v>
      </c>
      <c r="N153" s="8">
        <f t="shared" si="49"/>
        <v>0</v>
      </c>
      <c r="O153" s="8">
        <f t="shared" si="38"/>
        <v>0</v>
      </c>
      <c r="P153" s="30"/>
      <c r="Q153" s="8">
        <f t="shared" si="50"/>
        <v>0</v>
      </c>
      <c r="R153" s="8">
        <f t="shared" si="51"/>
        <v>0</v>
      </c>
      <c r="S153" s="8">
        <f t="shared" si="39"/>
        <v>0</v>
      </c>
      <c r="T153" s="8">
        <f t="shared" si="52"/>
        <v>0</v>
      </c>
      <c r="U153" s="3" t="s">
        <v>2508</v>
      </c>
      <c r="V153" s="200">
        <v>54</v>
      </c>
      <c r="W153" s="196"/>
      <c r="X153" s="196"/>
      <c r="Y153" s="197">
        <v>6</v>
      </c>
      <c r="Z153" s="202">
        <f t="shared" si="60"/>
        <v>16</v>
      </c>
      <c r="AA153" s="196">
        <v>2</v>
      </c>
      <c r="AB153" s="196">
        <v>2</v>
      </c>
      <c r="AC153" s="197">
        <v>4</v>
      </c>
      <c r="AF153" s="1">
        <v>12</v>
      </c>
      <c r="AG153" s="1">
        <v>-20</v>
      </c>
      <c r="AH153" s="1">
        <f t="shared" si="42"/>
        <v>750</v>
      </c>
      <c r="AI153" s="1">
        <f t="shared" si="53"/>
        <v>450</v>
      </c>
      <c r="AJ153" s="1">
        <f t="shared" si="43"/>
        <v>470</v>
      </c>
      <c r="AL153" s="180">
        <v>700</v>
      </c>
      <c r="AM153" s="177">
        <v>500</v>
      </c>
      <c r="AN153" s="99">
        <f t="shared" si="54"/>
        <v>0.7142857142857143</v>
      </c>
      <c r="AO153" s="100">
        <f t="shared" si="55"/>
        <v>0.2857142857142857</v>
      </c>
      <c r="AP153" s="83">
        <v>650</v>
      </c>
      <c r="AQ153" s="83">
        <v>455</v>
      </c>
      <c r="AR153" s="1" t="b">
        <f t="shared" si="57"/>
        <v>1</v>
      </c>
      <c r="AS153" s="178">
        <f t="shared" si="58"/>
        <v>7.6923076923076872E-2</v>
      </c>
      <c r="AT153" s="178">
        <f t="shared" si="59"/>
        <v>9.8901098901098994E-2</v>
      </c>
    </row>
    <row r="154" spans="1:46" ht="15" customHeight="1" x14ac:dyDescent="0.25">
      <c r="A154" s="34" t="s">
        <v>630</v>
      </c>
      <c r="B154" s="5" t="s">
        <v>631</v>
      </c>
      <c r="C154" s="5" t="s">
        <v>1695</v>
      </c>
      <c r="D154" s="5" t="s">
        <v>26</v>
      </c>
      <c r="E154" s="5" t="s">
        <v>816</v>
      </c>
      <c r="F154" s="34" t="s">
        <v>3041</v>
      </c>
      <c r="G154" s="65" t="s">
        <v>3047</v>
      </c>
      <c r="H154" s="34" t="s">
        <v>7</v>
      </c>
      <c r="I154" s="49">
        <f t="shared" si="47"/>
        <v>173</v>
      </c>
      <c r="J154" s="48">
        <v>150</v>
      </c>
      <c r="K154" s="48">
        <v>170</v>
      </c>
      <c r="L154" s="32"/>
      <c r="M154" s="9">
        <f t="shared" si="48"/>
        <v>0</v>
      </c>
      <c r="N154" s="8">
        <f t="shared" si="49"/>
        <v>0</v>
      </c>
      <c r="O154" s="8">
        <f t="shared" si="38"/>
        <v>0</v>
      </c>
      <c r="P154" s="30"/>
      <c r="Q154" s="8">
        <f t="shared" si="50"/>
        <v>0</v>
      </c>
      <c r="R154" s="8">
        <f t="shared" si="51"/>
        <v>0</v>
      </c>
      <c r="S154" s="8">
        <f t="shared" si="39"/>
        <v>0</v>
      </c>
      <c r="T154" s="8">
        <f t="shared" si="52"/>
        <v>0</v>
      </c>
      <c r="U154" s="3" t="s">
        <v>2508</v>
      </c>
      <c r="V154" s="200">
        <v>54</v>
      </c>
      <c r="W154" s="196"/>
      <c r="X154" s="196"/>
      <c r="Y154" s="197">
        <v>6</v>
      </c>
      <c r="Z154" s="202">
        <f t="shared" si="60"/>
        <v>16</v>
      </c>
      <c r="AA154" s="196">
        <v>2</v>
      </c>
      <c r="AB154" s="196">
        <v>2</v>
      </c>
      <c r="AC154" s="197">
        <v>4</v>
      </c>
      <c r="AF154" s="1">
        <v>12</v>
      </c>
      <c r="AG154" s="1">
        <v>-20</v>
      </c>
      <c r="AH154" s="1">
        <f t="shared" si="42"/>
        <v>750</v>
      </c>
      <c r="AI154" s="1">
        <f t="shared" si="53"/>
        <v>450</v>
      </c>
      <c r="AJ154" s="1">
        <f t="shared" si="43"/>
        <v>470</v>
      </c>
      <c r="AL154" s="247">
        <v>700</v>
      </c>
      <c r="AM154" s="249">
        <v>500</v>
      </c>
      <c r="AN154" s="99">
        <f t="shared" si="54"/>
        <v>0.7142857142857143</v>
      </c>
      <c r="AO154" s="100">
        <f t="shared" si="55"/>
        <v>0.2857142857142857</v>
      </c>
      <c r="AP154" s="83">
        <v>650</v>
      </c>
      <c r="AQ154" s="83">
        <v>455</v>
      </c>
      <c r="AR154" s="1" t="b">
        <f t="shared" si="57"/>
        <v>1</v>
      </c>
      <c r="AS154" s="178">
        <f t="shared" si="58"/>
        <v>7.6923076923076872E-2</v>
      </c>
      <c r="AT154" s="178">
        <f t="shared" si="59"/>
        <v>9.8901098901098994E-2</v>
      </c>
    </row>
    <row r="155" spans="1:46" ht="15" customHeight="1" x14ac:dyDescent="0.25">
      <c r="A155" s="34" t="s">
        <v>630</v>
      </c>
      <c r="B155" s="5" t="s">
        <v>631</v>
      </c>
      <c r="C155" s="5" t="s">
        <v>1695</v>
      </c>
      <c r="D155" s="5" t="s">
        <v>26</v>
      </c>
      <c r="E155" s="81" t="s">
        <v>817</v>
      </c>
      <c r="F155" s="166" t="s">
        <v>3284</v>
      </c>
      <c r="G155" s="207" t="s">
        <v>2525</v>
      </c>
      <c r="H155" s="34" t="s">
        <v>7</v>
      </c>
      <c r="I155" s="49">
        <f t="shared" si="47"/>
        <v>173</v>
      </c>
      <c r="J155" s="48">
        <v>150</v>
      </c>
      <c r="K155" s="48">
        <v>170</v>
      </c>
      <c r="L155" s="32"/>
      <c r="M155" s="9">
        <f t="shared" si="48"/>
        <v>0</v>
      </c>
      <c r="N155" s="8">
        <f t="shared" si="49"/>
        <v>0</v>
      </c>
      <c r="O155" s="8">
        <f t="shared" ref="O155:O186" si="61">L155*K155</f>
        <v>0</v>
      </c>
      <c r="P155" s="30"/>
      <c r="Q155" s="8">
        <f t="shared" si="50"/>
        <v>0</v>
      </c>
      <c r="R155" s="8">
        <f t="shared" si="51"/>
        <v>0</v>
      </c>
      <c r="S155" s="8">
        <f t="shared" ref="S155:S186" si="62">P155*K155</f>
        <v>0</v>
      </c>
      <c r="T155" s="8">
        <f t="shared" si="52"/>
        <v>0</v>
      </c>
      <c r="U155" s="3" t="s">
        <v>2508</v>
      </c>
      <c r="V155" s="200">
        <v>54</v>
      </c>
      <c r="W155" s="196"/>
      <c r="X155" s="196"/>
      <c r="Y155" s="197">
        <v>6</v>
      </c>
      <c r="Z155" s="202">
        <f t="shared" si="60"/>
        <v>16</v>
      </c>
      <c r="AA155" s="196">
        <v>2</v>
      </c>
      <c r="AB155" s="196">
        <v>2</v>
      </c>
      <c r="AC155" s="197">
        <v>4</v>
      </c>
      <c r="AF155" s="1">
        <v>12</v>
      </c>
      <c r="AG155" s="1">
        <v>-20</v>
      </c>
      <c r="AH155" s="1">
        <f t="shared" si="42"/>
        <v>750</v>
      </c>
      <c r="AI155" s="1">
        <f t="shared" si="53"/>
        <v>450</v>
      </c>
      <c r="AJ155" s="1">
        <f t="shared" si="43"/>
        <v>470</v>
      </c>
      <c r="AL155" s="247">
        <v>700</v>
      </c>
      <c r="AM155" s="249">
        <v>500</v>
      </c>
      <c r="AN155" s="99">
        <f t="shared" si="54"/>
        <v>0.7142857142857143</v>
      </c>
      <c r="AO155" s="100">
        <f t="shared" si="55"/>
        <v>0.2857142857142857</v>
      </c>
      <c r="AP155" s="83">
        <v>650</v>
      </c>
      <c r="AQ155" s="83">
        <v>455</v>
      </c>
      <c r="AR155" s="1" t="b">
        <f t="shared" si="57"/>
        <v>1</v>
      </c>
      <c r="AS155" s="178">
        <f t="shared" si="58"/>
        <v>7.6923076923076872E-2</v>
      </c>
      <c r="AT155" s="178">
        <f t="shared" si="59"/>
        <v>9.8901098901098994E-2</v>
      </c>
    </row>
    <row r="156" spans="1:46" ht="15" customHeight="1" x14ac:dyDescent="0.25">
      <c r="A156" s="34" t="s">
        <v>630</v>
      </c>
      <c r="B156" s="5" t="s">
        <v>631</v>
      </c>
      <c r="C156" s="5" t="s">
        <v>1695</v>
      </c>
      <c r="D156" s="5" t="s">
        <v>26</v>
      </c>
      <c r="E156" s="81" t="s">
        <v>817</v>
      </c>
      <c r="F156" s="166" t="s">
        <v>3285</v>
      </c>
      <c r="G156" s="207" t="s">
        <v>3225</v>
      </c>
      <c r="H156" s="34" t="s">
        <v>7</v>
      </c>
      <c r="I156" s="49">
        <f t="shared" si="47"/>
        <v>173</v>
      </c>
      <c r="J156" s="48">
        <v>150</v>
      </c>
      <c r="K156" s="48">
        <v>170</v>
      </c>
      <c r="L156" s="32"/>
      <c r="M156" s="9">
        <f t="shared" si="48"/>
        <v>0</v>
      </c>
      <c r="N156" s="8">
        <f t="shared" si="49"/>
        <v>0</v>
      </c>
      <c r="O156" s="8">
        <f t="shared" si="61"/>
        <v>0</v>
      </c>
      <c r="P156" s="30"/>
      <c r="Q156" s="8">
        <f t="shared" si="50"/>
        <v>0</v>
      </c>
      <c r="R156" s="8">
        <f t="shared" si="51"/>
        <v>0</v>
      </c>
      <c r="S156" s="8">
        <f t="shared" si="62"/>
        <v>0</v>
      </c>
      <c r="T156" s="8">
        <f t="shared" si="52"/>
        <v>0</v>
      </c>
      <c r="U156" s="3" t="s">
        <v>2508</v>
      </c>
      <c r="V156" s="200">
        <v>54</v>
      </c>
      <c r="W156" s="196"/>
      <c r="X156" s="196"/>
      <c r="Y156" s="197">
        <v>6</v>
      </c>
      <c r="Z156" s="202">
        <f t="shared" si="60"/>
        <v>16</v>
      </c>
      <c r="AA156" s="196">
        <v>2</v>
      </c>
      <c r="AB156" s="196">
        <v>2</v>
      </c>
      <c r="AC156" s="197">
        <v>4</v>
      </c>
      <c r="AF156" s="1">
        <v>12</v>
      </c>
      <c r="AG156" s="1">
        <v>-20</v>
      </c>
      <c r="AH156" s="1">
        <f t="shared" si="42"/>
        <v>750</v>
      </c>
      <c r="AI156" s="1">
        <f t="shared" si="53"/>
        <v>450</v>
      </c>
      <c r="AJ156" s="1">
        <f t="shared" si="43"/>
        <v>470</v>
      </c>
      <c r="AL156" s="247">
        <v>700</v>
      </c>
      <c r="AM156" s="249">
        <v>500</v>
      </c>
      <c r="AN156" s="99">
        <f t="shared" si="54"/>
        <v>0.7142857142857143</v>
      </c>
      <c r="AO156" s="100">
        <f t="shared" si="55"/>
        <v>0.2857142857142857</v>
      </c>
      <c r="AP156" s="83">
        <v>650</v>
      </c>
      <c r="AQ156" s="83">
        <v>455</v>
      </c>
      <c r="AR156" s="1" t="b">
        <f t="shared" si="57"/>
        <v>1</v>
      </c>
      <c r="AS156" s="178">
        <f t="shared" si="58"/>
        <v>7.6923076923076872E-2</v>
      </c>
      <c r="AT156" s="178">
        <f t="shared" si="59"/>
        <v>9.8901098901098994E-2</v>
      </c>
    </row>
    <row r="157" spans="1:46" ht="15" customHeight="1" x14ac:dyDescent="0.25">
      <c r="A157" s="34" t="s">
        <v>630</v>
      </c>
      <c r="B157" s="5" t="s">
        <v>631</v>
      </c>
      <c r="C157" s="5" t="s">
        <v>1695</v>
      </c>
      <c r="D157" s="5" t="s">
        <v>26</v>
      </c>
      <c r="E157" s="81" t="s">
        <v>817</v>
      </c>
      <c r="F157" s="166" t="s">
        <v>3286</v>
      </c>
      <c r="G157" s="244" t="s">
        <v>2523</v>
      </c>
      <c r="H157" s="34" t="s">
        <v>7</v>
      </c>
      <c r="I157" s="49">
        <f t="shared" si="47"/>
        <v>173</v>
      </c>
      <c r="J157" s="48">
        <v>150</v>
      </c>
      <c r="K157" s="48">
        <v>170</v>
      </c>
      <c r="L157" s="32"/>
      <c r="M157" s="9">
        <f t="shared" si="48"/>
        <v>0</v>
      </c>
      <c r="N157" s="8">
        <f t="shared" si="49"/>
        <v>0</v>
      </c>
      <c r="O157" s="8">
        <f t="shared" si="61"/>
        <v>0</v>
      </c>
      <c r="P157" s="30"/>
      <c r="Q157" s="8">
        <f t="shared" si="50"/>
        <v>0</v>
      </c>
      <c r="R157" s="8">
        <f t="shared" si="51"/>
        <v>0</v>
      </c>
      <c r="S157" s="8">
        <f t="shared" si="62"/>
        <v>0</v>
      </c>
      <c r="T157" s="8">
        <f t="shared" si="52"/>
        <v>0</v>
      </c>
      <c r="U157" s="3" t="s">
        <v>2508</v>
      </c>
      <c r="V157" s="200">
        <v>54</v>
      </c>
      <c r="W157" s="196"/>
      <c r="X157" s="196"/>
      <c r="Y157" s="197">
        <v>6</v>
      </c>
      <c r="Z157" s="202">
        <f t="shared" si="60"/>
        <v>16</v>
      </c>
      <c r="AA157" s="196">
        <v>2</v>
      </c>
      <c r="AB157" s="196">
        <v>2</v>
      </c>
      <c r="AC157" s="197">
        <v>4</v>
      </c>
      <c r="AF157" s="1">
        <v>12</v>
      </c>
      <c r="AG157" s="1">
        <v>-20</v>
      </c>
      <c r="AH157" s="1">
        <f t="shared" si="42"/>
        <v>750</v>
      </c>
      <c r="AI157" s="1">
        <f t="shared" si="53"/>
        <v>450</v>
      </c>
      <c r="AJ157" s="1">
        <f t="shared" si="43"/>
        <v>470</v>
      </c>
      <c r="AL157" s="180">
        <v>700</v>
      </c>
      <c r="AM157" s="177">
        <v>500</v>
      </c>
      <c r="AN157" s="99">
        <f t="shared" si="54"/>
        <v>0.7142857142857143</v>
      </c>
      <c r="AO157" s="100">
        <f t="shared" si="55"/>
        <v>0.2857142857142857</v>
      </c>
      <c r="AP157" s="83">
        <v>650</v>
      </c>
      <c r="AQ157" s="83">
        <v>455</v>
      </c>
      <c r="AR157" s="1" t="b">
        <f t="shared" si="57"/>
        <v>1</v>
      </c>
      <c r="AS157" s="178">
        <f t="shared" si="58"/>
        <v>7.6923076923076872E-2</v>
      </c>
      <c r="AT157" s="178">
        <f t="shared" si="59"/>
        <v>9.8901098901098994E-2</v>
      </c>
    </row>
    <row r="158" spans="1:46" ht="15" customHeight="1" x14ac:dyDescent="0.25">
      <c r="A158" s="34" t="s">
        <v>630</v>
      </c>
      <c r="B158" s="5" t="s">
        <v>631</v>
      </c>
      <c r="C158" s="5" t="s">
        <v>1695</v>
      </c>
      <c r="D158" s="5" t="s">
        <v>26</v>
      </c>
      <c r="E158" s="81" t="s">
        <v>817</v>
      </c>
      <c r="F158" s="166" t="s">
        <v>3287</v>
      </c>
      <c r="G158" s="207" t="s">
        <v>3255</v>
      </c>
      <c r="H158" s="34" t="s">
        <v>7</v>
      </c>
      <c r="I158" s="49">
        <f t="shared" si="47"/>
        <v>173</v>
      </c>
      <c r="J158" s="48">
        <v>150</v>
      </c>
      <c r="K158" s="48">
        <v>170</v>
      </c>
      <c r="L158" s="32"/>
      <c r="M158" s="9">
        <f t="shared" si="48"/>
        <v>0</v>
      </c>
      <c r="N158" s="8">
        <f t="shared" si="49"/>
        <v>0</v>
      </c>
      <c r="O158" s="8">
        <f t="shared" si="61"/>
        <v>0</v>
      </c>
      <c r="P158" s="30"/>
      <c r="Q158" s="8">
        <f t="shared" si="50"/>
        <v>0</v>
      </c>
      <c r="R158" s="8">
        <f t="shared" si="51"/>
        <v>0</v>
      </c>
      <c r="S158" s="8">
        <f t="shared" si="62"/>
        <v>0</v>
      </c>
      <c r="T158" s="8">
        <f t="shared" si="52"/>
        <v>0</v>
      </c>
      <c r="U158" s="3" t="s">
        <v>2508</v>
      </c>
      <c r="V158" s="200">
        <v>54</v>
      </c>
      <c r="W158" s="196"/>
      <c r="X158" s="196"/>
      <c r="Y158" s="197">
        <v>6</v>
      </c>
      <c r="Z158" s="202">
        <f t="shared" si="60"/>
        <v>16</v>
      </c>
      <c r="AA158" s="196">
        <v>2</v>
      </c>
      <c r="AB158" s="196">
        <v>2</v>
      </c>
      <c r="AC158" s="197">
        <v>4</v>
      </c>
      <c r="AF158" s="1">
        <v>12</v>
      </c>
      <c r="AG158" s="1">
        <v>-20</v>
      </c>
      <c r="AH158" s="1">
        <f t="shared" si="42"/>
        <v>750</v>
      </c>
      <c r="AI158" s="1">
        <f t="shared" si="53"/>
        <v>450</v>
      </c>
      <c r="AJ158" s="1">
        <f t="shared" si="43"/>
        <v>470</v>
      </c>
      <c r="AL158" s="180">
        <v>700</v>
      </c>
      <c r="AM158" s="177">
        <v>500</v>
      </c>
      <c r="AN158" s="99">
        <f t="shared" si="54"/>
        <v>0.7142857142857143</v>
      </c>
      <c r="AO158" s="100">
        <f t="shared" si="55"/>
        <v>0.2857142857142857</v>
      </c>
      <c r="AP158" s="83">
        <v>650</v>
      </c>
      <c r="AQ158" s="83">
        <v>455</v>
      </c>
      <c r="AR158" s="1" t="b">
        <f t="shared" si="57"/>
        <v>1</v>
      </c>
      <c r="AS158" s="178">
        <f t="shared" si="58"/>
        <v>7.6923076923076872E-2</v>
      </c>
      <c r="AT158" s="178">
        <f t="shared" si="59"/>
        <v>9.8901098901098994E-2</v>
      </c>
    </row>
    <row r="159" spans="1:46" ht="15" customHeight="1" x14ac:dyDescent="0.25">
      <c r="A159" s="34" t="s">
        <v>630</v>
      </c>
      <c r="B159" s="5" t="s">
        <v>631</v>
      </c>
      <c r="C159" s="5" t="s">
        <v>1695</v>
      </c>
      <c r="D159" s="5" t="s">
        <v>26</v>
      </c>
      <c r="E159" s="81" t="s">
        <v>817</v>
      </c>
      <c r="F159" s="166" t="s">
        <v>3288</v>
      </c>
      <c r="G159" s="373" t="s">
        <v>2522</v>
      </c>
      <c r="H159" s="34" t="s">
        <v>7</v>
      </c>
      <c r="I159" s="49">
        <f t="shared" si="47"/>
        <v>173</v>
      </c>
      <c r="J159" s="48">
        <v>150</v>
      </c>
      <c r="K159" s="48">
        <v>170</v>
      </c>
      <c r="L159" s="32"/>
      <c r="M159" s="9">
        <f t="shared" si="48"/>
        <v>0</v>
      </c>
      <c r="N159" s="8">
        <f t="shared" si="49"/>
        <v>0</v>
      </c>
      <c r="O159" s="8">
        <f t="shared" si="61"/>
        <v>0</v>
      </c>
      <c r="P159" s="30"/>
      <c r="Q159" s="8">
        <f t="shared" si="50"/>
        <v>0</v>
      </c>
      <c r="R159" s="8">
        <f t="shared" si="51"/>
        <v>0</v>
      </c>
      <c r="S159" s="8">
        <f t="shared" si="62"/>
        <v>0</v>
      </c>
      <c r="T159" s="8">
        <f t="shared" si="52"/>
        <v>0</v>
      </c>
      <c r="U159" s="3" t="s">
        <v>2508</v>
      </c>
      <c r="V159" s="200">
        <v>54</v>
      </c>
      <c r="W159" s="196"/>
      <c r="X159" s="196"/>
      <c r="Y159" s="197">
        <v>6</v>
      </c>
      <c r="Z159" s="202">
        <f t="shared" si="60"/>
        <v>16</v>
      </c>
      <c r="AA159" s="196">
        <v>2</v>
      </c>
      <c r="AB159" s="196">
        <v>2</v>
      </c>
      <c r="AC159" s="197">
        <v>4</v>
      </c>
      <c r="AF159" s="1">
        <v>12</v>
      </c>
      <c r="AG159" s="1">
        <v>-20</v>
      </c>
      <c r="AH159" s="1">
        <f t="shared" si="42"/>
        <v>750</v>
      </c>
      <c r="AI159" s="1">
        <f t="shared" si="53"/>
        <v>450</v>
      </c>
      <c r="AJ159" s="1">
        <f t="shared" si="43"/>
        <v>470</v>
      </c>
      <c r="AL159" s="180">
        <v>700</v>
      </c>
      <c r="AM159" s="177">
        <v>500</v>
      </c>
      <c r="AN159" s="99">
        <f t="shared" si="54"/>
        <v>0.7142857142857143</v>
      </c>
      <c r="AO159" s="100">
        <f t="shared" si="55"/>
        <v>0.2857142857142857</v>
      </c>
      <c r="AP159" s="83">
        <v>650</v>
      </c>
      <c r="AQ159" s="83">
        <v>455</v>
      </c>
      <c r="AR159" s="1" t="b">
        <f t="shared" si="57"/>
        <v>1</v>
      </c>
      <c r="AS159" s="178">
        <f t="shared" si="58"/>
        <v>7.6923076923076872E-2</v>
      </c>
      <c r="AT159" s="178">
        <f t="shared" si="59"/>
        <v>9.8901098901098994E-2</v>
      </c>
    </row>
    <row r="160" spans="1:46" ht="15" customHeight="1" x14ac:dyDescent="0.25">
      <c r="A160" s="34" t="s">
        <v>630</v>
      </c>
      <c r="B160" s="5" t="s">
        <v>631</v>
      </c>
      <c r="C160" s="5" t="s">
        <v>1695</v>
      </c>
      <c r="D160" s="5" t="s">
        <v>26</v>
      </c>
      <c r="E160" s="81" t="s">
        <v>817</v>
      </c>
      <c r="F160" s="242" t="s">
        <v>3289</v>
      </c>
      <c r="G160" s="244" t="s">
        <v>3224</v>
      </c>
      <c r="H160" s="243" t="s">
        <v>7</v>
      </c>
      <c r="I160" s="49">
        <f t="shared" si="47"/>
        <v>173</v>
      </c>
      <c r="J160" s="48">
        <v>150</v>
      </c>
      <c r="K160" s="48">
        <v>170</v>
      </c>
      <c r="L160" s="32"/>
      <c r="M160" s="9">
        <f t="shared" si="48"/>
        <v>0</v>
      </c>
      <c r="N160" s="8">
        <f t="shared" si="49"/>
        <v>0</v>
      </c>
      <c r="O160" s="8">
        <f t="shared" si="61"/>
        <v>0</v>
      </c>
      <c r="P160" s="30"/>
      <c r="Q160" s="8">
        <f t="shared" si="50"/>
        <v>0</v>
      </c>
      <c r="R160" s="8">
        <f t="shared" si="51"/>
        <v>0</v>
      </c>
      <c r="S160" s="8">
        <f t="shared" si="62"/>
        <v>0</v>
      </c>
      <c r="T160" s="8">
        <f t="shared" si="52"/>
        <v>0</v>
      </c>
      <c r="U160" s="3" t="s">
        <v>2508</v>
      </c>
      <c r="V160" s="200">
        <v>54</v>
      </c>
      <c r="W160" s="196"/>
      <c r="X160" s="196"/>
      <c r="Y160" s="197">
        <v>6</v>
      </c>
      <c r="Z160" s="202">
        <f t="shared" si="60"/>
        <v>16</v>
      </c>
      <c r="AA160" s="196">
        <v>2</v>
      </c>
      <c r="AB160" s="196">
        <v>2</v>
      </c>
      <c r="AC160" s="197">
        <v>4</v>
      </c>
      <c r="AF160" s="1">
        <v>12</v>
      </c>
      <c r="AG160" s="1">
        <v>-20</v>
      </c>
      <c r="AH160" s="1">
        <f t="shared" si="42"/>
        <v>750</v>
      </c>
      <c r="AI160" s="1">
        <f t="shared" si="53"/>
        <v>450</v>
      </c>
      <c r="AJ160" s="1">
        <f t="shared" si="43"/>
        <v>470</v>
      </c>
      <c r="AL160" s="180">
        <v>700</v>
      </c>
      <c r="AM160" s="177">
        <v>500</v>
      </c>
      <c r="AN160" s="99">
        <f t="shared" si="54"/>
        <v>0.7142857142857143</v>
      </c>
      <c r="AO160" s="100">
        <f t="shared" si="55"/>
        <v>0.2857142857142857</v>
      </c>
      <c r="AP160" s="83">
        <v>650</v>
      </c>
      <c r="AQ160" s="83">
        <v>455</v>
      </c>
      <c r="AR160" s="1" t="b">
        <f t="shared" si="57"/>
        <v>1</v>
      </c>
      <c r="AS160" s="178">
        <f t="shared" si="58"/>
        <v>7.6923076923076872E-2</v>
      </c>
      <c r="AT160" s="178">
        <f t="shared" si="59"/>
        <v>9.8901098901098994E-2</v>
      </c>
    </row>
    <row r="161" spans="1:46" ht="15" customHeight="1" x14ac:dyDescent="0.25">
      <c r="A161" s="34" t="s">
        <v>630</v>
      </c>
      <c r="B161" s="5" t="s">
        <v>631</v>
      </c>
      <c r="C161" s="5" t="s">
        <v>1695</v>
      </c>
      <c r="D161" s="5" t="s">
        <v>26</v>
      </c>
      <c r="E161" s="81" t="s">
        <v>817</v>
      </c>
      <c r="F161" s="166" t="s">
        <v>3290</v>
      </c>
      <c r="G161" s="378" t="s">
        <v>2524</v>
      </c>
      <c r="H161" s="34" t="s">
        <v>7</v>
      </c>
      <c r="I161" s="49">
        <f t="shared" si="47"/>
        <v>173</v>
      </c>
      <c r="J161" s="48">
        <v>150</v>
      </c>
      <c r="K161" s="48">
        <v>170</v>
      </c>
      <c r="L161" s="32"/>
      <c r="M161" s="9">
        <f t="shared" si="48"/>
        <v>0</v>
      </c>
      <c r="N161" s="8">
        <f t="shared" si="49"/>
        <v>0</v>
      </c>
      <c r="O161" s="8">
        <f t="shared" si="61"/>
        <v>0</v>
      </c>
      <c r="P161" s="30"/>
      <c r="Q161" s="8">
        <f t="shared" si="50"/>
        <v>0</v>
      </c>
      <c r="R161" s="8">
        <f t="shared" si="51"/>
        <v>0</v>
      </c>
      <c r="S161" s="8">
        <f t="shared" si="62"/>
        <v>0</v>
      </c>
      <c r="T161" s="8">
        <f t="shared" si="52"/>
        <v>0</v>
      </c>
      <c r="U161" s="3" t="s">
        <v>2508</v>
      </c>
      <c r="V161" s="200">
        <v>54</v>
      </c>
      <c r="W161" s="196"/>
      <c r="X161" s="196"/>
      <c r="Y161" s="197">
        <v>6</v>
      </c>
      <c r="Z161" s="202">
        <f t="shared" si="60"/>
        <v>16</v>
      </c>
      <c r="AA161" s="196">
        <v>2</v>
      </c>
      <c r="AB161" s="196">
        <v>2</v>
      </c>
      <c r="AC161" s="197">
        <v>4</v>
      </c>
      <c r="AF161" s="1">
        <v>12</v>
      </c>
      <c r="AG161" s="1">
        <v>-20</v>
      </c>
      <c r="AH161" s="1">
        <f t="shared" ref="AH161:AH192" si="63">ROUNDUP(AF161*$AH$5+K161,-1)+AG161</f>
        <v>750</v>
      </c>
      <c r="AI161" s="1">
        <f t="shared" si="53"/>
        <v>450</v>
      </c>
      <c r="AJ161" s="1">
        <f t="shared" ref="AJ161:AJ178" si="64">K161+AF161*$AI$5</f>
        <v>470</v>
      </c>
      <c r="AL161" s="180">
        <v>700</v>
      </c>
      <c r="AM161" s="177">
        <v>500</v>
      </c>
      <c r="AN161" s="99">
        <f t="shared" si="54"/>
        <v>0.7142857142857143</v>
      </c>
      <c r="AO161" s="100">
        <f t="shared" si="55"/>
        <v>0.2857142857142857</v>
      </c>
      <c r="AP161" s="83">
        <v>650</v>
      </c>
      <c r="AQ161" s="83">
        <v>455</v>
      </c>
      <c r="AR161" s="1" t="b">
        <f t="shared" si="57"/>
        <v>1</v>
      </c>
      <c r="AS161" s="178">
        <f t="shared" si="58"/>
        <v>7.6923076923076872E-2</v>
      </c>
      <c r="AT161" s="178">
        <f t="shared" si="59"/>
        <v>9.8901098901098994E-2</v>
      </c>
    </row>
    <row r="162" spans="1:46" ht="15" customHeight="1" x14ac:dyDescent="0.25">
      <c r="A162" s="34" t="s">
        <v>630</v>
      </c>
      <c r="B162" s="5" t="s">
        <v>631</v>
      </c>
      <c r="C162" s="5" t="s">
        <v>1695</v>
      </c>
      <c r="D162" s="5" t="s">
        <v>26</v>
      </c>
      <c r="E162" s="81" t="s">
        <v>817</v>
      </c>
      <c r="F162" s="242" t="s">
        <v>3291</v>
      </c>
      <c r="G162" s="244" t="s">
        <v>3220</v>
      </c>
      <c r="H162" s="243" t="s">
        <v>7</v>
      </c>
      <c r="I162" s="49">
        <f t="shared" si="47"/>
        <v>173</v>
      </c>
      <c r="J162" s="48">
        <v>150</v>
      </c>
      <c r="K162" s="48">
        <v>170</v>
      </c>
      <c r="L162" s="32"/>
      <c r="M162" s="9">
        <f t="shared" si="48"/>
        <v>0</v>
      </c>
      <c r="N162" s="8">
        <f t="shared" si="49"/>
        <v>0</v>
      </c>
      <c r="O162" s="8">
        <f t="shared" si="61"/>
        <v>0</v>
      </c>
      <c r="P162" s="30"/>
      <c r="Q162" s="8">
        <f t="shared" si="50"/>
        <v>0</v>
      </c>
      <c r="R162" s="8">
        <f t="shared" si="51"/>
        <v>0</v>
      </c>
      <c r="S162" s="8">
        <f t="shared" si="62"/>
        <v>0</v>
      </c>
      <c r="T162" s="8">
        <f t="shared" si="52"/>
        <v>0</v>
      </c>
      <c r="U162" s="3" t="s">
        <v>2508</v>
      </c>
      <c r="V162" s="200">
        <v>54</v>
      </c>
      <c r="W162" s="196"/>
      <c r="X162" s="196"/>
      <c r="Y162" s="197">
        <v>6</v>
      </c>
      <c r="Z162" s="202">
        <f t="shared" si="60"/>
        <v>16</v>
      </c>
      <c r="AA162" s="196">
        <v>2</v>
      </c>
      <c r="AB162" s="196">
        <v>2</v>
      </c>
      <c r="AC162" s="197">
        <v>4</v>
      </c>
      <c r="AF162" s="1">
        <v>12</v>
      </c>
      <c r="AG162" s="1">
        <v>-20</v>
      </c>
      <c r="AH162" s="1">
        <f t="shared" si="63"/>
        <v>750</v>
      </c>
      <c r="AI162" s="1">
        <f t="shared" si="53"/>
        <v>450</v>
      </c>
      <c r="AJ162" s="1">
        <f t="shared" si="64"/>
        <v>470</v>
      </c>
      <c r="AL162" s="180">
        <v>700</v>
      </c>
      <c r="AM162" s="177">
        <v>500</v>
      </c>
      <c r="AN162" s="99">
        <f t="shared" si="54"/>
        <v>0.7142857142857143</v>
      </c>
      <c r="AO162" s="100">
        <f t="shared" si="55"/>
        <v>0.2857142857142857</v>
      </c>
      <c r="AP162" s="83">
        <v>650</v>
      </c>
      <c r="AQ162" s="83">
        <v>455</v>
      </c>
      <c r="AR162" s="1" t="b">
        <f t="shared" si="57"/>
        <v>1</v>
      </c>
      <c r="AS162" s="178">
        <f t="shared" si="58"/>
        <v>7.6923076923076872E-2</v>
      </c>
      <c r="AT162" s="178">
        <f t="shared" si="59"/>
        <v>9.8901098901098994E-2</v>
      </c>
    </row>
    <row r="163" spans="1:46" ht="15" customHeight="1" x14ac:dyDescent="0.25">
      <c r="A163" s="34" t="s">
        <v>630</v>
      </c>
      <c r="B163" s="5" t="s">
        <v>631</v>
      </c>
      <c r="C163" s="5" t="s">
        <v>1695</v>
      </c>
      <c r="D163" s="5" t="s">
        <v>26</v>
      </c>
      <c r="E163" s="82" t="s">
        <v>812</v>
      </c>
      <c r="F163" s="278" t="s">
        <v>806</v>
      </c>
      <c r="G163" s="65" t="s">
        <v>1746</v>
      </c>
      <c r="H163" s="280" t="s">
        <v>7</v>
      </c>
      <c r="I163" s="49">
        <f t="shared" si="47"/>
        <v>173</v>
      </c>
      <c r="J163" s="48">
        <v>150</v>
      </c>
      <c r="K163" s="48">
        <v>170</v>
      </c>
      <c r="L163" s="32"/>
      <c r="M163" s="9">
        <f t="shared" si="48"/>
        <v>0</v>
      </c>
      <c r="N163" s="8">
        <f t="shared" si="49"/>
        <v>0</v>
      </c>
      <c r="O163" s="8">
        <f t="shared" si="61"/>
        <v>0</v>
      </c>
      <c r="P163" s="30"/>
      <c r="Q163" s="8">
        <f t="shared" si="50"/>
        <v>0</v>
      </c>
      <c r="R163" s="8">
        <f t="shared" si="51"/>
        <v>0</v>
      </c>
      <c r="S163" s="8">
        <f t="shared" si="62"/>
        <v>0</v>
      </c>
      <c r="T163" s="8">
        <f t="shared" si="52"/>
        <v>0</v>
      </c>
      <c r="U163" s="3" t="s">
        <v>2508</v>
      </c>
      <c r="V163" s="200">
        <v>54</v>
      </c>
      <c r="W163" s="196"/>
      <c r="X163" s="196"/>
      <c r="Y163" s="197">
        <v>6</v>
      </c>
      <c r="Z163" s="202">
        <f t="shared" si="60"/>
        <v>16</v>
      </c>
      <c r="AA163" s="196">
        <v>2</v>
      </c>
      <c r="AB163" s="196">
        <v>2</v>
      </c>
      <c r="AC163" s="197">
        <v>4</v>
      </c>
      <c r="AF163" s="1">
        <v>12</v>
      </c>
      <c r="AG163" s="1">
        <v>-20</v>
      </c>
      <c r="AH163" s="1">
        <f t="shared" si="63"/>
        <v>750</v>
      </c>
      <c r="AJ163" s="1">
        <f t="shared" si="64"/>
        <v>470</v>
      </c>
    </row>
    <row r="164" spans="1:46" ht="15" customHeight="1" x14ac:dyDescent="0.25">
      <c r="A164" s="34" t="s">
        <v>630</v>
      </c>
      <c r="B164" s="5" t="s">
        <v>631</v>
      </c>
      <c r="C164" s="5" t="s">
        <v>1692</v>
      </c>
      <c r="D164" s="5" t="s">
        <v>26</v>
      </c>
      <c r="E164" s="5" t="s">
        <v>816</v>
      </c>
      <c r="F164" s="166" t="s">
        <v>3232</v>
      </c>
      <c r="G164" s="383" t="s">
        <v>3228</v>
      </c>
      <c r="H164" s="34" t="s">
        <v>7</v>
      </c>
      <c r="I164" s="49">
        <f t="shared" si="47"/>
        <v>161</v>
      </c>
      <c r="J164" s="48">
        <v>140</v>
      </c>
      <c r="K164" s="48">
        <v>160</v>
      </c>
      <c r="L164" s="32"/>
      <c r="M164" s="9">
        <f t="shared" si="48"/>
        <v>0</v>
      </c>
      <c r="N164" s="8">
        <f t="shared" si="49"/>
        <v>0</v>
      </c>
      <c r="O164" s="8">
        <f t="shared" si="61"/>
        <v>0</v>
      </c>
      <c r="P164" s="30"/>
      <c r="Q164" s="8">
        <f t="shared" si="50"/>
        <v>0</v>
      </c>
      <c r="R164" s="8">
        <f t="shared" si="51"/>
        <v>0</v>
      </c>
      <c r="S164" s="8">
        <f t="shared" si="62"/>
        <v>0</v>
      </c>
      <c r="T164" s="8">
        <f t="shared" si="52"/>
        <v>0</v>
      </c>
      <c r="U164" s="3" t="s">
        <v>2509</v>
      </c>
      <c r="V164" s="200">
        <f t="shared" ref="V164:V177" si="65">W164*X164*Y164</f>
        <v>60</v>
      </c>
      <c r="W164" s="194">
        <v>5</v>
      </c>
      <c r="X164" s="194">
        <v>2</v>
      </c>
      <c r="Y164" s="195">
        <v>6</v>
      </c>
      <c r="Z164" s="200">
        <f t="shared" si="60"/>
        <v>16</v>
      </c>
      <c r="AA164" s="194">
        <v>2</v>
      </c>
      <c r="AB164" s="194">
        <v>2</v>
      </c>
      <c r="AC164" s="195">
        <v>4</v>
      </c>
      <c r="AF164" s="1">
        <v>9</v>
      </c>
      <c r="AG164" s="1">
        <v>-10</v>
      </c>
      <c r="AH164" s="1">
        <f t="shared" si="63"/>
        <v>600</v>
      </c>
      <c r="AI164" s="1">
        <f t="shared" ref="AI164:AI174" si="66">ROUNDUP($AF164*AI$5+$J164,-1)</f>
        <v>370</v>
      </c>
      <c r="AJ164" s="1">
        <f t="shared" si="64"/>
        <v>385</v>
      </c>
      <c r="AL164" s="180">
        <f t="shared" ref="AL164:AL174" si="67">ROUNDUP(AP164*1.1,-1)</f>
        <v>550</v>
      </c>
      <c r="AM164" s="177">
        <v>400</v>
      </c>
      <c r="AN164" s="99">
        <f t="shared" ref="AN164:AN174" si="68">AM164/AL164</f>
        <v>0.72727272727272729</v>
      </c>
      <c r="AO164" s="100">
        <f t="shared" ref="AO164:AO174" si="69">(AL164-AM164)/AL164</f>
        <v>0.27272727272727271</v>
      </c>
      <c r="AP164" s="83">
        <v>500</v>
      </c>
      <c r="AQ164" s="83">
        <v>350</v>
      </c>
      <c r="AR164" s="1" t="b">
        <f t="shared" ref="AR164:AR174" si="70">AH164&gt;=AL164</f>
        <v>1</v>
      </c>
      <c r="AS164" s="178">
        <f t="shared" ref="AS164:AS174" si="71">AL164/AP164-1</f>
        <v>0.10000000000000009</v>
      </c>
      <c r="AT164" s="178">
        <f t="shared" ref="AT164:AT174" si="72">AM164/AQ164-1</f>
        <v>0.14285714285714279</v>
      </c>
    </row>
    <row r="165" spans="1:46" ht="15" customHeight="1" x14ac:dyDescent="0.25">
      <c r="A165" s="34" t="s">
        <v>630</v>
      </c>
      <c r="B165" s="5" t="s">
        <v>631</v>
      </c>
      <c r="C165" s="5" t="s">
        <v>1692</v>
      </c>
      <c r="D165" s="5" t="s">
        <v>26</v>
      </c>
      <c r="E165" s="5" t="s">
        <v>816</v>
      </c>
      <c r="F165" s="34" t="s">
        <v>3043</v>
      </c>
      <c r="G165" s="65" t="s">
        <v>3051</v>
      </c>
      <c r="H165" s="34" t="s">
        <v>7</v>
      </c>
      <c r="I165" s="49">
        <f t="shared" si="47"/>
        <v>161</v>
      </c>
      <c r="J165" s="48">
        <v>140</v>
      </c>
      <c r="K165" s="48">
        <v>160</v>
      </c>
      <c r="L165" s="32"/>
      <c r="M165" s="9">
        <f t="shared" si="48"/>
        <v>0</v>
      </c>
      <c r="N165" s="8">
        <f t="shared" si="49"/>
        <v>0</v>
      </c>
      <c r="O165" s="8">
        <f t="shared" si="61"/>
        <v>0</v>
      </c>
      <c r="P165" s="30"/>
      <c r="Q165" s="8">
        <f t="shared" si="50"/>
        <v>0</v>
      </c>
      <c r="R165" s="8">
        <f t="shared" si="51"/>
        <v>0</v>
      </c>
      <c r="S165" s="8">
        <f t="shared" si="62"/>
        <v>0</v>
      </c>
      <c r="T165" s="8">
        <f t="shared" si="52"/>
        <v>0</v>
      </c>
      <c r="U165" s="3" t="s">
        <v>2509</v>
      </c>
      <c r="V165" s="200">
        <f t="shared" si="65"/>
        <v>60</v>
      </c>
      <c r="W165" s="194">
        <v>5</v>
      </c>
      <c r="X165" s="194">
        <v>2</v>
      </c>
      <c r="Y165" s="195">
        <v>6</v>
      </c>
      <c r="Z165" s="200">
        <f t="shared" si="60"/>
        <v>16</v>
      </c>
      <c r="AA165" s="194">
        <v>2</v>
      </c>
      <c r="AB165" s="194">
        <v>2</v>
      </c>
      <c r="AC165" s="195">
        <v>4</v>
      </c>
      <c r="AF165" s="1">
        <v>9</v>
      </c>
      <c r="AG165" s="1">
        <v>-10</v>
      </c>
      <c r="AH165" s="1">
        <f t="shared" si="63"/>
        <v>600</v>
      </c>
      <c r="AI165" s="1">
        <f t="shared" si="66"/>
        <v>370</v>
      </c>
      <c r="AJ165" s="1">
        <f t="shared" si="64"/>
        <v>385</v>
      </c>
      <c r="AL165" s="180">
        <f t="shared" si="67"/>
        <v>550</v>
      </c>
      <c r="AM165" s="177">
        <v>400</v>
      </c>
      <c r="AN165" s="99">
        <f t="shared" si="68"/>
        <v>0.72727272727272729</v>
      </c>
      <c r="AO165" s="100">
        <f t="shared" si="69"/>
        <v>0.27272727272727271</v>
      </c>
      <c r="AP165" s="83">
        <v>500</v>
      </c>
      <c r="AQ165" s="83">
        <v>350</v>
      </c>
      <c r="AR165" s="1" t="b">
        <f t="shared" si="70"/>
        <v>1</v>
      </c>
      <c r="AS165" s="178">
        <f t="shared" si="71"/>
        <v>0.10000000000000009</v>
      </c>
      <c r="AT165" s="178">
        <f t="shared" si="72"/>
        <v>0.14285714285714279</v>
      </c>
    </row>
    <row r="166" spans="1:46" ht="15" customHeight="1" x14ac:dyDescent="0.25">
      <c r="A166" s="34" t="s">
        <v>630</v>
      </c>
      <c r="B166" s="5" t="s">
        <v>631</v>
      </c>
      <c r="C166" s="5" t="s">
        <v>1692</v>
      </c>
      <c r="D166" s="5" t="s">
        <v>26</v>
      </c>
      <c r="E166" s="5" t="s">
        <v>816</v>
      </c>
      <c r="F166" s="34" t="s">
        <v>3037</v>
      </c>
      <c r="G166" s="376" t="s">
        <v>3050</v>
      </c>
      <c r="H166" s="34" t="s">
        <v>7</v>
      </c>
      <c r="I166" s="49">
        <f t="shared" si="47"/>
        <v>161</v>
      </c>
      <c r="J166" s="48">
        <v>140</v>
      </c>
      <c r="K166" s="48">
        <v>160</v>
      </c>
      <c r="L166" s="32"/>
      <c r="M166" s="9">
        <f t="shared" si="48"/>
        <v>0</v>
      </c>
      <c r="N166" s="8">
        <f t="shared" si="49"/>
        <v>0</v>
      </c>
      <c r="O166" s="8">
        <f t="shared" si="61"/>
        <v>0</v>
      </c>
      <c r="P166" s="30"/>
      <c r="Q166" s="8">
        <f t="shared" si="50"/>
        <v>0</v>
      </c>
      <c r="R166" s="8">
        <f t="shared" si="51"/>
        <v>0</v>
      </c>
      <c r="S166" s="8">
        <f t="shared" si="62"/>
        <v>0</v>
      </c>
      <c r="T166" s="8">
        <f t="shared" si="52"/>
        <v>0</v>
      </c>
      <c r="U166" s="3" t="s">
        <v>2509</v>
      </c>
      <c r="V166" s="200">
        <f t="shared" si="65"/>
        <v>60</v>
      </c>
      <c r="W166" s="194">
        <v>5</v>
      </c>
      <c r="X166" s="194">
        <v>2</v>
      </c>
      <c r="Y166" s="195">
        <v>6</v>
      </c>
      <c r="Z166" s="200">
        <f t="shared" si="60"/>
        <v>16</v>
      </c>
      <c r="AA166" s="194">
        <v>2</v>
      </c>
      <c r="AB166" s="194">
        <v>2</v>
      </c>
      <c r="AC166" s="195">
        <v>4</v>
      </c>
      <c r="AF166" s="1">
        <v>9</v>
      </c>
      <c r="AG166" s="1">
        <v>-10</v>
      </c>
      <c r="AH166" s="1">
        <f t="shared" si="63"/>
        <v>600</v>
      </c>
      <c r="AI166" s="1">
        <f t="shared" si="66"/>
        <v>370</v>
      </c>
      <c r="AJ166" s="1">
        <f t="shared" si="64"/>
        <v>385</v>
      </c>
      <c r="AL166" s="180">
        <f t="shared" si="67"/>
        <v>550</v>
      </c>
      <c r="AM166" s="177">
        <v>400</v>
      </c>
      <c r="AN166" s="99">
        <f t="shared" si="68"/>
        <v>0.72727272727272729</v>
      </c>
      <c r="AO166" s="100">
        <f t="shared" si="69"/>
        <v>0.27272727272727271</v>
      </c>
      <c r="AP166" s="83">
        <v>500</v>
      </c>
      <c r="AQ166" s="83">
        <v>350</v>
      </c>
      <c r="AR166" s="1" t="b">
        <f t="shared" si="70"/>
        <v>1</v>
      </c>
      <c r="AS166" s="178">
        <f t="shared" si="71"/>
        <v>0.10000000000000009</v>
      </c>
      <c r="AT166" s="178">
        <f t="shared" si="72"/>
        <v>0.14285714285714279</v>
      </c>
    </row>
    <row r="167" spans="1:46" ht="15" customHeight="1" x14ac:dyDescent="0.25">
      <c r="A167" s="34" t="s">
        <v>630</v>
      </c>
      <c r="B167" s="5" t="s">
        <v>631</v>
      </c>
      <c r="C167" s="5" t="s">
        <v>1692</v>
      </c>
      <c r="D167" s="5" t="s">
        <v>26</v>
      </c>
      <c r="E167" s="5" t="s">
        <v>816</v>
      </c>
      <c r="F167" s="242" t="s">
        <v>3236</v>
      </c>
      <c r="G167" s="208" t="s">
        <v>3231</v>
      </c>
      <c r="H167" s="243" t="s">
        <v>7</v>
      </c>
      <c r="I167" s="49">
        <f t="shared" si="47"/>
        <v>161</v>
      </c>
      <c r="J167" s="48">
        <v>140</v>
      </c>
      <c r="K167" s="48">
        <v>160</v>
      </c>
      <c r="L167" s="32"/>
      <c r="M167" s="9">
        <f t="shared" si="48"/>
        <v>0</v>
      </c>
      <c r="N167" s="8">
        <f t="shared" si="49"/>
        <v>0</v>
      </c>
      <c r="O167" s="8">
        <f t="shared" si="61"/>
        <v>0</v>
      </c>
      <c r="P167" s="30"/>
      <c r="Q167" s="8">
        <f t="shared" si="50"/>
        <v>0</v>
      </c>
      <c r="R167" s="8">
        <f t="shared" si="51"/>
        <v>0</v>
      </c>
      <c r="S167" s="8">
        <f t="shared" si="62"/>
        <v>0</v>
      </c>
      <c r="T167" s="8">
        <f t="shared" si="52"/>
        <v>0</v>
      </c>
      <c r="U167" s="3" t="s">
        <v>2509</v>
      </c>
      <c r="V167" s="200">
        <f t="shared" si="65"/>
        <v>60</v>
      </c>
      <c r="W167" s="194">
        <v>5</v>
      </c>
      <c r="X167" s="194">
        <v>2</v>
      </c>
      <c r="Y167" s="195">
        <v>6</v>
      </c>
      <c r="Z167" s="200">
        <f t="shared" si="60"/>
        <v>16</v>
      </c>
      <c r="AA167" s="194">
        <v>2</v>
      </c>
      <c r="AB167" s="194">
        <v>2</v>
      </c>
      <c r="AC167" s="195">
        <v>4</v>
      </c>
      <c r="AF167" s="1">
        <v>9</v>
      </c>
      <c r="AG167" s="1">
        <v>-10</v>
      </c>
      <c r="AH167" s="1">
        <f t="shared" si="63"/>
        <v>600</v>
      </c>
      <c r="AI167" s="1">
        <f t="shared" si="66"/>
        <v>370</v>
      </c>
      <c r="AJ167" s="1">
        <f t="shared" si="64"/>
        <v>385</v>
      </c>
      <c r="AL167" s="180">
        <f t="shared" si="67"/>
        <v>550</v>
      </c>
      <c r="AM167" s="177">
        <v>400</v>
      </c>
      <c r="AN167" s="99">
        <f t="shared" si="68"/>
        <v>0.72727272727272729</v>
      </c>
      <c r="AO167" s="100">
        <f t="shared" si="69"/>
        <v>0.27272727272727271</v>
      </c>
      <c r="AP167" s="83">
        <v>500</v>
      </c>
      <c r="AQ167" s="83">
        <v>350</v>
      </c>
      <c r="AR167" s="1" t="b">
        <f t="shared" si="70"/>
        <v>1</v>
      </c>
      <c r="AS167" s="178">
        <f t="shared" si="71"/>
        <v>0.10000000000000009</v>
      </c>
      <c r="AT167" s="178">
        <f t="shared" si="72"/>
        <v>0.14285714285714279</v>
      </c>
    </row>
    <row r="168" spans="1:46" ht="15" customHeight="1" x14ac:dyDescent="0.25">
      <c r="A168" s="34" t="s">
        <v>630</v>
      </c>
      <c r="B168" s="5" t="s">
        <v>631</v>
      </c>
      <c r="C168" s="5" t="s">
        <v>1692</v>
      </c>
      <c r="D168" s="5" t="s">
        <v>26</v>
      </c>
      <c r="E168" s="5" t="s">
        <v>816</v>
      </c>
      <c r="F168" s="166" t="s">
        <v>3233</v>
      </c>
      <c r="G168" s="382" t="s">
        <v>2123</v>
      </c>
      <c r="H168" s="34" t="s">
        <v>7</v>
      </c>
      <c r="I168" s="49">
        <f t="shared" si="47"/>
        <v>161</v>
      </c>
      <c r="J168" s="48">
        <v>140</v>
      </c>
      <c r="K168" s="48">
        <v>160</v>
      </c>
      <c r="L168" s="32"/>
      <c r="M168" s="9">
        <f t="shared" si="48"/>
        <v>0</v>
      </c>
      <c r="N168" s="8">
        <f t="shared" si="49"/>
        <v>0</v>
      </c>
      <c r="O168" s="8">
        <f t="shared" si="61"/>
        <v>0</v>
      </c>
      <c r="P168" s="30"/>
      <c r="Q168" s="8">
        <f t="shared" si="50"/>
        <v>0</v>
      </c>
      <c r="R168" s="8">
        <f t="shared" si="51"/>
        <v>0</v>
      </c>
      <c r="S168" s="8">
        <f t="shared" si="62"/>
        <v>0</v>
      </c>
      <c r="T168" s="8">
        <f t="shared" si="52"/>
        <v>0</v>
      </c>
      <c r="U168" s="3" t="s">
        <v>2509</v>
      </c>
      <c r="V168" s="200">
        <f t="shared" si="65"/>
        <v>60</v>
      </c>
      <c r="W168" s="194">
        <v>5</v>
      </c>
      <c r="X168" s="194">
        <v>2</v>
      </c>
      <c r="Y168" s="195">
        <v>6</v>
      </c>
      <c r="Z168" s="200">
        <f t="shared" si="60"/>
        <v>16</v>
      </c>
      <c r="AA168" s="194">
        <v>2</v>
      </c>
      <c r="AB168" s="194">
        <v>2</v>
      </c>
      <c r="AC168" s="195">
        <v>4</v>
      </c>
      <c r="AF168" s="1">
        <v>9</v>
      </c>
      <c r="AG168" s="1">
        <v>-10</v>
      </c>
      <c r="AH168" s="1">
        <f t="shared" si="63"/>
        <v>600</v>
      </c>
      <c r="AI168" s="1">
        <f t="shared" si="66"/>
        <v>370</v>
      </c>
      <c r="AJ168" s="1">
        <f t="shared" si="64"/>
        <v>385</v>
      </c>
      <c r="AL168" s="180">
        <f t="shared" si="67"/>
        <v>550</v>
      </c>
      <c r="AM168" s="177">
        <v>400</v>
      </c>
      <c r="AN168" s="99">
        <f t="shared" si="68"/>
        <v>0.72727272727272729</v>
      </c>
      <c r="AO168" s="100">
        <f t="shared" si="69"/>
        <v>0.27272727272727271</v>
      </c>
      <c r="AP168" s="83">
        <v>500</v>
      </c>
      <c r="AQ168" s="83">
        <v>350</v>
      </c>
      <c r="AR168" s="1" t="b">
        <f t="shared" si="70"/>
        <v>1</v>
      </c>
      <c r="AS168" s="178">
        <f t="shared" si="71"/>
        <v>0.10000000000000009</v>
      </c>
      <c r="AT168" s="178">
        <f t="shared" si="72"/>
        <v>0.14285714285714279</v>
      </c>
    </row>
    <row r="169" spans="1:46" ht="15" customHeight="1" x14ac:dyDescent="0.25">
      <c r="A169" s="34" t="s">
        <v>630</v>
      </c>
      <c r="B169" s="5" t="s">
        <v>631</v>
      </c>
      <c r="C169" s="5" t="s">
        <v>1692</v>
      </c>
      <c r="D169" s="5" t="s">
        <v>26</v>
      </c>
      <c r="E169" s="5" t="s">
        <v>816</v>
      </c>
      <c r="F169" s="242" t="s">
        <v>3234</v>
      </c>
      <c r="G169" s="208" t="s">
        <v>3229</v>
      </c>
      <c r="H169" s="243" t="s">
        <v>7</v>
      </c>
      <c r="I169" s="49">
        <f t="shared" si="47"/>
        <v>161</v>
      </c>
      <c r="J169" s="48">
        <v>140</v>
      </c>
      <c r="K169" s="48">
        <v>160</v>
      </c>
      <c r="L169" s="32"/>
      <c r="M169" s="9">
        <f t="shared" si="48"/>
        <v>0</v>
      </c>
      <c r="N169" s="8">
        <f t="shared" si="49"/>
        <v>0</v>
      </c>
      <c r="O169" s="8">
        <f t="shared" si="61"/>
        <v>0</v>
      </c>
      <c r="P169" s="30"/>
      <c r="Q169" s="8">
        <f t="shared" si="50"/>
        <v>0</v>
      </c>
      <c r="R169" s="8">
        <f t="shared" si="51"/>
        <v>0</v>
      </c>
      <c r="S169" s="8">
        <f t="shared" si="62"/>
        <v>0</v>
      </c>
      <c r="T169" s="8">
        <f t="shared" si="52"/>
        <v>0</v>
      </c>
      <c r="U169" s="3" t="s">
        <v>2509</v>
      </c>
      <c r="V169" s="200">
        <f t="shared" si="65"/>
        <v>60</v>
      </c>
      <c r="W169" s="194">
        <v>5</v>
      </c>
      <c r="X169" s="194">
        <v>2</v>
      </c>
      <c r="Y169" s="195">
        <v>6</v>
      </c>
      <c r="Z169" s="200">
        <f t="shared" si="60"/>
        <v>16</v>
      </c>
      <c r="AA169" s="194">
        <v>2</v>
      </c>
      <c r="AB169" s="194">
        <v>2</v>
      </c>
      <c r="AC169" s="195">
        <v>4</v>
      </c>
      <c r="AF169" s="1">
        <v>9</v>
      </c>
      <c r="AG169" s="1">
        <v>-10</v>
      </c>
      <c r="AH169" s="1">
        <f t="shared" si="63"/>
        <v>600</v>
      </c>
      <c r="AI169" s="1">
        <f t="shared" si="66"/>
        <v>370</v>
      </c>
      <c r="AJ169" s="1">
        <f t="shared" si="64"/>
        <v>385</v>
      </c>
      <c r="AL169" s="180">
        <f t="shared" si="67"/>
        <v>550</v>
      </c>
      <c r="AM169" s="177">
        <v>400</v>
      </c>
      <c r="AN169" s="99">
        <f t="shared" si="68"/>
        <v>0.72727272727272729</v>
      </c>
      <c r="AO169" s="100">
        <f t="shared" si="69"/>
        <v>0.27272727272727271</v>
      </c>
      <c r="AP169" s="83">
        <v>500</v>
      </c>
      <c r="AQ169" s="83">
        <v>350</v>
      </c>
      <c r="AR169" s="1" t="b">
        <f t="shared" si="70"/>
        <v>1</v>
      </c>
      <c r="AS169" s="178">
        <f t="shared" si="71"/>
        <v>0.10000000000000009</v>
      </c>
      <c r="AT169" s="178">
        <f t="shared" si="72"/>
        <v>0.14285714285714279</v>
      </c>
    </row>
    <row r="170" spans="1:46" ht="15" customHeight="1" x14ac:dyDescent="0.25">
      <c r="A170" s="34" t="s">
        <v>630</v>
      </c>
      <c r="B170" s="5" t="s">
        <v>631</v>
      </c>
      <c r="C170" s="5" t="s">
        <v>1692</v>
      </c>
      <c r="D170" s="5" t="s">
        <v>26</v>
      </c>
      <c r="E170" s="5" t="s">
        <v>816</v>
      </c>
      <c r="F170" s="166" t="s">
        <v>3235</v>
      </c>
      <c r="G170" s="380" t="s">
        <v>3230</v>
      </c>
      <c r="H170" s="34" t="s">
        <v>7</v>
      </c>
      <c r="I170" s="49">
        <f t="shared" si="47"/>
        <v>161</v>
      </c>
      <c r="J170" s="48">
        <v>140</v>
      </c>
      <c r="K170" s="48">
        <v>160</v>
      </c>
      <c r="L170" s="32"/>
      <c r="M170" s="9">
        <f t="shared" si="48"/>
        <v>0</v>
      </c>
      <c r="N170" s="8">
        <f t="shared" si="49"/>
        <v>0</v>
      </c>
      <c r="O170" s="8">
        <f t="shared" si="61"/>
        <v>0</v>
      </c>
      <c r="P170" s="30"/>
      <c r="Q170" s="8">
        <f t="shared" si="50"/>
        <v>0</v>
      </c>
      <c r="R170" s="8">
        <f t="shared" si="51"/>
        <v>0</v>
      </c>
      <c r="S170" s="8">
        <f t="shared" si="62"/>
        <v>0</v>
      </c>
      <c r="T170" s="8">
        <f t="shared" si="52"/>
        <v>0</v>
      </c>
      <c r="U170" s="3" t="s">
        <v>2509</v>
      </c>
      <c r="V170" s="200">
        <f t="shared" si="65"/>
        <v>60</v>
      </c>
      <c r="W170" s="194">
        <v>5</v>
      </c>
      <c r="X170" s="194">
        <v>2</v>
      </c>
      <c r="Y170" s="195">
        <v>6</v>
      </c>
      <c r="Z170" s="200">
        <f t="shared" si="60"/>
        <v>16</v>
      </c>
      <c r="AA170" s="194">
        <v>2</v>
      </c>
      <c r="AB170" s="194">
        <v>2</v>
      </c>
      <c r="AC170" s="195">
        <v>4</v>
      </c>
      <c r="AF170" s="1">
        <v>9</v>
      </c>
      <c r="AG170" s="1">
        <v>-10</v>
      </c>
      <c r="AH170" s="1">
        <f t="shared" si="63"/>
        <v>600</v>
      </c>
      <c r="AI170" s="1">
        <f t="shared" si="66"/>
        <v>370</v>
      </c>
      <c r="AJ170" s="1">
        <f t="shared" si="64"/>
        <v>385</v>
      </c>
      <c r="AL170" s="180">
        <f t="shared" si="67"/>
        <v>550</v>
      </c>
      <c r="AM170" s="177">
        <v>400</v>
      </c>
      <c r="AN170" s="99">
        <f t="shared" si="68"/>
        <v>0.72727272727272729</v>
      </c>
      <c r="AO170" s="100">
        <f t="shared" si="69"/>
        <v>0.27272727272727271</v>
      </c>
      <c r="AP170" s="83">
        <v>500</v>
      </c>
      <c r="AQ170" s="83">
        <v>350</v>
      </c>
      <c r="AR170" s="1" t="b">
        <f t="shared" si="70"/>
        <v>1</v>
      </c>
      <c r="AS170" s="178">
        <f t="shared" si="71"/>
        <v>0.10000000000000009</v>
      </c>
      <c r="AT170" s="178">
        <f t="shared" si="72"/>
        <v>0.14285714285714279</v>
      </c>
    </row>
    <row r="171" spans="1:46" ht="15" customHeight="1" x14ac:dyDescent="0.25">
      <c r="A171" s="34" t="s">
        <v>630</v>
      </c>
      <c r="B171" s="5" t="s">
        <v>631</v>
      </c>
      <c r="C171" s="5" t="s">
        <v>1692</v>
      </c>
      <c r="D171" s="5" t="s">
        <v>26</v>
      </c>
      <c r="E171" s="5" t="s">
        <v>816</v>
      </c>
      <c r="F171" s="34" t="s">
        <v>3036</v>
      </c>
      <c r="G171" s="207" t="s">
        <v>3049</v>
      </c>
      <c r="H171" s="34" t="s">
        <v>7</v>
      </c>
      <c r="I171" s="49">
        <f t="shared" si="47"/>
        <v>161</v>
      </c>
      <c r="J171" s="48">
        <v>140</v>
      </c>
      <c r="K171" s="48">
        <v>160</v>
      </c>
      <c r="L171" s="32"/>
      <c r="M171" s="9">
        <f t="shared" si="48"/>
        <v>0</v>
      </c>
      <c r="N171" s="8">
        <f t="shared" si="49"/>
        <v>0</v>
      </c>
      <c r="O171" s="8">
        <f t="shared" si="61"/>
        <v>0</v>
      </c>
      <c r="P171" s="30"/>
      <c r="Q171" s="8">
        <f t="shared" si="50"/>
        <v>0</v>
      </c>
      <c r="R171" s="8">
        <f t="shared" si="51"/>
        <v>0</v>
      </c>
      <c r="S171" s="8">
        <f t="shared" si="62"/>
        <v>0</v>
      </c>
      <c r="T171" s="8">
        <f t="shared" si="52"/>
        <v>0</v>
      </c>
      <c r="U171" s="3" t="s">
        <v>2509</v>
      </c>
      <c r="V171" s="200">
        <f t="shared" si="65"/>
        <v>60</v>
      </c>
      <c r="W171" s="194">
        <v>5</v>
      </c>
      <c r="X171" s="194">
        <v>2</v>
      </c>
      <c r="Y171" s="195">
        <v>6</v>
      </c>
      <c r="Z171" s="200">
        <f t="shared" si="60"/>
        <v>16</v>
      </c>
      <c r="AA171" s="194">
        <v>2</v>
      </c>
      <c r="AB171" s="194">
        <v>2</v>
      </c>
      <c r="AC171" s="195">
        <v>4</v>
      </c>
      <c r="AF171" s="1">
        <v>9</v>
      </c>
      <c r="AG171" s="1">
        <v>-10</v>
      </c>
      <c r="AH171" s="1">
        <f t="shared" si="63"/>
        <v>600</v>
      </c>
      <c r="AI171" s="1">
        <f t="shared" si="66"/>
        <v>370</v>
      </c>
      <c r="AJ171" s="1">
        <f t="shared" si="64"/>
        <v>385</v>
      </c>
      <c r="AL171" s="180">
        <f t="shared" si="67"/>
        <v>550</v>
      </c>
      <c r="AM171" s="177">
        <v>400</v>
      </c>
      <c r="AN171" s="99">
        <f t="shared" si="68"/>
        <v>0.72727272727272729</v>
      </c>
      <c r="AO171" s="100">
        <f t="shared" si="69"/>
        <v>0.27272727272727271</v>
      </c>
      <c r="AP171" s="83">
        <v>500</v>
      </c>
      <c r="AQ171" s="83">
        <v>350</v>
      </c>
      <c r="AR171" s="1" t="b">
        <f t="shared" si="70"/>
        <v>1</v>
      </c>
      <c r="AS171" s="178">
        <f t="shared" si="71"/>
        <v>0.10000000000000009</v>
      </c>
      <c r="AT171" s="178">
        <f t="shared" si="72"/>
        <v>0.14285714285714279</v>
      </c>
    </row>
    <row r="172" spans="1:46" ht="15" customHeight="1" x14ac:dyDescent="0.25">
      <c r="A172" s="34" t="s">
        <v>630</v>
      </c>
      <c r="B172" s="5" t="s">
        <v>631</v>
      </c>
      <c r="C172" s="5" t="s">
        <v>1692</v>
      </c>
      <c r="D172" s="5" t="s">
        <v>26</v>
      </c>
      <c r="E172" s="81" t="s">
        <v>817</v>
      </c>
      <c r="F172" s="242" t="s">
        <v>3292</v>
      </c>
      <c r="G172" s="379" t="s">
        <v>3256</v>
      </c>
      <c r="H172" s="243" t="s">
        <v>7</v>
      </c>
      <c r="I172" s="49">
        <f t="shared" si="47"/>
        <v>161</v>
      </c>
      <c r="J172" s="48">
        <v>140</v>
      </c>
      <c r="K172" s="48">
        <v>160</v>
      </c>
      <c r="L172" s="32"/>
      <c r="M172" s="9">
        <f t="shared" si="48"/>
        <v>0</v>
      </c>
      <c r="N172" s="8">
        <f t="shared" si="49"/>
        <v>0</v>
      </c>
      <c r="O172" s="8">
        <f t="shared" si="61"/>
        <v>0</v>
      </c>
      <c r="P172" s="30"/>
      <c r="Q172" s="8">
        <f t="shared" si="50"/>
        <v>0</v>
      </c>
      <c r="R172" s="8">
        <f t="shared" si="51"/>
        <v>0</v>
      </c>
      <c r="S172" s="8">
        <f t="shared" si="62"/>
        <v>0</v>
      </c>
      <c r="T172" s="8">
        <f t="shared" si="52"/>
        <v>0</v>
      </c>
      <c r="U172" s="3" t="s">
        <v>2509</v>
      </c>
      <c r="V172" s="200">
        <f t="shared" si="65"/>
        <v>60</v>
      </c>
      <c r="W172" s="194">
        <v>5</v>
      </c>
      <c r="X172" s="194">
        <v>2</v>
      </c>
      <c r="Y172" s="195">
        <v>6</v>
      </c>
      <c r="Z172" s="200">
        <f t="shared" si="60"/>
        <v>16</v>
      </c>
      <c r="AA172" s="194">
        <v>2</v>
      </c>
      <c r="AB172" s="194">
        <v>2</v>
      </c>
      <c r="AC172" s="195">
        <v>4</v>
      </c>
      <c r="AF172" s="1">
        <v>9</v>
      </c>
      <c r="AG172" s="1">
        <v>-10</v>
      </c>
      <c r="AH172" s="1">
        <f t="shared" si="63"/>
        <v>600</v>
      </c>
      <c r="AI172" s="1">
        <f t="shared" si="66"/>
        <v>370</v>
      </c>
      <c r="AJ172" s="1">
        <f t="shared" si="64"/>
        <v>385</v>
      </c>
      <c r="AL172" s="180">
        <f t="shared" si="67"/>
        <v>550</v>
      </c>
      <c r="AM172" s="177">
        <v>400</v>
      </c>
      <c r="AN172" s="99">
        <f t="shared" si="68"/>
        <v>0.72727272727272729</v>
      </c>
      <c r="AO172" s="100">
        <f t="shared" si="69"/>
        <v>0.27272727272727271</v>
      </c>
      <c r="AP172" s="83">
        <v>500</v>
      </c>
      <c r="AQ172" s="83">
        <v>350</v>
      </c>
      <c r="AR172" s="1" t="b">
        <f t="shared" si="70"/>
        <v>1</v>
      </c>
      <c r="AS172" s="178">
        <f t="shared" si="71"/>
        <v>0.10000000000000009</v>
      </c>
      <c r="AT172" s="178">
        <f t="shared" si="72"/>
        <v>0.14285714285714279</v>
      </c>
    </row>
    <row r="173" spans="1:46" ht="15" customHeight="1" x14ac:dyDescent="0.25">
      <c r="A173" s="34" t="s">
        <v>630</v>
      </c>
      <c r="B173" s="5" t="s">
        <v>631</v>
      </c>
      <c r="C173" s="5" t="s">
        <v>1692</v>
      </c>
      <c r="D173" s="5" t="s">
        <v>26</v>
      </c>
      <c r="E173" s="81" t="s">
        <v>817</v>
      </c>
      <c r="F173" s="242" t="s">
        <v>3293</v>
      </c>
      <c r="G173" s="377" t="s">
        <v>3223</v>
      </c>
      <c r="H173" s="243" t="s">
        <v>7</v>
      </c>
      <c r="I173" s="49">
        <f t="shared" si="47"/>
        <v>161</v>
      </c>
      <c r="J173" s="48">
        <v>140</v>
      </c>
      <c r="K173" s="48">
        <v>160</v>
      </c>
      <c r="L173" s="32"/>
      <c r="M173" s="9">
        <f t="shared" si="48"/>
        <v>0</v>
      </c>
      <c r="N173" s="8">
        <f t="shared" si="49"/>
        <v>0</v>
      </c>
      <c r="O173" s="8">
        <f t="shared" si="61"/>
        <v>0</v>
      </c>
      <c r="P173" s="30"/>
      <c r="Q173" s="8">
        <f t="shared" si="50"/>
        <v>0</v>
      </c>
      <c r="R173" s="8">
        <f t="shared" si="51"/>
        <v>0</v>
      </c>
      <c r="S173" s="8">
        <f t="shared" si="62"/>
        <v>0</v>
      </c>
      <c r="T173" s="8">
        <f t="shared" si="52"/>
        <v>0</v>
      </c>
      <c r="U173" s="3" t="s">
        <v>2509</v>
      </c>
      <c r="V173" s="200">
        <f t="shared" si="65"/>
        <v>60</v>
      </c>
      <c r="W173" s="194">
        <v>5</v>
      </c>
      <c r="X173" s="194">
        <v>2</v>
      </c>
      <c r="Y173" s="195">
        <v>6</v>
      </c>
      <c r="Z173" s="200">
        <f t="shared" si="60"/>
        <v>16</v>
      </c>
      <c r="AA173" s="194">
        <v>2</v>
      </c>
      <c r="AB173" s="194">
        <v>2</v>
      </c>
      <c r="AC173" s="195">
        <v>4</v>
      </c>
      <c r="AF173" s="1">
        <v>9</v>
      </c>
      <c r="AG173" s="1">
        <v>-10</v>
      </c>
      <c r="AH173" s="1">
        <f t="shared" si="63"/>
        <v>600</v>
      </c>
      <c r="AI173" s="1">
        <f t="shared" si="66"/>
        <v>370</v>
      </c>
      <c r="AJ173" s="1">
        <f t="shared" si="64"/>
        <v>385</v>
      </c>
      <c r="AL173" s="180">
        <f t="shared" si="67"/>
        <v>550</v>
      </c>
      <c r="AM173" s="177">
        <v>400</v>
      </c>
      <c r="AN173" s="99">
        <f t="shared" si="68"/>
        <v>0.72727272727272729</v>
      </c>
      <c r="AO173" s="100">
        <f t="shared" si="69"/>
        <v>0.27272727272727271</v>
      </c>
      <c r="AP173" s="83">
        <v>500</v>
      </c>
      <c r="AQ173" s="83">
        <v>350</v>
      </c>
      <c r="AR173" s="1" t="b">
        <f t="shared" si="70"/>
        <v>1</v>
      </c>
      <c r="AS173" s="178">
        <f t="shared" si="71"/>
        <v>0.10000000000000009</v>
      </c>
      <c r="AT173" s="178">
        <f t="shared" si="72"/>
        <v>0.14285714285714279</v>
      </c>
    </row>
    <row r="174" spans="1:46" ht="15" customHeight="1" x14ac:dyDescent="0.25">
      <c r="A174" s="34" t="s">
        <v>630</v>
      </c>
      <c r="B174" s="5" t="s">
        <v>631</v>
      </c>
      <c r="C174" s="5" t="s">
        <v>1692</v>
      </c>
      <c r="D174" s="5" t="s">
        <v>26</v>
      </c>
      <c r="E174" s="81" t="s">
        <v>817</v>
      </c>
      <c r="F174" s="242" t="s">
        <v>3294</v>
      </c>
      <c r="G174" s="165" t="s">
        <v>3222</v>
      </c>
      <c r="H174" s="243" t="s">
        <v>7</v>
      </c>
      <c r="I174" s="49">
        <f t="shared" si="47"/>
        <v>161</v>
      </c>
      <c r="J174" s="48">
        <v>140</v>
      </c>
      <c r="K174" s="48">
        <v>160</v>
      </c>
      <c r="L174" s="32"/>
      <c r="M174" s="9">
        <f t="shared" si="48"/>
        <v>0</v>
      </c>
      <c r="N174" s="8">
        <f t="shared" si="49"/>
        <v>0</v>
      </c>
      <c r="O174" s="8">
        <f t="shared" si="61"/>
        <v>0</v>
      </c>
      <c r="P174" s="30"/>
      <c r="Q174" s="8">
        <f t="shared" si="50"/>
        <v>0</v>
      </c>
      <c r="R174" s="8">
        <f t="shared" si="51"/>
        <v>0</v>
      </c>
      <c r="S174" s="8">
        <f t="shared" si="62"/>
        <v>0</v>
      </c>
      <c r="T174" s="8">
        <f t="shared" si="52"/>
        <v>0</v>
      </c>
      <c r="U174" s="3" t="s">
        <v>2509</v>
      </c>
      <c r="V174" s="200">
        <f t="shared" si="65"/>
        <v>60</v>
      </c>
      <c r="W174" s="194">
        <v>5</v>
      </c>
      <c r="X174" s="194">
        <v>2</v>
      </c>
      <c r="Y174" s="195">
        <v>6</v>
      </c>
      <c r="Z174" s="200">
        <f t="shared" si="60"/>
        <v>16</v>
      </c>
      <c r="AA174" s="194">
        <v>2</v>
      </c>
      <c r="AB174" s="194">
        <v>2</v>
      </c>
      <c r="AC174" s="195">
        <v>4</v>
      </c>
      <c r="AF174" s="1">
        <v>9</v>
      </c>
      <c r="AG174" s="1">
        <v>-10</v>
      </c>
      <c r="AH174" s="1">
        <f t="shared" si="63"/>
        <v>600</v>
      </c>
      <c r="AI174" s="1">
        <f t="shared" si="66"/>
        <v>370</v>
      </c>
      <c r="AJ174" s="1">
        <f t="shared" si="64"/>
        <v>385</v>
      </c>
      <c r="AL174" s="180">
        <f t="shared" si="67"/>
        <v>550</v>
      </c>
      <c r="AM174" s="177">
        <v>400</v>
      </c>
      <c r="AN174" s="99">
        <f t="shared" si="68"/>
        <v>0.72727272727272729</v>
      </c>
      <c r="AO174" s="100">
        <f t="shared" si="69"/>
        <v>0.27272727272727271</v>
      </c>
      <c r="AP174" s="83">
        <v>500</v>
      </c>
      <c r="AQ174" s="83">
        <v>350</v>
      </c>
      <c r="AR174" s="1" t="b">
        <f t="shared" si="70"/>
        <v>1</v>
      </c>
      <c r="AS174" s="178">
        <f t="shared" si="71"/>
        <v>0.10000000000000009</v>
      </c>
      <c r="AT174" s="178">
        <f t="shared" si="72"/>
        <v>0.14285714285714279</v>
      </c>
    </row>
    <row r="175" spans="1:46" ht="15" customHeight="1" x14ac:dyDescent="0.25">
      <c r="A175" s="34" t="s">
        <v>630</v>
      </c>
      <c r="B175" s="5" t="s">
        <v>631</v>
      </c>
      <c r="C175" s="5" t="s">
        <v>1692</v>
      </c>
      <c r="D175" s="5" t="s">
        <v>26</v>
      </c>
      <c r="E175" s="82" t="s">
        <v>812</v>
      </c>
      <c r="F175" s="278" t="s">
        <v>807</v>
      </c>
      <c r="G175" s="65" t="s">
        <v>1747</v>
      </c>
      <c r="H175" s="280" t="s">
        <v>7</v>
      </c>
      <c r="I175" s="49">
        <f t="shared" si="47"/>
        <v>161</v>
      </c>
      <c r="J175" s="48">
        <v>140</v>
      </c>
      <c r="K175" s="48">
        <v>160</v>
      </c>
      <c r="L175" s="32"/>
      <c r="M175" s="9">
        <f t="shared" si="48"/>
        <v>0</v>
      </c>
      <c r="N175" s="8">
        <f t="shared" si="49"/>
        <v>0</v>
      </c>
      <c r="O175" s="8">
        <f t="shared" si="61"/>
        <v>0</v>
      </c>
      <c r="P175" s="30"/>
      <c r="Q175" s="8">
        <f t="shared" si="50"/>
        <v>0</v>
      </c>
      <c r="R175" s="8">
        <f t="shared" si="51"/>
        <v>0</v>
      </c>
      <c r="S175" s="8">
        <f t="shared" si="62"/>
        <v>0</v>
      </c>
      <c r="T175" s="8">
        <f t="shared" si="52"/>
        <v>0</v>
      </c>
      <c r="U175" s="3" t="s">
        <v>2509</v>
      </c>
      <c r="V175" s="200">
        <f t="shared" si="65"/>
        <v>60</v>
      </c>
      <c r="W175" s="194">
        <v>5</v>
      </c>
      <c r="X175" s="194">
        <v>2</v>
      </c>
      <c r="Y175" s="195">
        <v>6</v>
      </c>
      <c r="Z175" s="200">
        <f t="shared" si="60"/>
        <v>16</v>
      </c>
      <c r="AA175" s="194">
        <v>2</v>
      </c>
      <c r="AB175" s="194">
        <v>2</v>
      </c>
      <c r="AC175" s="195">
        <v>4</v>
      </c>
      <c r="AF175" s="1">
        <v>9</v>
      </c>
      <c r="AG175" s="1">
        <v>-10</v>
      </c>
      <c r="AH175" s="1">
        <f t="shared" si="63"/>
        <v>600</v>
      </c>
      <c r="AJ175" s="1">
        <f t="shared" si="64"/>
        <v>385</v>
      </c>
    </row>
    <row r="176" spans="1:46" ht="15" customHeight="1" x14ac:dyDescent="0.25">
      <c r="A176" s="34" t="s">
        <v>630</v>
      </c>
      <c r="B176" s="5" t="s">
        <v>631</v>
      </c>
      <c r="C176" s="5" t="s">
        <v>1693</v>
      </c>
      <c r="D176" s="5" t="s">
        <v>26</v>
      </c>
      <c r="E176" s="5" t="s">
        <v>816</v>
      </c>
      <c r="F176" s="250" t="s">
        <v>1596</v>
      </c>
      <c r="G176" s="207" t="s">
        <v>3075</v>
      </c>
      <c r="H176" s="243" t="s">
        <v>7</v>
      </c>
      <c r="I176" s="49">
        <f t="shared" si="47"/>
        <v>104</v>
      </c>
      <c r="J176" s="48">
        <v>90</v>
      </c>
      <c r="K176" s="48">
        <v>110</v>
      </c>
      <c r="L176" s="32"/>
      <c r="M176" s="9">
        <f t="shared" si="48"/>
        <v>0</v>
      </c>
      <c r="N176" s="8">
        <f t="shared" si="49"/>
        <v>0</v>
      </c>
      <c r="O176" s="8">
        <f t="shared" si="61"/>
        <v>0</v>
      </c>
      <c r="P176" s="30"/>
      <c r="Q176" s="8">
        <f t="shared" si="50"/>
        <v>0</v>
      </c>
      <c r="R176" s="8">
        <f t="shared" si="51"/>
        <v>0</v>
      </c>
      <c r="S176" s="8">
        <f t="shared" si="62"/>
        <v>0</v>
      </c>
      <c r="T176" s="8">
        <f t="shared" si="52"/>
        <v>0</v>
      </c>
      <c r="U176" s="3" t="s">
        <v>2510</v>
      </c>
      <c r="V176" s="200">
        <f t="shared" si="65"/>
        <v>126</v>
      </c>
      <c r="W176" s="194">
        <v>7</v>
      </c>
      <c r="X176" s="194">
        <v>3</v>
      </c>
      <c r="Y176" s="195">
        <v>6</v>
      </c>
      <c r="Z176" s="200">
        <f t="shared" si="60"/>
        <v>32</v>
      </c>
      <c r="AA176" s="194">
        <v>4</v>
      </c>
      <c r="AB176" s="194">
        <v>2</v>
      </c>
      <c r="AC176" s="195">
        <v>4</v>
      </c>
      <c r="AF176" s="1">
        <v>4</v>
      </c>
      <c r="AG176" s="1">
        <v>-10</v>
      </c>
      <c r="AH176" s="1">
        <f t="shared" si="63"/>
        <v>300</v>
      </c>
      <c r="AI176" s="1">
        <f>ROUNDUP($AF176*AI$5+$J176,-1)</f>
        <v>190</v>
      </c>
      <c r="AJ176" s="1">
        <f t="shared" si="64"/>
        <v>210</v>
      </c>
      <c r="AK176" s="1">
        <v>1</v>
      </c>
      <c r="AL176" s="180">
        <v>300</v>
      </c>
      <c r="AM176" s="172">
        <f>ROUNDUP(AQ176*1.1,-1)</f>
        <v>220</v>
      </c>
      <c r="AN176" s="99">
        <f>AM176/AL176</f>
        <v>0.73333333333333328</v>
      </c>
      <c r="AO176" s="100">
        <f>(AL176-AM176)/AL176</f>
        <v>0.26666666666666666</v>
      </c>
      <c r="AP176" s="83">
        <v>280</v>
      </c>
      <c r="AQ176" s="83">
        <v>200</v>
      </c>
      <c r="AR176" s="1" t="b">
        <f>AH176&gt;=AL176</f>
        <v>1</v>
      </c>
      <c r="AS176" s="178">
        <f>AL176/AP176-1</f>
        <v>7.1428571428571397E-2</v>
      </c>
      <c r="AT176" s="178">
        <f>AM176/AQ176-1</f>
        <v>0.10000000000000009</v>
      </c>
    </row>
    <row r="177" spans="1:46" ht="15.75" x14ac:dyDescent="0.25">
      <c r="A177" s="34" t="s">
        <v>630</v>
      </c>
      <c r="B177" s="5" t="s">
        <v>631</v>
      </c>
      <c r="C177" s="5" t="s">
        <v>1693</v>
      </c>
      <c r="D177" s="5" t="s">
        <v>26</v>
      </c>
      <c r="E177" s="5" t="s">
        <v>816</v>
      </c>
      <c r="F177" s="242" t="s">
        <v>3227</v>
      </c>
      <c r="G177" s="207" t="s">
        <v>3226</v>
      </c>
      <c r="H177" s="243" t="s">
        <v>7</v>
      </c>
      <c r="I177" s="49">
        <f t="shared" si="47"/>
        <v>104</v>
      </c>
      <c r="J177" s="48">
        <v>90</v>
      </c>
      <c r="K177" s="48">
        <v>110</v>
      </c>
      <c r="L177" s="32"/>
      <c r="M177" s="9">
        <f t="shared" si="48"/>
        <v>0</v>
      </c>
      <c r="N177" s="8">
        <f t="shared" si="49"/>
        <v>0</v>
      </c>
      <c r="O177" s="8">
        <f t="shared" si="61"/>
        <v>0</v>
      </c>
      <c r="P177" s="30"/>
      <c r="Q177" s="8">
        <f t="shared" si="50"/>
        <v>0</v>
      </c>
      <c r="R177" s="8">
        <f t="shared" si="51"/>
        <v>0</v>
      </c>
      <c r="S177" s="8">
        <f t="shared" si="62"/>
        <v>0</v>
      </c>
      <c r="T177" s="8">
        <f t="shared" si="52"/>
        <v>0</v>
      </c>
      <c r="U177" s="3" t="s">
        <v>2510</v>
      </c>
      <c r="V177" s="200">
        <f t="shared" si="65"/>
        <v>126</v>
      </c>
      <c r="W177" s="194">
        <v>7</v>
      </c>
      <c r="X177" s="194">
        <v>3</v>
      </c>
      <c r="Y177" s="195">
        <v>6</v>
      </c>
      <c r="Z177" s="200">
        <f t="shared" si="60"/>
        <v>32</v>
      </c>
      <c r="AA177" s="194">
        <v>4</v>
      </c>
      <c r="AB177" s="194">
        <v>2</v>
      </c>
      <c r="AC177" s="195">
        <v>4</v>
      </c>
      <c r="AF177" s="1">
        <v>4</v>
      </c>
      <c r="AG177" s="1">
        <v>-10</v>
      </c>
      <c r="AH177" s="1">
        <f t="shared" si="63"/>
        <v>300</v>
      </c>
      <c r="AI177" s="1">
        <f>ROUNDUP($AF177*AI$5+$J177,-1)</f>
        <v>190</v>
      </c>
      <c r="AJ177" s="1">
        <f t="shared" si="64"/>
        <v>210</v>
      </c>
      <c r="AK177" s="1">
        <v>1</v>
      </c>
      <c r="AL177" s="180">
        <v>300</v>
      </c>
      <c r="AM177" s="172">
        <f>ROUNDUP(AQ177*1.1,-1)</f>
        <v>220</v>
      </c>
      <c r="AN177" s="99">
        <f>AM177/AL177</f>
        <v>0.73333333333333328</v>
      </c>
      <c r="AO177" s="100">
        <f>(AL177-AM177)/AL177</f>
        <v>0.26666666666666666</v>
      </c>
      <c r="AP177" s="83">
        <v>280</v>
      </c>
      <c r="AQ177" s="83">
        <v>200</v>
      </c>
      <c r="AR177" s="1" t="b">
        <f>AH177&gt;=AL177</f>
        <v>1</v>
      </c>
      <c r="AS177" s="178">
        <f>AL177/AP177-1</f>
        <v>7.1428571428571397E-2</v>
      </c>
      <c r="AT177" s="178">
        <f>AM177/AQ177-1</f>
        <v>0.10000000000000009</v>
      </c>
    </row>
    <row r="178" spans="1:46" ht="15" customHeight="1" x14ac:dyDescent="0.25">
      <c r="A178" s="34" t="s">
        <v>630</v>
      </c>
      <c r="B178" s="5" t="s">
        <v>631</v>
      </c>
      <c r="C178" s="5" t="s">
        <v>3054</v>
      </c>
      <c r="D178" s="5" t="s">
        <v>1828</v>
      </c>
      <c r="E178" s="5" t="s">
        <v>816</v>
      </c>
      <c r="F178" s="278" t="s">
        <v>821</v>
      </c>
      <c r="G178" s="65" t="s">
        <v>1748</v>
      </c>
      <c r="H178" s="280" t="s">
        <v>7</v>
      </c>
      <c r="I178" s="49">
        <f t="shared" si="47"/>
        <v>104</v>
      </c>
      <c r="J178" s="58">
        <v>90</v>
      </c>
      <c r="K178" s="58">
        <v>110</v>
      </c>
      <c r="L178" s="32"/>
      <c r="M178" s="9">
        <f t="shared" si="48"/>
        <v>0</v>
      </c>
      <c r="N178" s="8">
        <f t="shared" si="49"/>
        <v>0</v>
      </c>
      <c r="O178" s="8">
        <f t="shared" si="61"/>
        <v>0</v>
      </c>
      <c r="P178" s="30"/>
      <c r="Q178" s="8">
        <f t="shared" si="50"/>
        <v>0</v>
      </c>
      <c r="R178" s="8">
        <f t="shared" si="51"/>
        <v>0</v>
      </c>
      <c r="S178" s="8">
        <f t="shared" si="62"/>
        <v>0</v>
      </c>
      <c r="T178" s="8">
        <f t="shared" si="52"/>
        <v>0</v>
      </c>
      <c r="U178" s="3" t="s">
        <v>2511</v>
      </c>
      <c r="V178" s="200">
        <v>82</v>
      </c>
      <c r="W178" s="196"/>
      <c r="X178" s="196"/>
      <c r="Y178" s="197">
        <v>6</v>
      </c>
      <c r="Z178" s="200">
        <v>24</v>
      </c>
      <c r="AA178" s="196"/>
      <c r="AB178" s="196"/>
      <c r="AC178" s="197">
        <v>4</v>
      </c>
      <c r="AD178" s="104" t="s">
        <v>1812</v>
      </c>
      <c r="AE178" s="104" t="s">
        <v>1812</v>
      </c>
      <c r="AF178" s="1">
        <v>8</v>
      </c>
      <c r="AG178" s="1">
        <v>-10</v>
      </c>
      <c r="AH178" s="1">
        <f t="shared" si="63"/>
        <v>500</v>
      </c>
      <c r="AJ178" s="1">
        <f t="shared" si="64"/>
        <v>310</v>
      </c>
      <c r="AL178" s="248"/>
      <c r="AM178" s="248"/>
    </row>
    <row r="179" spans="1:46" ht="15" customHeight="1" x14ac:dyDescent="0.25">
      <c r="A179" s="34" t="s">
        <v>630</v>
      </c>
      <c r="B179" s="5" t="s">
        <v>631</v>
      </c>
      <c r="C179" s="5" t="s">
        <v>3060</v>
      </c>
      <c r="D179" s="34" t="s">
        <v>1826</v>
      </c>
      <c r="E179" s="5" t="s">
        <v>816</v>
      </c>
      <c r="F179" s="303" t="s">
        <v>3278</v>
      </c>
      <c r="G179" s="207" t="s">
        <v>3275</v>
      </c>
      <c r="H179" s="280" t="s">
        <v>7</v>
      </c>
      <c r="I179" s="49">
        <f t="shared" si="47"/>
        <v>207</v>
      </c>
      <c r="J179" s="63">
        <v>180</v>
      </c>
      <c r="K179" s="167">
        <v>210</v>
      </c>
      <c r="L179" s="32"/>
      <c r="M179" s="9">
        <f t="shared" si="48"/>
        <v>0</v>
      </c>
      <c r="N179" s="8">
        <f t="shared" si="49"/>
        <v>0</v>
      </c>
      <c r="O179" s="8">
        <f t="shared" si="61"/>
        <v>0</v>
      </c>
      <c r="P179" s="30"/>
      <c r="Q179" s="8">
        <f t="shared" si="50"/>
        <v>0</v>
      </c>
      <c r="R179" s="8">
        <f t="shared" si="51"/>
        <v>0</v>
      </c>
      <c r="S179" s="8">
        <f t="shared" si="62"/>
        <v>0</v>
      </c>
      <c r="T179" s="8">
        <f t="shared" si="52"/>
        <v>0</v>
      </c>
      <c r="U179" s="3" t="s">
        <v>2966</v>
      </c>
      <c r="V179" s="201"/>
      <c r="W179" s="194"/>
      <c r="X179" s="194"/>
      <c r="Y179" s="195"/>
      <c r="Z179" s="200"/>
      <c r="AA179" s="194"/>
      <c r="AB179" s="194"/>
      <c r="AC179" s="195"/>
      <c r="AL179" s="248"/>
      <c r="AM179" s="248"/>
    </row>
    <row r="180" spans="1:46" ht="15" customHeight="1" x14ac:dyDescent="0.25">
      <c r="A180" s="34" t="s">
        <v>630</v>
      </c>
      <c r="B180" s="5" t="s">
        <v>631</v>
      </c>
      <c r="C180" s="5" t="s">
        <v>3060</v>
      </c>
      <c r="D180" s="34" t="s">
        <v>2104</v>
      </c>
      <c r="E180" s="5" t="s">
        <v>816</v>
      </c>
      <c r="F180" s="303" t="s">
        <v>3279</v>
      </c>
      <c r="G180" s="207" t="s">
        <v>3276</v>
      </c>
      <c r="H180" s="280" t="s">
        <v>7</v>
      </c>
      <c r="I180" s="49">
        <f t="shared" si="47"/>
        <v>207</v>
      </c>
      <c r="J180" s="63">
        <v>180</v>
      </c>
      <c r="K180" s="167">
        <v>210</v>
      </c>
      <c r="L180" s="32"/>
      <c r="M180" s="9">
        <f t="shared" si="48"/>
        <v>0</v>
      </c>
      <c r="N180" s="8">
        <f t="shared" si="49"/>
        <v>0</v>
      </c>
      <c r="O180" s="8">
        <f t="shared" si="61"/>
        <v>0</v>
      </c>
      <c r="P180" s="30"/>
      <c r="Q180" s="8">
        <f t="shared" si="50"/>
        <v>0</v>
      </c>
      <c r="R180" s="8">
        <f t="shared" si="51"/>
        <v>0</v>
      </c>
      <c r="S180" s="8">
        <f t="shared" si="62"/>
        <v>0</v>
      </c>
      <c r="T180" s="8">
        <f t="shared" si="52"/>
        <v>0</v>
      </c>
      <c r="U180" s="3" t="s">
        <v>2966</v>
      </c>
      <c r="V180" s="201"/>
      <c r="W180" s="194"/>
      <c r="X180" s="194"/>
      <c r="Y180" s="195"/>
      <c r="Z180" s="200"/>
      <c r="AA180" s="194"/>
      <c r="AB180" s="194"/>
      <c r="AC180" s="195"/>
      <c r="AL180" s="248"/>
      <c r="AM180" s="248"/>
    </row>
    <row r="181" spans="1:46" ht="15" customHeight="1" x14ac:dyDescent="0.25">
      <c r="A181" s="34" t="s">
        <v>630</v>
      </c>
      <c r="B181" s="5" t="s">
        <v>631</v>
      </c>
      <c r="C181" s="5" t="s">
        <v>3060</v>
      </c>
      <c r="D181" s="34" t="s">
        <v>2105</v>
      </c>
      <c r="E181" s="5" t="s">
        <v>816</v>
      </c>
      <c r="F181" s="62" t="s">
        <v>3280</v>
      </c>
      <c r="G181" s="207" t="s">
        <v>3277</v>
      </c>
      <c r="H181" s="5" t="s">
        <v>7</v>
      </c>
      <c r="I181" s="49">
        <f t="shared" si="47"/>
        <v>207</v>
      </c>
      <c r="J181" s="63">
        <v>180</v>
      </c>
      <c r="K181" s="167">
        <v>210</v>
      </c>
      <c r="L181" s="32"/>
      <c r="M181" s="9">
        <f t="shared" si="48"/>
        <v>0</v>
      </c>
      <c r="N181" s="8">
        <f t="shared" si="49"/>
        <v>0</v>
      </c>
      <c r="O181" s="8">
        <f t="shared" si="61"/>
        <v>0</v>
      </c>
      <c r="P181" s="30"/>
      <c r="Q181" s="8">
        <f t="shared" si="50"/>
        <v>0</v>
      </c>
      <c r="R181" s="8">
        <f t="shared" si="51"/>
        <v>0</v>
      </c>
      <c r="S181" s="8">
        <f t="shared" si="62"/>
        <v>0</v>
      </c>
      <c r="T181" s="8">
        <f t="shared" si="52"/>
        <v>0</v>
      </c>
      <c r="U181" s="3" t="s">
        <v>2966</v>
      </c>
      <c r="V181" s="201"/>
      <c r="W181" s="194"/>
      <c r="X181" s="194"/>
      <c r="Y181" s="195"/>
      <c r="Z181" s="200"/>
      <c r="AA181" s="194"/>
      <c r="AB181" s="194"/>
      <c r="AC181" s="195"/>
      <c r="AL181" s="248"/>
      <c r="AM181" s="248"/>
    </row>
    <row r="182" spans="1:46" ht="15" customHeight="1" x14ac:dyDescent="0.25">
      <c r="A182" s="34" t="s">
        <v>630</v>
      </c>
      <c r="B182" s="5" t="s">
        <v>631</v>
      </c>
      <c r="C182" s="5" t="s">
        <v>3060</v>
      </c>
      <c r="D182" s="34" t="s">
        <v>3282</v>
      </c>
      <c r="E182" s="5" t="s">
        <v>816</v>
      </c>
      <c r="F182" s="303" t="s">
        <v>3281</v>
      </c>
      <c r="G182" s="207" t="s">
        <v>1759</v>
      </c>
      <c r="H182" s="280" t="s">
        <v>7</v>
      </c>
      <c r="I182" s="49">
        <f t="shared" si="47"/>
        <v>207</v>
      </c>
      <c r="J182" s="63">
        <v>180</v>
      </c>
      <c r="K182" s="167">
        <v>210</v>
      </c>
      <c r="L182" s="32"/>
      <c r="M182" s="9">
        <f t="shared" si="48"/>
        <v>0</v>
      </c>
      <c r="N182" s="8">
        <f t="shared" si="49"/>
        <v>0</v>
      </c>
      <c r="O182" s="8">
        <f t="shared" si="61"/>
        <v>0</v>
      </c>
      <c r="P182" s="30"/>
      <c r="Q182" s="8">
        <f t="shared" si="50"/>
        <v>0</v>
      </c>
      <c r="R182" s="8">
        <f t="shared" si="51"/>
        <v>0</v>
      </c>
      <c r="S182" s="8">
        <f t="shared" si="62"/>
        <v>0</v>
      </c>
      <c r="T182" s="8">
        <f t="shared" si="52"/>
        <v>0</v>
      </c>
      <c r="U182" s="3" t="s">
        <v>2966</v>
      </c>
      <c r="V182" s="201"/>
      <c r="W182" s="194"/>
      <c r="X182" s="194"/>
      <c r="Y182" s="195"/>
      <c r="Z182" s="200"/>
      <c r="AA182" s="194"/>
      <c r="AB182" s="194"/>
      <c r="AC182" s="195"/>
      <c r="AL182" s="248"/>
      <c r="AM182" s="248"/>
    </row>
    <row r="183" spans="1:46" ht="15" customHeight="1" x14ac:dyDescent="0.25">
      <c r="A183" s="5" t="s">
        <v>630</v>
      </c>
      <c r="B183" s="5" t="s">
        <v>632</v>
      </c>
      <c r="C183" s="5" t="s">
        <v>632</v>
      </c>
      <c r="D183" s="34" t="s">
        <v>1827</v>
      </c>
      <c r="E183" s="5" t="s">
        <v>816</v>
      </c>
      <c r="F183" s="278" t="s">
        <v>361</v>
      </c>
      <c r="G183" s="65" t="s">
        <v>1739</v>
      </c>
      <c r="H183" s="280" t="s">
        <v>7</v>
      </c>
      <c r="I183" s="49">
        <f t="shared" si="47"/>
        <v>173</v>
      </c>
      <c r="J183" s="9">
        <v>150</v>
      </c>
      <c r="K183" s="6">
        <v>170</v>
      </c>
      <c r="L183" s="32"/>
      <c r="M183" s="9">
        <f t="shared" si="48"/>
        <v>0</v>
      </c>
      <c r="N183" s="8">
        <f t="shared" si="49"/>
        <v>0</v>
      </c>
      <c r="O183" s="8">
        <f t="shared" si="61"/>
        <v>0</v>
      </c>
      <c r="P183" s="30"/>
      <c r="Q183" s="8">
        <f t="shared" si="50"/>
        <v>0</v>
      </c>
      <c r="R183" s="8">
        <f t="shared" si="51"/>
        <v>0</v>
      </c>
      <c r="S183" s="8">
        <f t="shared" si="62"/>
        <v>0</v>
      </c>
      <c r="T183" s="8">
        <f t="shared" si="52"/>
        <v>0</v>
      </c>
      <c r="U183" s="3" t="s">
        <v>2506</v>
      </c>
      <c r="V183" s="200">
        <f>W183*X183*Y183</f>
        <v>15</v>
      </c>
      <c r="W183" s="194">
        <v>3</v>
      </c>
      <c r="X183" s="194">
        <v>1</v>
      </c>
      <c r="Y183" s="195">
        <v>5</v>
      </c>
      <c r="Z183" s="200">
        <f>AA183*AB183*AC183</f>
        <v>4</v>
      </c>
      <c r="AA183" s="194">
        <v>1</v>
      </c>
      <c r="AB183" s="194">
        <v>1</v>
      </c>
      <c r="AC183" s="195">
        <v>4</v>
      </c>
      <c r="AF183" s="1">
        <v>28</v>
      </c>
      <c r="AG183" s="1">
        <v>-20</v>
      </c>
      <c r="AH183" s="1">
        <f>ROUNDUP(AF183*$AH$5+K183,-1)+AG183</f>
        <v>1550</v>
      </c>
      <c r="AI183" s="1">
        <f>ROUNDUP($AF183*AI$5+$J183,-1)</f>
        <v>850</v>
      </c>
      <c r="AJ183" s="1">
        <f>K183+AF183*$AI$5</f>
        <v>870</v>
      </c>
      <c r="AK183" s="1">
        <v>1</v>
      </c>
      <c r="AL183" s="247">
        <v>1200</v>
      </c>
      <c r="AM183" s="249">
        <v>800</v>
      </c>
      <c r="AN183" s="99">
        <f>AM183/AL183</f>
        <v>0.66666666666666663</v>
      </c>
      <c r="AO183" s="100">
        <f>(AL183-AM183)/AL183</f>
        <v>0.33333333333333331</v>
      </c>
      <c r="AP183" s="83">
        <v>1100</v>
      </c>
      <c r="AQ183" s="83">
        <v>715</v>
      </c>
      <c r="AR183" s="1" t="b">
        <f>AH183&gt;=AL183</f>
        <v>1</v>
      </c>
      <c r="AS183" s="178">
        <f t="shared" ref="AS183:AT186" si="73">AL183/AP183-1</f>
        <v>9.0909090909090828E-2</v>
      </c>
      <c r="AT183" s="178">
        <f t="shared" si="73"/>
        <v>0.11888111888111896</v>
      </c>
    </row>
    <row r="184" spans="1:46" ht="15" customHeight="1" x14ac:dyDescent="0.25">
      <c r="A184" s="34" t="s">
        <v>630</v>
      </c>
      <c r="B184" s="5" t="s">
        <v>632</v>
      </c>
      <c r="C184" s="5" t="s">
        <v>632</v>
      </c>
      <c r="D184" s="34" t="s">
        <v>1817</v>
      </c>
      <c r="E184" s="5" t="s">
        <v>816</v>
      </c>
      <c r="F184" s="368" t="s">
        <v>823</v>
      </c>
      <c r="G184" s="65" t="s">
        <v>1749</v>
      </c>
      <c r="H184" s="243" t="s">
        <v>7</v>
      </c>
      <c r="I184" s="49">
        <f t="shared" si="47"/>
        <v>104</v>
      </c>
      <c r="J184" s="168">
        <v>90</v>
      </c>
      <c r="K184" s="6">
        <v>110</v>
      </c>
      <c r="L184" s="32"/>
      <c r="M184" s="9">
        <f t="shared" si="48"/>
        <v>0</v>
      </c>
      <c r="N184" s="8">
        <f t="shared" si="49"/>
        <v>0</v>
      </c>
      <c r="O184" s="8">
        <f t="shared" si="61"/>
        <v>0</v>
      </c>
      <c r="P184" s="30"/>
      <c r="Q184" s="8">
        <f t="shared" si="50"/>
        <v>0</v>
      </c>
      <c r="R184" s="8">
        <f t="shared" si="51"/>
        <v>0</v>
      </c>
      <c r="S184" s="8">
        <f t="shared" si="62"/>
        <v>0</v>
      </c>
      <c r="T184" s="8">
        <f t="shared" si="52"/>
        <v>0</v>
      </c>
      <c r="U184" s="3" t="s">
        <v>2496</v>
      </c>
      <c r="V184" s="200">
        <f>W184*X184*Y184</f>
        <v>90</v>
      </c>
      <c r="W184" s="196">
        <v>5</v>
      </c>
      <c r="X184" s="196">
        <v>2</v>
      </c>
      <c r="Y184" s="197">
        <v>9</v>
      </c>
      <c r="Z184" s="200">
        <f>AA184*AB184*AC184</f>
        <v>24</v>
      </c>
      <c r="AA184" s="196">
        <v>2</v>
      </c>
      <c r="AB184" s="196">
        <v>2</v>
      </c>
      <c r="AC184" s="197">
        <v>6</v>
      </c>
      <c r="AD184" s="181" t="s">
        <v>1812</v>
      </c>
      <c r="AF184" s="83"/>
      <c r="AG184" s="83"/>
      <c r="AH184" s="83">
        <v>200</v>
      </c>
      <c r="AI184" s="96">
        <f>ROUNDUP($AF184*AI$5+$J184,-1)+50</f>
        <v>140</v>
      </c>
      <c r="AK184" s="1">
        <v>1</v>
      </c>
      <c r="AL184" s="176">
        <v>200</v>
      </c>
      <c r="AM184" s="172">
        <f>ROUNDUP(AQ184*1.1,-1)</f>
        <v>150</v>
      </c>
      <c r="AN184" s="99">
        <f>AM184/AL184</f>
        <v>0.75</v>
      </c>
      <c r="AO184" s="100">
        <f>(AL184-AM184)/AL184</f>
        <v>0.25</v>
      </c>
      <c r="AP184" s="83">
        <v>200</v>
      </c>
      <c r="AQ184" s="83">
        <v>130</v>
      </c>
      <c r="AR184" s="1" t="b">
        <f>AH184&gt;=AL184</f>
        <v>1</v>
      </c>
      <c r="AS184" s="178">
        <f t="shared" si="73"/>
        <v>0</v>
      </c>
      <c r="AT184" s="178">
        <f t="shared" si="73"/>
        <v>0.15384615384615374</v>
      </c>
    </row>
    <row r="185" spans="1:46" ht="15" customHeight="1" x14ac:dyDescent="0.25">
      <c r="A185" s="34" t="s">
        <v>630</v>
      </c>
      <c r="B185" s="5" t="s">
        <v>632</v>
      </c>
      <c r="C185" s="5" t="s">
        <v>632</v>
      </c>
      <c r="D185" s="34" t="s">
        <v>1827</v>
      </c>
      <c r="E185" s="5" t="s">
        <v>816</v>
      </c>
      <c r="F185" s="250" t="s">
        <v>1036</v>
      </c>
      <c r="G185" s="65" t="s">
        <v>1741</v>
      </c>
      <c r="H185" s="243" t="s">
        <v>7</v>
      </c>
      <c r="I185" s="49">
        <f t="shared" si="47"/>
        <v>104</v>
      </c>
      <c r="J185" s="168">
        <v>90</v>
      </c>
      <c r="K185" s="6">
        <v>110</v>
      </c>
      <c r="L185" s="32"/>
      <c r="M185" s="9">
        <f t="shared" si="48"/>
        <v>0</v>
      </c>
      <c r="N185" s="8">
        <f t="shared" si="49"/>
        <v>0</v>
      </c>
      <c r="O185" s="8">
        <f t="shared" si="61"/>
        <v>0</v>
      </c>
      <c r="P185" s="30"/>
      <c r="Q185" s="8">
        <f t="shared" si="50"/>
        <v>0</v>
      </c>
      <c r="R185" s="8">
        <f t="shared" si="51"/>
        <v>0</v>
      </c>
      <c r="S185" s="8">
        <f t="shared" si="62"/>
        <v>0</v>
      </c>
      <c r="T185" s="8">
        <f t="shared" si="52"/>
        <v>0</v>
      </c>
      <c r="U185" s="3" t="s">
        <v>2957</v>
      </c>
      <c r="V185" s="200">
        <f>W185*X185*Y185</f>
        <v>40</v>
      </c>
      <c r="W185" s="196">
        <v>4</v>
      </c>
      <c r="X185" s="196">
        <v>2</v>
      </c>
      <c r="Y185" s="197">
        <v>5</v>
      </c>
      <c r="Z185" s="200">
        <f>AA185*AB185*AC185</f>
        <v>12</v>
      </c>
      <c r="AA185" s="196">
        <v>3</v>
      </c>
      <c r="AB185" s="196">
        <v>1</v>
      </c>
      <c r="AC185" s="197">
        <v>4</v>
      </c>
      <c r="AF185" s="1">
        <v>13</v>
      </c>
      <c r="AG185" s="1">
        <v>-10</v>
      </c>
      <c r="AH185" s="1">
        <f>ROUNDUP(AF185*$AH$5+K185,-1)+AG185</f>
        <v>750</v>
      </c>
      <c r="AI185" s="1">
        <f>ROUNDUP($AF185*AI$5+$J185,-1)</f>
        <v>420</v>
      </c>
      <c r="AJ185" s="1">
        <f>K185+AF185*$AI$5</f>
        <v>435</v>
      </c>
      <c r="AK185" s="1">
        <v>1</v>
      </c>
      <c r="AL185" s="180">
        <f>ROUNDUP(AP185*1.1,-1)</f>
        <v>550</v>
      </c>
      <c r="AM185" s="177">
        <v>450</v>
      </c>
      <c r="AN185" s="99">
        <f>AM185/AL185</f>
        <v>0.81818181818181823</v>
      </c>
      <c r="AO185" s="100">
        <f>(AL185-AM185)/AL185</f>
        <v>0.18181818181818182</v>
      </c>
      <c r="AP185" s="83">
        <v>500</v>
      </c>
      <c r="AQ185" s="83">
        <v>420</v>
      </c>
      <c r="AR185" s="1" t="b">
        <f>AH185&gt;=AL185</f>
        <v>1</v>
      </c>
      <c r="AS185" s="178">
        <f t="shared" si="73"/>
        <v>0.10000000000000009</v>
      </c>
      <c r="AT185" s="178">
        <f t="shared" si="73"/>
        <v>7.1428571428571397E-2</v>
      </c>
    </row>
    <row r="186" spans="1:46" ht="15.75" x14ac:dyDescent="0.25">
      <c r="A186" s="34" t="s">
        <v>630</v>
      </c>
      <c r="B186" s="5" t="s">
        <v>632</v>
      </c>
      <c r="C186" s="5" t="s">
        <v>632</v>
      </c>
      <c r="D186" s="34" t="s">
        <v>1827</v>
      </c>
      <c r="E186" s="5" t="s">
        <v>816</v>
      </c>
      <c r="F186" s="250" t="s">
        <v>362</v>
      </c>
      <c r="G186" s="207" t="s">
        <v>1738</v>
      </c>
      <c r="H186" s="243" t="s">
        <v>7</v>
      </c>
      <c r="I186" s="49">
        <f t="shared" si="47"/>
        <v>173</v>
      </c>
      <c r="J186" s="48">
        <v>150</v>
      </c>
      <c r="K186" s="6">
        <v>170</v>
      </c>
      <c r="L186" s="32"/>
      <c r="M186" s="9">
        <f t="shared" si="48"/>
        <v>0</v>
      </c>
      <c r="N186" s="8">
        <f t="shared" si="49"/>
        <v>0</v>
      </c>
      <c r="O186" s="8">
        <f t="shared" si="61"/>
        <v>0</v>
      </c>
      <c r="P186" s="30"/>
      <c r="Q186" s="8">
        <f t="shared" si="50"/>
        <v>0</v>
      </c>
      <c r="R186" s="8">
        <f t="shared" si="51"/>
        <v>0</v>
      </c>
      <c r="S186" s="8">
        <f t="shared" si="62"/>
        <v>0</v>
      </c>
      <c r="T186" s="8">
        <f t="shared" si="52"/>
        <v>0</v>
      </c>
      <c r="U186" s="3" t="s">
        <v>2497</v>
      </c>
      <c r="V186" s="200">
        <f>W186*X186*Y186</f>
        <v>6</v>
      </c>
      <c r="W186" s="198">
        <v>2</v>
      </c>
      <c r="X186" s="198">
        <v>1</v>
      </c>
      <c r="Y186" s="199">
        <v>3</v>
      </c>
      <c r="Z186" s="200">
        <f>AA186*AB186*AC186</f>
        <v>2</v>
      </c>
      <c r="AA186" s="198">
        <v>1</v>
      </c>
      <c r="AB186" s="198">
        <v>1</v>
      </c>
      <c r="AC186" s="199">
        <v>2</v>
      </c>
      <c r="AE186" s="104" t="s">
        <v>1812</v>
      </c>
      <c r="AI186" s="1">
        <f>ROUNDUP($AF186*AI$5+$J186,-1)</f>
        <v>150</v>
      </c>
      <c r="AJ186" s="1">
        <f>K186+AF186*$AI$5</f>
        <v>170</v>
      </c>
      <c r="AK186" s="1">
        <v>1</v>
      </c>
      <c r="AL186" s="180">
        <v>2000</v>
      </c>
      <c r="AM186" s="177">
        <v>1700</v>
      </c>
      <c r="AN186" s="99">
        <f>AM186/AL186</f>
        <v>0.85</v>
      </c>
      <c r="AO186" s="100">
        <f>(AL186-AM186)/AL186</f>
        <v>0.15</v>
      </c>
      <c r="AP186" s="83">
        <v>2000</v>
      </c>
      <c r="AQ186" s="83">
        <v>1740</v>
      </c>
      <c r="AR186" s="1" t="b">
        <f>AH186&gt;=AL186</f>
        <v>0</v>
      </c>
      <c r="AS186" s="178">
        <f t="shared" si="73"/>
        <v>0</v>
      </c>
      <c r="AT186" s="178">
        <f t="shared" si="73"/>
        <v>-2.2988505747126409E-2</v>
      </c>
    </row>
    <row r="187" spans="1:46" ht="15.75" x14ac:dyDescent="0.25">
      <c r="A187" s="34" t="s">
        <v>630</v>
      </c>
      <c r="B187" s="5" t="s">
        <v>632</v>
      </c>
      <c r="C187" s="5" t="s">
        <v>632</v>
      </c>
      <c r="D187" s="34" t="s">
        <v>1827</v>
      </c>
      <c r="E187" s="5" t="s">
        <v>816</v>
      </c>
      <c r="F187" s="250" t="s">
        <v>820</v>
      </c>
      <c r="G187" s="207" t="s">
        <v>1740</v>
      </c>
      <c r="H187" s="243" t="s">
        <v>7</v>
      </c>
      <c r="I187" s="49">
        <f t="shared" si="47"/>
        <v>104</v>
      </c>
      <c r="J187" s="168">
        <v>90</v>
      </c>
      <c r="K187" s="6">
        <v>110</v>
      </c>
      <c r="L187" s="32"/>
      <c r="M187" s="9">
        <f t="shared" si="48"/>
        <v>0</v>
      </c>
      <c r="N187" s="8">
        <f t="shared" si="49"/>
        <v>0</v>
      </c>
      <c r="O187" s="8">
        <f t="shared" ref="O187:O208" si="74">L187*K187</f>
        <v>0</v>
      </c>
      <c r="P187" s="30"/>
      <c r="Q187" s="8">
        <f t="shared" si="50"/>
        <v>0</v>
      </c>
      <c r="R187" s="8">
        <f t="shared" si="51"/>
        <v>0</v>
      </c>
      <c r="S187" s="8">
        <f t="shared" ref="S187:S208" si="75">P187*K187</f>
        <v>0</v>
      </c>
      <c r="T187" s="8">
        <f t="shared" si="52"/>
        <v>0</v>
      </c>
      <c r="U187" s="3" t="s">
        <v>2502</v>
      </c>
      <c r="V187" s="200">
        <f>W187*X187*Y187</f>
        <v>42</v>
      </c>
      <c r="W187" s="196">
        <v>3</v>
      </c>
      <c r="X187" s="196">
        <v>2</v>
      </c>
      <c r="Y187" s="197">
        <v>7</v>
      </c>
      <c r="Z187" s="200">
        <f>AA187*AB187*AC187</f>
        <v>10</v>
      </c>
      <c r="AA187" s="196">
        <v>2</v>
      </c>
      <c r="AB187" s="196">
        <v>1</v>
      </c>
      <c r="AC187" s="197">
        <v>5</v>
      </c>
    </row>
    <row r="188" spans="1:46" ht="15.75" x14ac:dyDescent="0.25">
      <c r="A188" s="34" t="s">
        <v>630</v>
      </c>
      <c r="B188" s="5" t="s">
        <v>632</v>
      </c>
      <c r="C188" s="5"/>
      <c r="D188" s="34" t="s">
        <v>1823</v>
      </c>
      <c r="E188" s="5" t="s">
        <v>816</v>
      </c>
      <c r="F188" s="370" t="s">
        <v>3133</v>
      </c>
      <c r="G188" s="210" t="s">
        <v>3134</v>
      </c>
      <c r="H188" s="243" t="s">
        <v>7</v>
      </c>
      <c r="I188" s="49">
        <f t="shared" si="47"/>
        <v>35</v>
      </c>
      <c r="J188" s="48">
        <v>30</v>
      </c>
      <c r="K188" s="6">
        <v>50</v>
      </c>
      <c r="L188" s="32"/>
      <c r="M188" s="9">
        <f t="shared" si="48"/>
        <v>0</v>
      </c>
      <c r="N188" s="8">
        <f t="shared" si="49"/>
        <v>0</v>
      </c>
      <c r="O188" s="8">
        <f t="shared" si="74"/>
        <v>0</v>
      </c>
      <c r="P188" s="30"/>
      <c r="Q188" s="8">
        <f t="shared" si="50"/>
        <v>0</v>
      </c>
      <c r="R188" s="8">
        <f t="shared" si="51"/>
        <v>0</v>
      </c>
      <c r="S188" s="8">
        <f t="shared" si="75"/>
        <v>0</v>
      </c>
      <c r="T188" s="8">
        <f t="shared" si="52"/>
        <v>0</v>
      </c>
      <c r="U188" s="3" t="s">
        <v>3274</v>
      </c>
      <c r="V188" s="200"/>
      <c r="W188" s="196"/>
      <c r="X188" s="196"/>
      <c r="Y188" s="197"/>
      <c r="Z188" s="200"/>
      <c r="AA188" s="196"/>
      <c r="AB188" s="196"/>
      <c r="AC188" s="197"/>
      <c r="AD188" s="102"/>
      <c r="AL188" s="176"/>
      <c r="AN188" s="99"/>
      <c r="AO188" s="100"/>
      <c r="AP188" s="83"/>
      <c r="AQ188" s="83"/>
      <c r="AS188" s="178"/>
      <c r="AT188" s="178"/>
    </row>
    <row r="189" spans="1:46" ht="15.75" x14ac:dyDescent="0.25">
      <c r="A189" s="34" t="s">
        <v>630</v>
      </c>
      <c r="B189" s="5" t="s">
        <v>633</v>
      </c>
      <c r="C189" s="5" t="s">
        <v>3056</v>
      </c>
      <c r="D189" s="62" t="s">
        <v>1817</v>
      </c>
      <c r="E189" s="5" t="s">
        <v>816</v>
      </c>
      <c r="F189" s="278" t="s">
        <v>1147</v>
      </c>
      <c r="G189" s="305" t="s">
        <v>2529</v>
      </c>
      <c r="H189" s="280" t="s">
        <v>1700</v>
      </c>
      <c r="I189" s="49">
        <f t="shared" si="47"/>
        <v>1035</v>
      </c>
      <c r="J189" s="9">
        <f>30*30</f>
        <v>900</v>
      </c>
      <c r="K189" s="6">
        <f>35*30</f>
        <v>1050</v>
      </c>
      <c r="L189" s="32"/>
      <c r="M189" s="9">
        <f t="shared" si="48"/>
        <v>0</v>
      </c>
      <c r="N189" s="8">
        <f t="shared" si="49"/>
        <v>0</v>
      </c>
      <c r="O189" s="8">
        <f t="shared" si="74"/>
        <v>0</v>
      </c>
      <c r="P189" s="30"/>
      <c r="Q189" s="8">
        <f t="shared" si="50"/>
        <v>0</v>
      </c>
      <c r="R189" s="8">
        <f t="shared" si="51"/>
        <v>0</v>
      </c>
      <c r="S189" s="8">
        <f t="shared" si="75"/>
        <v>0</v>
      </c>
      <c r="T189" s="8">
        <f t="shared" si="52"/>
        <v>0</v>
      </c>
      <c r="U189" s="3" t="s">
        <v>2964</v>
      </c>
      <c r="V189" s="200"/>
      <c r="W189" s="196"/>
      <c r="X189" s="196"/>
      <c r="Y189" s="197"/>
      <c r="Z189" s="200"/>
      <c r="AA189" s="196"/>
      <c r="AB189" s="196"/>
      <c r="AC189" s="197"/>
      <c r="AD189" s="104" t="s">
        <v>1812</v>
      </c>
      <c r="AE189" s="104" t="s">
        <v>1812</v>
      </c>
      <c r="AF189" s="83">
        <v>2</v>
      </c>
      <c r="AG189" s="83">
        <v>5</v>
      </c>
      <c r="AH189" s="83">
        <f t="shared" ref="AH189:AH195" si="76">AF189*$AH$5+K189/30+AG189</f>
        <v>140</v>
      </c>
      <c r="AI189" s="83"/>
    </row>
    <row r="190" spans="1:46" ht="15.75" x14ac:dyDescent="0.25">
      <c r="A190" s="34" t="s">
        <v>630</v>
      </c>
      <c r="B190" s="5" t="s">
        <v>633</v>
      </c>
      <c r="C190" s="5" t="s">
        <v>3056</v>
      </c>
      <c r="D190" s="5" t="s">
        <v>26</v>
      </c>
      <c r="E190" s="5" t="s">
        <v>816</v>
      </c>
      <c r="F190" s="278" t="s">
        <v>1146</v>
      </c>
      <c r="G190" s="65" t="s">
        <v>2528</v>
      </c>
      <c r="H190" s="280" t="s">
        <v>1700</v>
      </c>
      <c r="I190" s="49">
        <f t="shared" si="47"/>
        <v>1035</v>
      </c>
      <c r="J190" s="9">
        <f>30*30</f>
        <v>900</v>
      </c>
      <c r="K190" s="6">
        <f>35*30</f>
        <v>1050</v>
      </c>
      <c r="L190" s="32"/>
      <c r="M190" s="9">
        <f t="shared" si="48"/>
        <v>0</v>
      </c>
      <c r="N190" s="8">
        <f t="shared" si="49"/>
        <v>0</v>
      </c>
      <c r="O190" s="8">
        <f t="shared" si="74"/>
        <v>0</v>
      </c>
      <c r="P190" s="30"/>
      <c r="Q190" s="8">
        <f t="shared" si="50"/>
        <v>0</v>
      </c>
      <c r="R190" s="8">
        <f t="shared" si="51"/>
        <v>0</v>
      </c>
      <c r="S190" s="8">
        <f t="shared" si="75"/>
        <v>0</v>
      </c>
      <c r="T190" s="8">
        <f t="shared" si="52"/>
        <v>0</v>
      </c>
      <c r="U190" s="3" t="s">
        <v>2964</v>
      </c>
      <c r="V190" s="200"/>
      <c r="W190" s="196"/>
      <c r="X190" s="196"/>
      <c r="Y190" s="197"/>
      <c r="Z190" s="200"/>
      <c r="AA190" s="196"/>
      <c r="AB190" s="196"/>
      <c r="AC190" s="197"/>
      <c r="AF190" s="83">
        <v>2</v>
      </c>
      <c r="AG190" s="83">
        <v>5</v>
      </c>
      <c r="AH190" s="83">
        <f t="shared" si="76"/>
        <v>140</v>
      </c>
      <c r="AI190" s="1">
        <f>ROUNDUP($AF190*AI$5+$J190/30,-1)</f>
        <v>80</v>
      </c>
      <c r="AK190" s="1">
        <v>1</v>
      </c>
      <c r="AL190" s="247">
        <v>130</v>
      </c>
      <c r="AM190" s="248">
        <v>115</v>
      </c>
      <c r="AN190" s="99">
        <f>AM190/AL190</f>
        <v>0.88461538461538458</v>
      </c>
      <c r="AO190" s="100">
        <f>(AL190-AM190)/AL190</f>
        <v>0.11538461538461539</v>
      </c>
      <c r="AP190" s="83">
        <v>120</v>
      </c>
      <c r="AQ190" s="83">
        <v>105</v>
      </c>
      <c r="AR190" s="1" t="b">
        <f>AH190&gt;=AL190</f>
        <v>1</v>
      </c>
      <c r="AS190" s="178">
        <f>AL190/AP190-1</f>
        <v>8.3333333333333259E-2</v>
      </c>
      <c r="AT190" s="178">
        <f>AM190/AQ190-1</f>
        <v>9.5238095238095344E-2</v>
      </c>
    </row>
    <row r="191" spans="1:46" ht="15.75" x14ac:dyDescent="0.25">
      <c r="A191" s="34" t="s">
        <v>630</v>
      </c>
      <c r="B191" s="5" t="s">
        <v>633</v>
      </c>
      <c r="C191" s="5" t="s">
        <v>3056</v>
      </c>
      <c r="D191" s="5" t="s">
        <v>815</v>
      </c>
      <c r="E191" s="5" t="s">
        <v>816</v>
      </c>
      <c r="F191" s="278" t="s">
        <v>2343</v>
      </c>
      <c r="G191" s="305" t="s">
        <v>2531</v>
      </c>
      <c r="H191" s="280" t="s">
        <v>1700</v>
      </c>
      <c r="I191" s="49">
        <f t="shared" si="47"/>
        <v>1035</v>
      </c>
      <c r="J191" s="9">
        <f>30*30</f>
        <v>900</v>
      </c>
      <c r="K191" s="6">
        <f>35*30</f>
        <v>1050</v>
      </c>
      <c r="L191" s="32"/>
      <c r="M191" s="9">
        <f t="shared" si="48"/>
        <v>0</v>
      </c>
      <c r="N191" s="8">
        <f t="shared" si="49"/>
        <v>0</v>
      </c>
      <c r="O191" s="8">
        <f t="shared" si="74"/>
        <v>0</v>
      </c>
      <c r="P191" s="30"/>
      <c r="Q191" s="8">
        <f t="shared" si="50"/>
        <v>0</v>
      </c>
      <c r="R191" s="8">
        <f t="shared" si="51"/>
        <v>0</v>
      </c>
      <c r="S191" s="8">
        <f t="shared" si="75"/>
        <v>0</v>
      </c>
      <c r="T191" s="8">
        <f t="shared" si="52"/>
        <v>0</v>
      </c>
      <c r="U191" s="3" t="s">
        <v>2964</v>
      </c>
      <c r="V191" s="200"/>
      <c r="W191" s="196"/>
      <c r="X191" s="196"/>
      <c r="Y191" s="197"/>
      <c r="Z191" s="200"/>
      <c r="AA191" s="196"/>
      <c r="AB191" s="196"/>
      <c r="AC191" s="197"/>
      <c r="AF191" s="83">
        <v>2</v>
      </c>
      <c r="AG191" s="83">
        <v>5</v>
      </c>
      <c r="AH191" s="83">
        <f t="shared" si="76"/>
        <v>140</v>
      </c>
      <c r="AI191" s="83"/>
      <c r="AJ191" s="83"/>
    </row>
    <row r="192" spans="1:46" ht="15.75" x14ac:dyDescent="0.25">
      <c r="A192" s="34" t="s">
        <v>630</v>
      </c>
      <c r="B192" s="5" t="s">
        <v>633</v>
      </c>
      <c r="C192" s="5" t="s">
        <v>3056</v>
      </c>
      <c r="D192" s="62" t="s">
        <v>1826</v>
      </c>
      <c r="E192" s="5" t="s">
        <v>816</v>
      </c>
      <c r="F192" s="278" t="s">
        <v>1148</v>
      </c>
      <c r="G192" s="305" t="s">
        <v>2530</v>
      </c>
      <c r="H192" s="280" t="s">
        <v>1700</v>
      </c>
      <c r="I192" s="49">
        <f t="shared" si="47"/>
        <v>1035</v>
      </c>
      <c r="J192" s="9">
        <f>30*30</f>
        <v>900</v>
      </c>
      <c r="K192" s="6">
        <f>35*30</f>
        <v>1050</v>
      </c>
      <c r="L192" s="32"/>
      <c r="M192" s="9">
        <f t="shared" si="48"/>
        <v>0</v>
      </c>
      <c r="N192" s="8">
        <f t="shared" si="49"/>
        <v>0</v>
      </c>
      <c r="O192" s="8">
        <f t="shared" si="74"/>
        <v>0</v>
      </c>
      <c r="P192" s="30"/>
      <c r="Q192" s="8">
        <f t="shared" si="50"/>
        <v>0</v>
      </c>
      <c r="R192" s="8">
        <f t="shared" si="51"/>
        <v>0</v>
      </c>
      <c r="S192" s="8">
        <f t="shared" si="75"/>
        <v>0</v>
      </c>
      <c r="T192" s="8">
        <f t="shared" si="52"/>
        <v>0</v>
      </c>
      <c r="U192" s="3" t="s">
        <v>2964</v>
      </c>
      <c r="V192" s="200"/>
      <c r="W192" s="196"/>
      <c r="X192" s="196"/>
      <c r="Y192" s="197"/>
      <c r="Z192" s="200"/>
      <c r="AA192" s="196"/>
      <c r="AB192" s="196"/>
      <c r="AC192" s="197"/>
      <c r="AF192" s="83">
        <v>2</v>
      </c>
      <c r="AG192" s="83">
        <v>5</v>
      </c>
      <c r="AH192" s="83">
        <f t="shared" si="76"/>
        <v>140</v>
      </c>
      <c r="AI192" s="83"/>
      <c r="AJ192" s="83"/>
      <c r="AL192" s="248"/>
      <c r="AM192" s="248"/>
    </row>
    <row r="193" spans="1:46" ht="15.75" x14ac:dyDescent="0.25">
      <c r="A193" s="34" t="s">
        <v>630</v>
      </c>
      <c r="B193" s="5" t="s">
        <v>633</v>
      </c>
      <c r="C193" s="5" t="s">
        <v>3055</v>
      </c>
      <c r="D193" s="5" t="s">
        <v>26</v>
      </c>
      <c r="E193" s="5" t="s">
        <v>816</v>
      </c>
      <c r="F193" s="278" t="s">
        <v>1149</v>
      </c>
      <c r="G193" s="305" t="s">
        <v>2532</v>
      </c>
      <c r="H193" s="280" t="s">
        <v>1700</v>
      </c>
      <c r="I193" s="49">
        <f t="shared" si="47"/>
        <v>897</v>
      </c>
      <c r="J193" s="48">
        <f>30*26</f>
        <v>780</v>
      </c>
      <c r="K193" s="6">
        <f>30*30</f>
        <v>900</v>
      </c>
      <c r="L193" s="32"/>
      <c r="M193" s="9">
        <f t="shared" si="48"/>
        <v>0</v>
      </c>
      <c r="N193" s="8">
        <f t="shared" si="49"/>
        <v>0</v>
      </c>
      <c r="O193" s="8">
        <f t="shared" si="74"/>
        <v>0</v>
      </c>
      <c r="P193" s="30"/>
      <c r="Q193" s="8">
        <f t="shared" si="50"/>
        <v>0</v>
      </c>
      <c r="R193" s="8">
        <f t="shared" si="51"/>
        <v>0</v>
      </c>
      <c r="S193" s="8">
        <f t="shared" si="75"/>
        <v>0</v>
      </c>
      <c r="T193" s="8">
        <f t="shared" si="52"/>
        <v>0</v>
      </c>
      <c r="U193" s="3" t="s">
        <v>2965</v>
      </c>
      <c r="V193" s="200"/>
      <c r="W193" s="196"/>
      <c r="X193" s="196"/>
      <c r="Y193" s="197"/>
      <c r="Z193" s="200"/>
      <c r="AA193" s="196"/>
      <c r="AB193" s="196"/>
      <c r="AC193" s="197"/>
      <c r="AD193" s="181" t="s">
        <v>1812</v>
      </c>
      <c r="AE193" s="104" t="s">
        <v>1812</v>
      </c>
      <c r="AF193" s="83">
        <v>1</v>
      </c>
      <c r="AG193" s="83">
        <v>10</v>
      </c>
      <c r="AH193" s="83">
        <f t="shared" si="76"/>
        <v>90</v>
      </c>
      <c r="AI193" s="1">
        <f>ROUNDUP($AF193*AI$5+$J193/30,-1)</f>
        <v>60</v>
      </c>
      <c r="AK193" s="1">
        <v>1</v>
      </c>
      <c r="AL193" s="247">
        <v>85</v>
      </c>
      <c r="AM193" s="248">
        <v>75</v>
      </c>
      <c r="AN193" s="99">
        <f>AM193/AL193</f>
        <v>0.88235294117647056</v>
      </c>
      <c r="AO193" s="100">
        <f>(AL193-AM193)/AL193</f>
        <v>0.11764705882352941</v>
      </c>
      <c r="AP193" s="83">
        <v>80</v>
      </c>
      <c r="AQ193" s="83">
        <v>70</v>
      </c>
      <c r="AR193" s="1" t="b">
        <f>AH193&gt;=AL193</f>
        <v>1</v>
      </c>
      <c r="AS193" s="178">
        <f>AL193/AP193-1</f>
        <v>6.25E-2</v>
      </c>
      <c r="AT193" s="178">
        <f>AM193/AQ193-1</f>
        <v>7.1428571428571397E-2</v>
      </c>
    </row>
    <row r="194" spans="1:46" ht="15.75" x14ac:dyDescent="0.25">
      <c r="A194" s="34" t="s">
        <v>630</v>
      </c>
      <c r="B194" s="5" t="s">
        <v>633</v>
      </c>
      <c r="C194" s="5" t="s">
        <v>3055</v>
      </c>
      <c r="D194" s="5" t="s">
        <v>26</v>
      </c>
      <c r="E194" s="5" t="s">
        <v>816</v>
      </c>
      <c r="F194" s="278" t="s">
        <v>1132</v>
      </c>
      <c r="G194" s="65" t="s">
        <v>2535</v>
      </c>
      <c r="H194" s="280" t="s">
        <v>1700</v>
      </c>
      <c r="I194" s="49">
        <f t="shared" si="47"/>
        <v>897</v>
      </c>
      <c r="J194" s="48">
        <f>30*26</f>
        <v>780</v>
      </c>
      <c r="K194" s="6">
        <f>30*30</f>
        <v>900</v>
      </c>
      <c r="L194" s="32"/>
      <c r="M194" s="9">
        <f t="shared" si="48"/>
        <v>0</v>
      </c>
      <c r="N194" s="8">
        <f t="shared" si="49"/>
        <v>0</v>
      </c>
      <c r="O194" s="8">
        <f t="shared" si="74"/>
        <v>0</v>
      </c>
      <c r="P194" s="30"/>
      <c r="Q194" s="8">
        <f t="shared" si="50"/>
        <v>0</v>
      </c>
      <c r="R194" s="8">
        <f t="shared" si="51"/>
        <v>0</v>
      </c>
      <c r="S194" s="8">
        <f t="shared" si="75"/>
        <v>0</v>
      </c>
      <c r="T194" s="8">
        <f t="shared" si="52"/>
        <v>0</v>
      </c>
      <c r="U194" s="3" t="s">
        <v>2965</v>
      </c>
      <c r="V194" s="200"/>
      <c r="W194" s="196"/>
      <c r="X194" s="196"/>
      <c r="Y194" s="197"/>
      <c r="Z194" s="200"/>
      <c r="AA194" s="196"/>
      <c r="AB194" s="196"/>
      <c r="AC194" s="197"/>
      <c r="AF194" s="83">
        <v>1</v>
      </c>
      <c r="AG194" s="83">
        <v>10</v>
      </c>
      <c r="AH194" s="83">
        <f t="shared" si="76"/>
        <v>90</v>
      </c>
      <c r="AI194" s="83"/>
      <c r="AJ194" s="83"/>
      <c r="AL194" s="248"/>
      <c r="AM194" s="248"/>
    </row>
    <row r="195" spans="1:46" ht="15.75" x14ac:dyDescent="0.25">
      <c r="A195" s="34" t="s">
        <v>630</v>
      </c>
      <c r="B195" s="5" t="s">
        <v>633</v>
      </c>
      <c r="C195" s="5" t="s">
        <v>3055</v>
      </c>
      <c r="D195" s="5" t="s">
        <v>26</v>
      </c>
      <c r="E195" s="81" t="s">
        <v>817</v>
      </c>
      <c r="F195" s="278" t="s">
        <v>2534</v>
      </c>
      <c r="G195" s="65" t="s">
        <v>2533</v>
      </c>
      <c r="H195" s="280" t="s">
        <v>1700</v>
      </c>
      <c r="I195" s="49">
        <f t="shared" si="47"/>
        <v>897</v>
      </c>
      <c r="J195" s="48">
        <f>30*26</f>
        <v>780</v>
      </c>
      <c r="K195" s="6">
        <f>30*30</f>
        <v>900</v>
      </c>
      <c r="L195" s="32"/>
      <c r="M195" s="9">
        <f t="shared" si="48"/>
        <v>0</v>
      </c>
      <c r="N195" s="8">
        <f t="shared" si="49"/>
        <v>0</v>
      </c>
      <c r="O195" s="8">
        <f t="shared" si="74"/>
        <v>0</v>
      </c>
      <c r="P195" s="30"/>
      <c r="Q195" s="8">
        <f t="shared" si="50"/>
        <v>0</v>
      </c>
      <c r="R195" s="8">
        <f t="shared" si="51"/>
        <v>0</v>
      </c>
      <c r="S195" s="8">
        <f t="shared" si="75"/>
        <v>0</v>
      </c>
      <c r="T195" s="8">
        <f t="shared" si="52"/>
        <v>0</v>
      </c>
      <c r="U195" s="3" t="s">
        <v>2965</v>
      </c>
      <c r="V195" s="200"/>
      <c r="W195" s="196"/>
      <c r="X195" s="196"/>
      <c r="Y195" s="197"/>
      <c r="Z195" s="200"/>
      <c r="AA195" s="196"/>
      <c r="AB195" s="196"/>
      <c r="AC195" s="197"/>
      <c r="AF195" s="83">
        <v>1</v>
      </c>
      <c r="AG195" s="83">
        <v>10</v>
      </c>
      <c r="AH195" s="83">
        <f t="shared" si="76"/>
        <v>90</v>
      </c>
      <c r="AI195" s="83"/>
      <c r="AJ195" s="83"/>
      <c r="AL195" s="1"/>
      <c r="AM195" s="1"/>
    </row>
    <row r="196" spans="1:46" ht="15.75" x14ac:dyDescent="0.25">
      <c r="A196" s="34" t="s">
        <v>630</v>
      </c>
      <c r="B196" s="5" t="s">
        <v>1156</v>
      </c>
      <c r="C196" s="5" t="s">
        <v>3057</v>
      </c>
      <c r="D196" s="5" t="s">
        <v>1817</v>
      </c>
      <c r="E196" s="5" t="s">
        <v>816</v>
      </c>
      <c r="F196" s="278" t="s">
        <v>1152</v>
      </c>
      <c r="G196" s="207" t="s">
        <v>1751</v>
      </c>
      <c r="H196" s="243" t="s">
        <v>7</v>
      </c>
      <c r="I196" s="49">
        <f t="shared" si="47"/>
        <v>127</v>
      </c>
      <c r="J196" s="9">
        <v>110</v>
      </c>
      <c r="K196" s="6">
        <v>130</v>
      </c>
      <c r="L196" s="32"/>
      <c r="M196" s="9">
        <f t="shared" si="48"/>
        <v>0</v>
      </c>
      <c r="N196" s="8">
        <f t="shared" si="49"/>
        <v>0</v>
      </c>
      <c r="O196" s="8">
        <f t="shared" si="74"/>
        <v>0</v>
      </c>
      <c r="P196" s="30"/>
      <c r="Q196" s="8">
        <f t="shared" si="50"/>
        <v>0</v>
      </c>
      <c r="R196" s="8">
        <f t="shared" si="51"/>
        <v>0</v>
      </c>
      <c r="S196" s="8">
        <f t="shared" si="75"/>
        <v>0</v>
      </c>
      <c r="T196" s="8">
        <f t="shared" si="52"/>
        <v>0</v>
      </c>
      <c r="U196" s="3" t="s">
        <v>2501</v>
      </c>
      <c r="V196" s="200">
        <f>W196*X196*Y196</f>
        <v>36</v>
      </c>
      <c r="W196" s="196">
        <v>3</v>
      </c>
      <c r="X196" s="196">
        <v>1</v>
      </c>
      <c r="Y196" s="197">
        <v>12</v>
      </c>
      <c r="Z196" s="200">
        <f t="shared" ref="Z196:Z205" si="77">AA196*AB196*AC196</f>
        <v>8</v>
      </c>
      <c r="AA196" s="196">
        <v>1</v>
      </c>
      <c r="AB196" s="196">
        <v>1</v>
      </c>
      <c r="AC196" s="197">
        <v>8</v>
      </c>
      <c r="AF196" s="83"/>
      <c r="AG196" s="83"/>
      <c r="AH196" s="83">
        <v>950</v>
      </c>
      <c r="AI196" s="83"/>
      <c r="AJ196" s="83"/>
      <c r="AL196" s="248"/>
      <c r="AM196" s="248"/>
    </row>
    <row r="197" spans="1:46" ht="15.75" x14ac:dyDescent="0.25">
      <c r="A197" s="34" t="s">
        <v>630</v>
      </c>
      <c r="B197" s="5" t="s">
        <v>1156</v>
      </c>
      <c r="C197" s="5" t="s">
        <v>3058</v>
      </c>
      <c r="D197" s="5" t="s">
        <v>1817</v>
      </c>
      <c r="E197" s="5" t="s">
        <v>816</v>
      </c>
      <c r="F197" s="278" t="s">
        <v>2077</v>
      </c>
      <c r="G197" s="207" t="s">
        <v>2136</v>
      </c>
      <c r="H197" s="243" t="s">
        <v>7</v>
      </c>
      <c r="I197" s="49">
        <f t="shared" si="47"/>
        <v>92</v>
      </c>
      <c r="J197" s="9">
        <v>80</v>
      </c>
      <c r="K197" s="6">
        <v>100</v>
      </c>
      <c r="L197" s="32"/>
      <c r="M197" s="9">
        <f t="shared" si="48"/>
        <v>0</v>
      </c>
      <c r="N197" s="8">
        <f t="shared" si="49"/>
        <v>0</v>
      </c>
      <c r="O197" s="8">
        <f t="shared" si="74"/>
        <v>0</v>
      </c>
      <c r="P197" s="30"/>
      <c r="Q197" s="8">
        <f t="shared" si="50"/>
        <v>0</v>
      </c>
      <c r="R197" s="8">
        <f t="shared" si="51"/>
        <v>0</v>
      </c>
      <c r="S197" s="8">
        <f t="shared" si="75"/>
        <v>0</v>
      </c>
      <c r="T197" s="8">
        <f t="shared" si="52"/>
        <v>0</v>
      </c>
      <c r="U197" s="3" t="s">
        <v>2499</v>
      </c>
      <c r="V197" s="200">
        <f>W197*X197*Y197</f>
        <v>180</v>
      </c>
      <c r="W197" s="196">
        <v>4</v>
      </c>
      <c r="X197" s="196">
        <v>3</v>
      </c>
      <c r="Y197" s="197">
        <v>15</v>
      </c>
      <c r="Z197" s="200">
        <f t="shared" si="77"/>
        <v>60</v>
      </c>
      <c r="AA197" s="196">
        <v>2</v>
      </c>
      <c r="AB197" s="196">
        <v>3</v>
      </c>
      <c r="AC197" s="197">
        <v>10</v>
      </c>
      <c r="AF197" s="83"/>
      <c r="AG197" s="83"/>
      <c r="AH197" s="83"/>
      <c r="AI197" s="83"/>
      <c r="AJ197" s="83"/>
      <c r="AL197" s="248"/>
      <c r="AM197" s="248"/>
    </row>
    <row r="198" spans="1:46" ht="15.75" x14ac:dyDescent="0.25">
      <c r="A198" s="34" t="s">
        <v>630</v>
      </c>
      <c r="B198" s="5" t="s">
        <v>1156</v>
      </c>
      <c r="C198" s="5" t="s">
        <v>3058</v>
      </c>
      <c r="D198" s="5" t="s">
        <v>1817</v>
      </c>
      <c r="E198" s="5" t="s">
        <v>816</v>
      </c>
      <c r="F198" s="278" t="s">
        <v>2078</v>
      </c>
      <c r="G198" s="207" t="s">
        <v>2135</v>
      </c>
      <c r="H198" s="243" t="s">
        <v>7</v>
      </c>
      <c r="I198" s="49">
        <f t="shared" si="47"/>
        <v>92</v>
      </c>
      <c r="J198" s="9">
        <v>80</v>
      </c>
      <c r="K198" s="6">
        <v>100</v>
      </c>
      <c r="L198" s="32"/>
      <c r="M198" s="9">
        <f t="shared" si="48"/>
        <v>0</v>
      </c>
      <c r="N198" s="8">
        <f t="shared" si="49"/>
        <v>0</v>
      </c>
      <c r="O198" s="8">
        <f t="shared" si="74"/>
        <v>0</v>
      </c>
      <c r="P198" s="30"/>
      <c r="Q198" s="8">
        <f t="shared" si="50"/>
        <v>0</v>
      </c>
      <c r="R198" s="8">
        <f t="shared" si="51"/>
        <v>0</v>
      </c>
      <c r="S198" s="8">
        <f t="shared" si="75"/>
        <v>0</v>
      </c>
      <c r="T198" s="8">
        <f t="shared" si="52"/>
        <v>0</v>
      </c>
      <c r="U198" s="3" t="s">
        <v>2499</v>
      </c>
      <c r="V198" s="200">
        <f>W198*X198*Y198</f>
        <v>180</v>
      </c>
      <c r="W198" s="196">
        <v>4</v>
      </c>
      <c r="X198" s="196">
        <v>3</v>
      </c>
      <c r="Y198" s="197">
        <v>15</v>
      </c>
      <c r="Z198" s="200">
        <f t="shared" si="77"/>
        <v>60</v>
      </c>
      <c r="AA198" s="196">
        <v>2</v>
      </c>
      <c r="AB198" s="196">
        <v>3</v>
      </c>
      <c r="AC198" s="197">
        <v>10</v>
      </c>
      <c r="AF198" s="83"/>
      <c r="AG198" s="83"/>
      <c r="AH198" s="83"/>
      <c r="AI198" s="83"/>
      <c r="AJ198" s="83"/>
      <c r="AL198" s="248"/>
      <c r="AM198" s="248"/>
    </row>
    <row r="199" spans="1:46" ht="15.75" x14ac:dyDescent="0.25">
      <c r="A199" s="34" t="s">
        <v>630</v>
      </c>
      <c r="B199" s="5" t="s">
        <v>1156</v>
      </c>
      <c r="C199" s="5" t="s">
        <v>3059</v>
      </c>
      <c r="D199" s="5" t="s">
        <v>1817</v>
      </c>
      <c r="E199" s="5" t="s">
        <v>816</v>
      </c>
      <c r="F199" s="278" t="s">
        <v>1151</v>
      </c>
      <c r="G199" s="207" t="s">
        <v>1750</v>
      </c>
      <c r="H199" s="243" t="s">
        <v>7</v>
      </c>
      <c r="I199" s="49">
        <f t="shared" ref="I199:I262" si="78">ROUNDUP(J199*1.15,0)</f>
        <v>81</v>
      </c>
      <c r="J199" s="9">
        <v>70</v>
      </c>
      <c r="K199" s="6">
        <v>90</v>
      </c>
      <c r="L199" s="32"/>
      <c r="M199" s="9">
        <f t="shared" ref="M199:M262" si="79">L199*I199</f>
        <v>0</v>
      </c>
      <c r="N199" s="8">
        <f t="shared" ref="N199:N208" si="80">L199*J199</f>
        <v>0</v>
      </c>
      <c r="O199" s="8">
        <f t="shared" si="74"/>
        <v>0</v>
      </c>
      <c r="P199" s="30"/>
      <c r="Q199" s="8">
        <f t="shared" ref="Q199:Q208" si="81">$P199*I199</f>
        <v>0</v>
      </c>
      <c r="R199" s="8">
        <f t="shared" ref="R199:R208" si="82">$P199*J199</f>
        <v>0</v>
      </c>
      <c r="S199" s="8">
        <f t="shared" si="75"/>
        <v>0</v>
      </c>
      <c r="T199" s="8">
        <f t="shared" ref="T199:T208" si="83">L199-P199</f>
        <v>0</v>
      </c>
      <c r="U199" s="3" t="s">
        <v>2498</v>
      </c>
      <c r="V199" s="200"/>
      <c r="W199" s="196"/>
      <c r="X199" s="196"/>
      <c r="Y199" s="197"/>
      <c r="Z199" s="200">
        <f t="shared" si="77"/>
        <v>72</v>
      </c>
      <c r="AA199" s="196">
        <v>2</v>
      </c>
      <c r="AB199" s="196">
        <v>3</v>
      </c>
      <c r="AC199" s="197">
        <v>12</v>
      </c>
      <c r="AF199" s="83"/>
      <c r="AG199" s="83"/>
      <c r="AH199" s="83">
        <v>300</v>
      </c>
      <c r="AI199" s="83"/>
      <c r="AJ199" s="83"/>
    </row>
    <row r="200" spans="1:46" ht="15.75" x14ac:dyDescent="0.25">
      <c r="A200" s="34" t="s">
        <v>630</v>
      </c>
      <c r="B200" s="5" t="s">
        <v>1156</v>
      </c>
      <c r="C200" s="5" t="s">
        <v>3059</v>
      </c>
      <c r="D200" s="5" t="s">
        <v>1817</v>
      </c>
      <c r="E200" s="5" t="s">
        <v>816</v>
      </c>
      <c r="F200" s="278" t="s">
        <v>1150</v>
      </c>
      <c r="G200" s="207" t="s">
        <v>2344</v>
      </c>
      <c r="H200" s="243" t="s">
        <v>7</v>
      </c>
      <c r="I200" s="49">
        <f t="shared" si="78"/>
        <v>81</v>
      </c>
      <c r="J200" s="9">
        <v>70</v>
      </c>
      <c r="K200" s="6">
        <v>90</v>
      </c>
      <c r="L200" s="32"/>
      <c r="M200" s="9">
        <f t="shared" si="79"/>
        <v>0</v>
      </c>
      <c r="N200" s="8">
        <f t="shared" si="80"/>
        <v>0</v>
      </c>
      <c r="O200" s="8">
        <f t="shared" si="74"/>
        <v>0</v>
      </c>
      <c r="P200" s="30"/>
      <c r="Q200" s="8">
        <f t="shared" si="81"/>
        <v>0</v>
      </c>
      <c r="R200" s="8">
        <f t="shared" si="82"/>
        <v>0</v>
      </c>
      <c r="S200" s="8">
        <f t="shared" si="75"/>
        <v>0</v>
      </c>
      <c r="T200" s="8">
        <f t="shared" si="83"/>
        <v>0</v>
      </c>
      <c r="U200" s="3" t="s">
        <v>2498</v>
      </c>
      <c r="V200" s="200"/>
      <c r="W200" s="196"/>
      <c r="X200" s="196"/>
      <c r="Y200" s="197"/>
      <c r="Z200" s="200">
        <f t="shared" si="77"/>
        <v>72</v>
      </c>
      <c r="AA200" s="196">
        <v>2</v>
      </c>
      <c r="AB200" s="196">
        <v>3</v>
      </c>
      <c r="AC200" s="197">
        <v>12</v>
      </c>
      <c r="AF200" s="83"/>
      <c r="AG200" s="83"/>
      <c r="AH200" s="83">
        <v>300</v>
      </c>
      <c r="AI200" s="83"/>
      <c r="AJ200" s="83"/>
    </row>
    <row r="201" spans="1:46" ht="15.75" x14ac:dyDescent="0.25">
      <c r="A201" s="5" t="s">
        <v>630</v>
      </c>
      <c r="B201" s="5" t="s">
        <v>1153</v>
      </c>
      <c r="C201" s="5" t="s">
        <v>1153</v>
      </c>
      <c r="D201" s="304" t="s">
        <v>1826</v>
      </c>
      <c r="E201" s="304" t="s">
        <v>816</v>
      </c>
      <c r="F201" s="368" t="s">
        <v>2977</v>
      </c>
      <c r="G201" s="207" t="s">
        <v>2975</v>
      </c>
      <c r="H201" s="280" t="s">
        <v>7</v>
      </c>
      <c r="I201" s="49">
        <f t="shared" si="78"/>
        <v>460</v>
      </c>
      <c r="J201" s="9">
        <v>400</v>
      </c>
      <c r="K201" s="6">
        <v>500</v>
      </c>
      <c r="L201" s="32"/>
      <c r="M201" s="9">
        <f t="shared" si="79"/>
        <v>0</v>
      </c>
      <c r="N201" s="8">
        <f t="shared" si="80"/>
        <v>0</v>
      </c>
      <c r="O201" s="8">
        <f t="shared" si="74"/>
        <v>0</v>
      </c>
      <c r="P201" s="30"/>
      <c r="Q201" s="8">
        <f t="shared" si="81"/>
        <v>0</v>
      </c>
      <c r="R201" s="8">
        <f t="shared" si="82"/>
        <v>0</v>
      </c>
      <c r="S201" s="8">
        <f t="shared" si="75"/>
        <v>0</v>
      </c>
      <c r="T201" s="8">
        <f t="shared" si="83"/>
        <v>0</v>
      </c>
      <c r="U201" s="3" t="s">
        <v>2944</v>
      </c>
      <c r="V201" s="200">
        <v>22</v>
      </c>
      <c r="W201" s="196"/>
      <c r="X201" s="196"/>
      <c r="Y201" s="197">
        <v>2</v>
      </c>
      <c r="Z201" s="200">
        <f t="shared" si="77"/>
        <v>6</v>
      </c>
      <c r="AA201" s="196">
        <v>3</v>
      </c>
      <c r="AB201" s="196">
        <v>2</v>
      </c>
      <c r="AC201" s="197">
        <v>1</v>
      </c>
    </row>
    <row r="202" spans="1:46" ht="15.75" x14ac:dyDescent="0.25">
      <c r="A202" s="5" t="s">
        <v>630</v>
      </c>
      <c r="B202" s="5" t="s">
        <v>1153</v>
      </c>
      <c r="C202" s="5" t="s">
        <v>1153</v>
      </c>
      <c r="D202" s="304" t="s">
        <v>1826</v>
      </c>
      <c r="E202" s="304" t="s">
        <v>816</v>
      </c>
      <c r="F202" s="369" t="s">
        <v>3307</v>
      </c>
      <c r="G202" s="65" t="s">
        <v>3306</v>
      </c>
      <c r="H202" s="280" t="s">
        <v>7</v>
      </c>
      <c r="I202" s="49">
        <f t="shared" si="78"/>
        <v>460</v>
      </c>
      <c r="J202" s="9">
        <v>400</v>
      </c>
      <c r="K202" s="6">
        <v>500</v>
      </c>
      <c r="L202" s="32"/>
      <c r="M202" s="9">
        <f t="shared" si="79"/>
        <v>0</v>
      </c>
      <c r="N202" s="8">
        <f t="shared" si="80"/>
        <v>0</v>
      </c>
      <c r="O202" s="8">
        <f t="shared" si="74"/>
        <v>0</v>
      </c>
      <c r="P202" s="30"/>
      <c r="Q202" s="8">
        <f t="shared" si="81"/>
        <v>0</v>
      </c>
      <c r="R202" s="8">
        <f t="shared" si="82"/>
        <v>0</v>
      </c>
      <c r="S202" s="8">
        <f t="shared" si="75"/>
        <v>0</v>
      </c>
      <c r="T202" s="8">
        <f t="shared" si="83"/>
        <v>0</v>
      </c>
      <c r="U202" s="3" t="s">
        <v>2944</v>
      </c>
      <c r="V202" s="200">
        <v>22</v>
      </c>
      <c r="W202" s="196"/>
      <c r="X202" s="196"/>
      <c r="Y202" s="197">
        <v>2</v>
      </c>
      <c r="Z202" s="200">
        <f t="shared" si="77"/>
        <v>6</v>
      </c>
      <c r="AA202" s="196">
        <v>3</v>
      </c>
      <c r="AB202" s="196">
        <v>2</v>
      </c>
      <c r="AC202" s="197">
        <v>1</v>
      </c>
    </row>
    <row r="203" spans="1:46" ht="15.75" x14ac:dyDescent="0.25">
      <c r="A203" s="5" t="s">
        <v>630</v>
      </c>
      <c r="B203" s="5" t="s">
        <v>1153</v>
      </c>
      <c r="C203" s="5" t="s">
        <v>1153</v>
      </c>
      <c r="D203" s="304" t="s">
        <v>2943</v>
      </c>
      <c r="E203" s="304" t="s">
        <v>816</v>
      </c>
      <c r="F203" s="304" t="s">
        <v>2976</v>
      </c>
      <c r="G203" s="207" t="s">
        <v>2974</v>
      </c>
      <c r="H203" s="5" t="s">
        <v>7</v>
      </c>
      <c r="I203" s="49">
        <f t="shared" si="78"/>
        <v>460</v>
      </c>
      <c r="J203" s="9">
        <v>400</v>
      </c>
      <c r="K203" s="6">
        <v>500</v>
      </c>
      <c r="L203" s="32"/>
      <c r="M203" s="9">
        <f t="shared" si="79"/>
        <v>0</v>
      </c>
      <c r="N203" s="8">
        <f t="shared" si="80"/>
        <v>0</v>
      </c>
      <c r="O203" s="8">
        <f t="shared" si="74"/>
        <v>0</v>
      </c>
      <c r="P203" s="30"/>
      <c r="Q203" s="8">
        <f t="shared" si="81"/>
        <v>0</v>
      </c>
      <c r="R203" s="8">
        <f t="shared" si="82"/>
        <v>0</v>
      </c>
      <c r="S203" s="8">
        <f t="shared" si="75"/>
        <v>0</v>
      </c>
      <c r="T203" s="8">
        <f t="shared" si="83"/>
        <v>0</v>
      </c>
      <c r="U203" s="3" t="s">
        <v>2944</v>
      </c>
      <c r="V203" s="200">
        <v>22</v>
      </c>
      <c r="W203" s="196"/>
      <c r="X203" s="196"/>
      <c r="Y203" s="197">
        <v>2</v>
      </c>
      <c r="Z203" s="200">
        <f t="shared" si="77"/>
        <v>6</v>
      </c>
      <c r="AA203" s="196">
        <v>3</v>
      </c>
      <c r="AB203" s="196">
        <v>2</v>
      </c>
      <c r="AC203" s="197">
        <v>1</v>
      </c>
    </row>
    <row r="204" spans="1:46" ht="15.75" x14ac:dyDescent="0.25">
      <c r="A204" s="5" t="s">
        <v>630</v>
      </c>
      <c r="B204" s="5" t="s">
        <v>1153</v>
      </c>
      <c r="C204" s="5" t="s">
        <v>1153</v>
      </c>
      <c r="D204" s="5" t="s">
        <v>815</v>
      </c>
      <c r="E204" s="5" t="s">
        <v>816</v>
      </c>
      <c r="F204" s="304" t="s">
        <v>2940</v>
      </c>
      <c r="G204" s="60" t="s">
        <v>2941</v>
      </c>
      <c r="H204" s="5" t="s">
        <v>7</v>
      </c>
      <c r="I204" s="49">
        <f t="shared" si="78"/>
        <v>81</v>
      </c>
      <c r="J204" s="9">
        <v>70</v>
      </c>
      <c r="K204" s="6">
        <v>100</v>
      </c>
      <c r="L204" s="32"/>
      <c r="M204" s="9">
        <f t="shared" si="79"/>
        <v>0</v>
      </c>
      <c r="N204" s="8">
        <f t="shared" si="80"/>
        <v>0</v>
      </c>
      <c r="O204" s="8">
        <f t="shared" si="74"/>
        <v>0</v>
      </c>
      <c r="P204" s="30"/>
      <c r="Q204" s="8">
        <f t="shared" si="81"/>
        <v>0</v>
      </c>
      <c r="R204" s="8">
        <f t="shared" si="82"/>
        <v>0</v>
      </c>
      <c r="S204" s="8">
        <f t="shared" si="75"/>
        <v>0</v>
      </c>
      <c r="T204" s="8">
        <f t="shared" si="83"/>
        <v>0</v>
      </c>
      <c r="U204" s="3" t="s">
        <v>2942</v>
      </c>
      <c r="V204" s="200">
        <f>W204*X204*Y204</f>
        <v>40</v>
      </c>
      <c r="W204" s="196">
        <v>10</v>
      </c>
      <c r="X204" s="196">
        <v>4</v>
      </c>
      <c r="Y204" s="197">
        <v>1</v>
      </c>
      <c r="Z204" s="200">
        <f t="shared" si="77"/>
        <v>0</v>
      </c>
      <c r="AA204" s="196">
        <v>0</v>
      </c>
      <c r="AB204" s="196">
        <v>0</v>
      </c>
      <c r="AC204" s="197">
        <v>0</v>
      </c>
    </row>
    <row r="205" spans="1:46" ht="15.75" x14ac:dyDescent="0.25">
      <c r="A205" s="5" t="s">
        <v>630</v>
      </c>
      <c r="B205" s="5" t="s">
        <v>1153</v>
      </c>
      <c r="C205" s="5" t="s">
        <v>1153</v>
      </c>
      <c r="D205" s="5" t="s">
        <v>1826</v>
      </c>
      <c r="E205" s="5" t="s">
        <v>816</v>
      </c>
      <c r="F205" s="278" t="s">
        <v>1130</v>
      </c>
      <c r="G205" s="65" t="s">
        <v>1752</v>
      </c>
      <c r="H205" s="280" t="s">
        <v>7</v>
      </c>
      <c r="I205" s="49">
        <f t="shared" si="78"/>
        <v>115</v>
      </c>
      <c r="J205" s="9">
        <v>100</v>
      </c>
      <c r="K205" s="6">
        <v>110</v>
      </c>
      <c r="L205" s="32"/>
      <c r="M205" s="9">
        <f t="shared" si="79"/>
        <v>0</v>
      </c>
      <c r="N205" s="8">
        <f t="shared" si="80"/>
        <v>0</v>
      </c>
      <c r="O205" s="8">
        <f t="shared" si="74"/>
        <v>0</v>
      </c>
      <c r="P205" s="30"/>
      <c r="Q205" s="8">
        <f t="shared" si="81"/>
        <v>0</v>
      </c>
      <c r="R205" s="8">
        <f t="shared" si="82"/>
        <v>0</v>
      </c>
      <c r="S205" s="8">
        <f t="shared" si="75"/>
        <v>0</v>
      </c>
      <c r="T205" s="8">
        <f t="shared" si="83"/>
        <v>0</v>
      </c>
      <c r="U205" s="3" t="s">
        <v>2500</v>
      </c>
      <c r="V205" s="200">
        <f>W205*X205*Y205</f>
        <v>50</v>
      </c>
      <c r="W205" s="196">
        <v>10</v>
      </c>
      <c r="X205" s="196">
        <v>5</v>
      </c>
      <c r="Y205" s="197">
        <v>1</v>
      </c>
      <c r="Z205" s="200">
        <f t="shared" si="77"/>
        <v>0</v>
      </c>
      <c r="AA205" s="196">
        <v>0</v>
      </c>
      <c r="AB205" s="196">
        <v>0</v>
      </c>
      <c r="AC205" s="197">
        <v>0</v>
      </c>
    </row>
    <row r="206" spans="1:46" ht="15.75" x14ac:dyDescent="0.25">
      <c r="A206" s="5" t="s">
        <v>630</v>
      </c>
      <c r="B206" s="5" t="s">
        <v>1153</v>
      </c>
      <c r="C206" s="5" t="s">
        <v>1153</v>
      </c>
      <c r="D206" s="5" t="s">
        <v>815</v>
      </c>
      <c r="E206" s="5" t="s">
        <v>816</v>
      </c>
      <c r="F206" s="5" t="s">
        <v>364</v>
      </c>
      <c r="G206" s="302" t="s">
        <v>638</v>
      </c>
      <c r="H206" s="5" t="s">
        <v>1702</v>
      </c>
      <c r="I206" s="49">
        <f t="shared" si="78"/>
        <v>288</v>
      </c>
      <c r="J206" s="6">
        <v>250</v>
      </c>
      <c r="K206" s="6">
        <v>300</v>
      </c>
      <c r="L206" s="32"/>
      <c r="M206" s="9">
        <f t="shared" si="79"/>
        <v>0</v>
      </c>
      <c r="N206" s="8">
        <f t="shared" si="80"/>
        <v>0</v>
      </c>
      <c r="O206" s="8">
        <f t="shared" si="74"/>
        <v>0</v>
      </c>
      <c r="P206" s="30"/>
      <c r="Q206" s="8">
        <f t="shared" si="81"/>
        <v>0</v>
      </c>
      <c r="R206" s="8">
        <f t="shared" si="82"/>
        <v>0</v>
      </c>
      <c r="S206" s="8">
        <f t="shared" si="75"/>
        <v>0</v>
      </c>
      <c r="T206" s="8">
        <f t="shared" si="83"/>
        <v>0</v>
      </c>
      <c r="U206" s="3" t="s">
        <v>2979</v>
      </c>
      <c r="V206" s="200"/>
      <c r="W206" s="196"/>
      <c r="X206" s="196"/>
      <c r="Y206" s="197"/>
      <c r="Z206" s="200"/>
      <c r="AA206" s="196"/>
      <c r="AB206" s="196"/>
      <c r="AC206" s="197"/>
    </row>
    <row r="207" spans="1:46" ht="15.75" x14ac:dyDescent="0.25">
      <c r="A207" s="34" t="s">
        <v>630</v>
      </c>
      <c r="B207" s="5" t="s">
        <v>1154</v>
      </c>
      <c r="C207" s="5" t="s">
        <v>1154</v>
      </c>
      <c r="D207" s="34" t="s">
        <v>26</v>
      </c>
      <c r="E207" s="81" t="s">
        <v>817</v>
      </c>
      <c r="F207" s="278" t="s">
        <v>808</v>
      </c>
      <c r="G207" s="207" t="s">
        <v>2956</v>
      </c>
      <c r="H207" s="280" t="s">
        <v>7</v>
      </c>
      <c r="I207" s="49">
        <f t="shared" si="78"/>
        <v>115</v>
      </c>
      <c r="J207" s="58">
        <v>100</v>
      </c>
      <c r="K207" s="58">
        <v>120</v>
      </c>
      <c r="L207" s="32"/>
      <c r="M207" s="9">
        <f t="shared" si="79"/>
        <v>0</v>
      </c>
      <c r="N207" s="8">
        <f t="shared" si="80"/>
        <v>0</v>
      </c>
      <c r="O207" s="8">
        <f t="shared" si="74"/>
        <v>0</v>
      </c>
      <c r="P207" s="30"/>
      <c r="Q207" s="8">
        <f t="shared" si="81"/>
        <v>0</v>
      </c>
      <c r="R207" s="8">
        <f t="shared" si="82"/>
        <v>0</v>
      </c>
      <c r="S207" s="8">
        <f t="shared" si="75"/>
        <v>0</v>
      </c>
      <c r="T207" s="8">
        <f t="shared" si="83"/>
        <v>0</v>
      </c>
      <c r="U207" s="3" t="s">
        <v>2955</v>
      </c>
      <c r="V207" s="200">
        <v>5</v>
      </c>
      <c r="W207" s="196"/>
      <c r="X207" s="196"/>
      <c r="Y207" s="197">
        <v>1</v>
      </c>
      <c r="Z207" s="200">
        <f>AA207*AB207*AC207</f>
        <v>0</v>
      </c>
      <c r="AA207" s="196">
        <v>0</v>
      </c>
      <c r="AB207" s="196">
        <v>0</v>
      </c>
      <c r="AC207" s="197">
        <v>0</v>
      </c>
      <c r="AL207" s="180">
        <v>2000</v>
      </c>
    </row>
    <row r="208" spans="1:46" ht="15.75" x14ac:dyDescent="0.25">
      <c r="A208" s="34" t="s">
        <v>630</v>
      </c>
      <c r="B208" s="5" t="s">
        <v>1155</v>
      </c>
      <c r="C208" s="5" t="s">
        <v>1155</v>
      </c>
      <c r="D208" s="34" t="s">
        <v>26</v>
      </c>
      <c r="E208" s="81" t="s">
        <v>817</v>
      </c>
      <c r="F208" s="278" t="s">
        <v>809</v>
      </c>
      <c r="G208" s="207" t="s">
        <v>1742</v>
      </c>
      <c r="H208" s="280" t="s">
        <v>7</v>
      </c>
      <c r="I208" s="49">
        <f t="shared" si="78"/>
        <v>115</v>
      </c>
      <c r="J208" s="58">
        <v>100</v>
      </c>
      <c r="K208" s="58">
        <v>120</v>
      </c>
      <c r="L208" s="32"/>
      <c r="M208" s="9">
        <f t="shared" si="79"/>
        <v>0</v>
      </c>
      <c r="N208" s="8">
        <f t="shared" si="80"/>
        <v>0</v>
      </c>
      <c r="O208" s="8">
        <f t="shared" si="74"/>
        <v>0</v>
      </c>
      <c r="P208" s="30"/>
      <c r="Q208" s="8">
        <f t="shared" si="81"/>
        <v>0</v>
      </c>
      <c r="R208" s="8">
        <f t="shared" si="82"/>
        <v>0</v>
      </c>
      <c r="S208" s="8">
        <f t="shared" si="75"/>
        <v>0</v>
      </c>
      <c r="T208" s="8">
        <f t="shared" si="83"/>
        <v>0</v>
      </c>
      <c r="U208" s="3" t="s">
        <v>2954</v>
      </c>
      <c r="V208" s="201">
        <v>14</v>
      </c>
      <c r="W208" s="194"/>
      <c r="X208" s="194"/>
      <c r="Y208" s="195">
        <v>1</v>
      </c>
      <c r="Z208" s="201">
        <f>AA208*AB208*AC208</f>
        <v>4</v>
      </c>
      <c r="AA208" s="194">
        <v>2</v>
      </c>
      <c r="AB208" s="194">
        <v>2</v>
      </c>
      <c r="AC208" s="195">
        <v>1</v>
      </c>
      <c r="AL208" s="180">
        <v>1000</v>
      </c>
    </row>
  </sheetData>
  <autoFilter ref="A6:AT208" xr:uid="{00000000-0009-0000-0000-000002000000}">
    <sortState ref="A7:AT208">
      <sortCondition ref="A6:A208"/>
    </sortState>
  </autoFilter>
  <sortState ref="F20:G29">
    <sortCondition ref="G20:G29"/>
  </sortState>
  <mergeCells count="7">
    <mergeCell ref="V5:Y5"/>
    <mergeCell ref="Z5:AC5"/>
    <mergeCell ref="A1:B1"/>
    <mergeCell ref="A2:B2"/>
    <mergeCell ref="A3:B3"/>
    <mergeCell ref="A4:B4"/>
    <mergeCell ref="A5:B5"/>
  </mergeCells>
  <hyperlinks>
    <hyperlink ref="G5" r:id="rId1" xr:uid="{00000000-0004-0000-0200-000000000000}"/>
    <hyperlink ref="G3" r:id="rId2" display="наша официальная группу - ВКОНТАКТЕ" xr:uid="{00000000-0004-0000-0200-000001000000}"/>
    <hyperlink ref="G1" r:id="rId3" display="наш фоторепортаж - INSTAGRAM" xr:uid="{00000000-0004-0000-0200-000002000000}"/>
    <hyperlink ref="G2" r:id="rId4" display="наша официальная страница - FACEBOOK" xr:uid="{00000000-0004-0000-0200-000003000000}"/>
    <hyperlink ref="H60" r:id="rId5" xr:uid="{00000000-0004-0000-0200-000073000000}"/>
    <hyperlink ref="F60" r:id="rId6" xr:uid="{00000000-0004-0000-0200-000074000000}"/>
    <hyperlink ref="B115" r:id="rId7" xr:uid="{00000000-0004-0000-0200-00001B010000}"/>
    <hyperlink ref="B112" r:id="rId8" xr:uid="{00000000-0004-0000-0200-00001C010000}"/>
    <hyperlink ref="B114" r:id="rId9" xr:uid="{00000000-0004-0000-0200-00001E010000}"/>
    <hyperlink ref="G160" r:id="rId10" xr:uid="{B3DF6ADE-CB3D-49FC-BC88-365508868DB7}"/>
    <hyperlink ref="G159" r:id="rId11" xr:uid="{2FEEDD49-CE49-4796-8269-7BC8CE852015}"/>
    <hyperlink ref="G161" r:id="rId12" display="https://www.instagram.com/p/B5CnUjpF_kA/" xr:uid="{A6CA0AE2-B211-4C97-8768-323129D39BB7}"/>
    <hyperlink ref="G157" r:id="rId13" xr:uid="{94865468-5C2B-4F2B-A461-5F7001EC79F9}"/>
    <hyperlink ref="G162" r:id="rId14" xr:uid="{C2436A78-F627-4717-AF2D-F6BE87BD424B}"/>
    <hyperlink ref="G172" r:id="rId15" display="ПЕНАЛ (на 9к) (мишки)" xr:uid="{EC82D6AB-632C-4545-BC95-C701E59E336B}"/>
    <hyperlink ref="G173" r:id="rId16" xr:uid="{08BD0006-C0F0-41D4-99F2-EEFF72B01C5B}"/>
    <hyperlink ref="G174" r:id="rId17" xr:uid="{1F3571DD-BFEA-4AC2-97FC-77E655A38624}"/>
    <hyperlink ref="G78" r:id="rId18" display="https://www.instagram.com/p/B5Dl01nlQ7s/" xr:uid="{AEC206CD-B25A-48F5-98C3-1965D575E5EF}"/>
    <hyperlink ref="G141" r:id="rId19" display="https://www.instagram.com/p/B5CjoQ9l0Ql/" xr:uid="{F5E100CF-E99D-41D8-ACE7-763ADAE315C7}"/>
    <hyperlink ref="G177" r:id="rId20" xr:uid="{B619CBE1-1E30-4882-826D-70B892EC1608}"/>
    <hyperlink ref="G164" r:id="rId21" display="https://www.instagram.com/p/B5D03ZNFwlj/" xr:uid="{1F8A7EE0-BF0E-4F13-989D-A07F85783F2F}"/>
    <hyperlink ref="G168" r:id="rId22" display="https://www.instagram.com/p/B5D0zGgll3P/" xr:uid="{1F7A6862-8A3F-403E-84A0-73C9166805B8}"/>
    <hyperlink ref="G169" r:id="rId23" display="https://www.instagram.com/p/B5D0viklEIE/" xr:uid="{325B8FFB-D61A-448B-B555-DE73E5F1E1D3}"/>
    <hyperlink ref="G170" r:id="rId24" display="https://www.instagram.com/p/B5D0riQF3gE/" xr:uid="{3D2FB5C1-8A8C-46A1-9EAA-94D7EEA42A9E}"/>
    <hyperlink ref="G167" r:id="rId25" display="https://www.instagram.com/p/B5D0nuhls5T/" xr:uid="{5F57D3F6-2C88-4AEA-A3D8-2D3A62FB8623}"/>
    <hyperlink ref="G152" r:id="rId26" display="https://www.instagram.com/p/B5D0iUTlFFk/" xr:uid="{612BEFD4-FC46-4DD9-907F-501C341BD189}"/>
    <hyperlink ref="G145" r:id="rId27" display="https://www.instagram.com/p/B5D0aeEl2a4/" xr:uid="{AFB4CAD4-D31D-4DC5-9F26-3B547BA0DE0F}"/>
    <hyperlink ref="G147" r:id="rId28" display="https://www.instagram.com/p/B5D0R03l4qZ/" xr:uid="{96A58F54-6719-4784-9135-1AD917814260}"/>
    <hyperlink ref="G150" r:id="rId29" display="https://www.instagram.com/p/B5D0LK9l-FE/" xr:uid="{28704F7D-6D6A-48CE-84F4-D49687183023}"/>
    <hyperlink ref="G151" r:id="rId30" xr:uid="{BEB29879-8BAF-4986-AB48-3A23F6EB1709}"/>
    <hyperlink ref="G155" r:id="rId31" xr:uid="{606AA5C1-33B5-41AD-BEA3-0BE2D7BD3C57}"/>
    <hyperlink ref="G156" r:id="rId32" xr:uid="{9FAC654E-264C-44D6-8EFE-7A94506E71ED}"/>
    <hyperlink ref="G158" r:id="rId33" display="ПЕНАЛ (на 12к) (мишки)" xr:uid="{18F5673F-DC0B-4E86-BEFE-38C3E713BBDD}"/>
    <hyperlink ref="G143" r:id="rId34" xr:uid="{2F5ACD87-7B12-4CAB-8C23-25E608931571}"/>
    <hyperlink ref="G142" r:id="rId35" xr:uid="{C2F112B0-CECA-41AA-A82F-11438ECCBDB9}"/>
    <hyperlink ref="G114" r:id="rId36" xr:uid="{BAB5D195-1D96-4CC2-8A25-8C5D3D1E149E}"/>
    <hyperlink ref="G59" r:id="rId37" xr:uid="{55CC510E-BAFC-446F-BD5A-089D70645EAA}"/>
    <hyperlink ref="G188" r:id="rId38" xr:uid="{4AF02AA6-A312-4049-ABE0-B865263E761D}"/>
    <hyperlink ref="G92" r:id="rId39" xr:uid="{1C5BE489-E588-4A81-B6FE-C0CEA2DBEE63}"/>
    <hyperlink ref="G93" r:id="rId40" xr:uid="{3CE660C1-CE5C-4D29-913D-0468C23A0CEB}"/>
    <hyperlink ref="G94" r:id="rId41" xr:uid="{EDD21203-959D-4C19-B48D-6F2FAF612CC8}"/>
    <hyperlink ref="G95" r:id="rId42" xr:uid="{164A4A69-8E86-468C-86AC-130430D0CCAF}"/>
    <hyperlink ref="G8" r:id="rId43" xr:uid="{399E1D64-72D2-4CEF-9053-E3FD0F8EB400}"/>
    <hyperlink ref="G9" r:id="rId44" xr:uid="{FDA9F4D6-6C72-4F0B-AF21-AD839FF7A741}"/>
    <hyperlink ref="G10" r:id="rId45" xr:uid="{F6685804-6327-450C-BF0E-20565D9323D1}"/>
    <hyperlink ref="G11" r:id="rId46" xr:uid="{823D84B8-0482-4559-8457-3E3E0716E83A}"/>
    <hyperlink ref="G12" r:id="rId47" xr:uid="{69609EE5-F931-49BA-A607-16DBFB4694C5}"/>
    <hyperlink ref="G15" r:id="rId48" xr:uid="{E81107F8-3F26-494D-8B30-5B92BDBD6865}"/>
    <hyperlink ref="G16" r:id="rId49" xr:uid="{F9D2F5A3-9189-43CC-A61F-FE0EE278BD90}"/>
    <hyperlink ref="G13" r:id="rId50" xr:uid="{7074A158-909B-4236-BBD1-D532909A6536}"/>
    <hyperlink ref="G14" r:id="rId51" xr:uid="{470CB49F-C8A1-4049-B34F-F88AAA69BC60}"/>
    <hyperlink ref="G18" r:id="rId52" xr:uid="{F18BD780-49A9-48C8-BFE6-76AB241ED874}"/>
    <hyperlink ref="G17" r:id="rId53" xr:uid="{45851BBB-7966-4BB5-86D0-4F168E6A423C}"/>
    <hyperlink ref="G20" r:id="rId54" xr:uid="{6A7A168F-1D9B-4320-A3DC-47CBFEBFB7F5}"/>
    <hyperlink ref="G19" r:id="rId55" xr:uid="{DC6CC29E-D0CE-484E-804A-AA40D6AE2D06}"/>
    <hyperlink ref="G21" r:id="rId56" xr:uid="{9EAEBCC3-C266-4ED3-A9AC-A2FB8D33003E}"/>
    <hyperlink ref="G22" r:id="rId57" xr:uid="{E887D1A0-7A13-4D69-A0A5-BE3EF05E1C2D}"/>
    <hyperlink ref="G27" r:id="rId58" xr:uid="{EE072B7F-AE63-42A9-81C9-751D3D78BE52}"/>
    <hyperlink ref="G180" r:id="rId59" xr:uid="{F21A0785-6B34-403A-A805-D0505D5238AF}"/>
    <hyperlink ref="G179" r:id="rId60" xr:uid="{E93619E8-CB09-4DD0-A5BD-59D934B34750}"/>
    <hyperlink ref="G182" r:id="rId61" xr:uid="{48EF3F8F-2ABA-470B-AA89-1F52D77D4FBA}"/>
    <hyperlink ref="G181" r:id="rId62" xr:uid="{26E542C0-13E5-4417-B29F-9AB0C353845E}"/>
    <hyperlink ref="G29" r:id="rId63" xr:uid="{7B82F94A-6772-4BF1-A844-995ED75E41AE}"/>
    <hyperlink ref="G28" r:id="rId64" xr:uid="{8FDE4A99-78A8-4298-9BF5-D6A91BDBD9D6}"/>
    <hyperlink ref="G25" r:id="rId65" xr:uid="{19CB8117-8FD1-4BD4-AFD6-674C707244C1}"/>
    <hyperlink ref="G26" r:id="rId66" xr:uid="{697602E6-4D53-40E4-9138-D54F1A7FB965}"/>
    <hyperlink ref="G30" r:id="rId67" xr:uid="{ED796FBE-C135-4E55-B0DA-8C6523149939}"/>
    <hyperlink ref="G23" r:id="rId68" xr:uid="{EA3A0DFF-1C06-4E08-B0D9-C30DEBED651E}"/>
    <hyperlink ref="G24" r:id="rId69" xr:uid="{2BA0EF4D-78E9-4F9C-8194-9D1F53F8EC34}"/>
    <hyperlink ref="G178" r:id="rId70" xr:uid="{10BEA8FD-908E-4DA1-A7C7-040852493644}"/>
    <hyperlink ref="G176" r:id="rId71" xr:uid="{9DCEB912-92BD-4222-B723-C74B58476110}"/>
    <hyperlink ref="G166" r:id="rId72" xr:uid="{E2495D1B-DBA5-495D-9426-887AA17B98FD}"/>
    <hyperlink ref="G171" r:id="rId73" xr:uid="{0C6D2C37-BF68-4574-90FE-AC185463AB41}"/>
    <hyperlink ref="G175" r:id="rId74" xr:uid="{583A1694-FD0C-496D-B0AC-1112F3615EA4}"/>
    <hyperlink ref="G163" r:id="rId75" xr:uid="{2A0DEE04-25BF-48C8-A9B4-0A01D67D19B2}"/>
    <hyperlink ref="G153" r:id="rId76" xr:uid="{AA27092C-EF07-4BFC-96FE-D6D687CE8EAF}"/>
    <hyperlink ref="G149" r:id="rId77" xr:uid="{090055E7-F355-47B4-82E5-5063F766A238}"/>
    <hyperlink ref="G148" r:id="rId78" xr:uid="{F5748295-966E-41F2-9711-BD2004DB662A}"/>
    <hyperlink ref="G144" r:id="rId79" xr:uid="{B1FB9DE9-11A6-47DA-8DFF-5A7DEA8B6DEF}"/>
    <hyperlink ref="G146" r:id="rId80" xr:uid="{8733F7AB-A002-49AE-A1CF-CE9CB727ED34}"/>
    <hyperlink ref="G154" r:id="rId81" xr:uid="{B855717F-A0C3-4881-AA6A-DF27B3BACB2B}"/>
    <hyperlink ref="G165" r:id="rId82" xr:uid="{6D0A2180-D919-4B51-A5F1-BD4242695B4E}"/>
    <hyperlink ref="G91" r:id="rId83" xr:uid="{2583EB9D-64B3-4EB2-B3F2-FC70C79233EA}"/>
    <hyperlink ref="G112" r:id="rId84" xr:uid="{0468C4CA-0166-42E1-B649-CD166E92620E}"/>
    <hyperlink ref="G115" r:id="rId85" xr:uid="{06471A66-9811-4882-9743-1725D3E83F9C}"/>
    <hyperlink ref="G195" r:id="rId86" xr:uid="{6DB2D244-873B-40E6-9268-2F8296B18D5D}"/>
    <hyperlink ref="G191" r:id="rId87" xr:uid="{3670FED3-BE5A-42F7-AD95-70F77924334F}"/>
    <hyperlink ref="G192" r:id="rId88" xr:uid="{6B61C672-40BB-458C-A838-9AC844BA4F97}"/>
    <hyperlink ref="G190" r:id="rId89" xr:uid="{6FECF610-32D8-4191-93AB-460CE7CA615F}"/>
    <hyperlink ref="G189" r:id="rId90" xr:uid="{D2CB5E9A-3298-432D-90E1-40B2D2734C41}"/>
    <hyperlink ref="G193" r:id="rId91" xr:uid="{E8767ABB-0C9B-4EC1-8564-83BD23770A2C}"/>
    <hyperlink ref="G194" r:id="rId92" xr:uid="{5DE708FE-268B-4AC4-99D3-AA9703E2C933}"/>
    <hyperlink ref="G208" r:id="rId93" xr:uid="{6AD17691-56C2-4D21-B5BC-C400F7CCF89C}"/>
    <hyperlink ref="G207" r:id="rId94" xr:uid="{C1EBBA7B-040A-4AF7-8D59-1AE590451448}"/>
    <hyperlink ref="G196" r:id="rId95" xr:uid="{DE4DD16E-68FB-4B07-A51C-C620FB0E5675}"/>
    <hyperlink ref="G198" r:id="rId96" xr:uid="{2857730B-234D-4EF0-8CA3-86037976B4EA}"/>
    <hyperlink ref="G200" r:id="rId97" xr:uid="{91DED7DB-1B9F-4CAA-A50A-352D067BAC0F}"/>
    <hyperlink ref="G199" r:id="rId98" xr:uid="{CF87F3B0-EBC5-4D8A-9011-AA909C3D2B93}"/>
    <hyperlink ref="G197" r:id="rId99" xr:uid="{2A7303B1-E5B9-4992-A3C3-D1C16C503AA7}"/>
    <hyperlink ref="G205" r:id="rId100" xr:uid="{3CDBE4BC-A69A-4E85-A552-F93F3CA615D7}"/>
    <hyperlink ref="G119" r:id="rId101" xr:uid="{1F1443F5-299E-4D09-A7DA-4554E35552ED}"/>
    <hyperlink ref="G131" r:id="rId102" xr:uid="{91B0576E-9A68-4F25-8813-F019DC9FFAE6}"/>
    <hyperlink ref="G130" r:id="rId103" xr:uid="{EBA6F014-9C32-4CE3-99CD-CBA369CEE0F3}"/>
    <hyperlink ref="G132" r:id="rId104" xr:uid="{F454E0A5-21C9-4209-9635-ACD7A80A520A}"/>
    <hyperlink ref="G129" r:id="rId105" xr:uid="{BA2CA0EC-92AF-47DC-88FE-3D2C9821B295}"/>
    <hyperlink ref="G133" r:id="rId106" xr:uid="{0E432E7F-8041-470D-AC9B-EF1E08DB6288}"/>
    <hyperlink ref="G127" r:id="rId107" xr:uid="{BF6B53ED-475D-477A-8DE5-E9E5A47E8879}"/>
    <hyperlink ref="G128" r:id="rId108" xr:uid="{224D91B2-7DD4-42F4-91B0-2C2D266A72C7}"/>
    <hyperlink ref="G97" r:id="rId109" xr:uid="{98F0C106-E211-4A6E-9602-9869BB8C42A3}"/>
    <hyperlink ref="G96" r:id="rId110" xr:uid="{385A684A-B5FE-4DA0-A681-D1AC4617B7F7}"/>
    <hyperlink ref="G60" r:id="rId111" xr:uid="{DF76884A-DFCE-45C3-9581-87A23BFF7A36}"/>
    <hyperlink ref="G98" r:id="rId112" xr:uid="{90C869B7-14B5-457D-B27A-3942BA6994FB}"/>
    <hyperlink ref="G101" r:id="rId113" xr:uid="{F24CB982-FF2E-4A99-90A3-ED691496EC17}"/>
    <hyperlink ref="G104" r:id="rId114" xr:uid="{208FD210-9760-4A5F-893A-E23CDA75CF65}"/>
    <hyperlink ref="G103" r:id="rId115" xr:uid="{0D02DA1B-0CB3-46AD-8385-8B87FE25944A}"/>
    <hyperlink ref="G111" r:id="rId116" xr:uid="{CE5E9F5D-0386-4288-9E27-498BD1097B01}"/>
    <hyperlink ref="G107" r:id="rId117" xr:uid="{E1FFD175-CA7D-4924-BB37-136337BE3779}"/>
    <hyperlink ref="G108" r:id="rId118" xr:uid="{A34DB0E7-D8CB-4DC6-A3BA-5988C19E4553}"/>
    <hyperlink ref="G106" r:id="rId119" xr:uid="{D089C646-EEFD-4D65-AD35-7CA4C2B3B122}"/>
    <hyperlink ref="G102" r:id="rId120" xr:uid="{28A4C7B8-1D88-475D-8FA6-AAC9CC318D36}"/>
    <hyperlink ref="G99" r:id="rId121" xr:uid="{775CED9B-DB56-471E-B41A-E48A9D83E237}"/>
    <hyperlink ref="G105" r:id="rId122" xr:uid="{B7606848-0148-40DE-9D25-A45A769D56C4}"/>
    <hyperlink ref="G100" r:id="rId123" xr:uid="{AE1B2A97-94E9-449D-AC08-BE5F1635AC85}"/>
    <hyperlink ref="G110" r:id="rId124" xr:uid="{35BC1006-6F92-44CC-A175-CC00DBA269D7}"/>
    <hyperlink ref="G109" r:id="rId125" xr:uid="{336EBD0E-31DE-4824-BF64-7C2F4C220093}"/>
    <hyperlink ref="G117" r:id="rId126" xr:uid="{F50B0512-5887-42D9-B9DB-66C4A604D56A}"/>
    <hyperlink ref="G116" r:id="rId127" xr:uid="{F06BF4C6-18EC-4C43-9AD2-020FB9F363A0}"/>
    <hyperlink ref="G186" r:id="rId128" xr:uid="{6E7E2575-6F47-49E4-BBB3-47CC15B9A230}"/>
    <hyperlink ref="G183" r:id="rId129" xr:uid="{61CB9C97-5CFF-4A43-88EB-ABC96AF7240B}"/>
    <hyperlink ref="G185" r:id="rId130" xr:uid="{F5CD6258-1F32-46D1-854B-B0EDBC7D482D}"/>
    <hyperlink ref="G184" r:id="rId131" xr:uid="{039AC66D-03FD-4260-82A7-0291620CC4AF}"/>
    <hyperlink ref="G187" r:id="rId132" xr:uid="{F65C331A-30A1-4F15-ACBE-B511F1B9A583}"/>
    <hyperlink ref="G139" r:id="rId133" xr:uid="{30C18AED-12E7-4B9D-A6B1-26C21C9FE632}"/>
    <hyperlink ref="G31" r:id="rId134" xr:uid="{E319AD8D-B6C6-4609-8426-550248632100}"/>
    <hyperlink ref="G33" r:id="rId135" xr:uid="{07D9F0BC-BCC5-4ECA-A753-096CB16A997F}"/>
    <hyperlink ref="G32" r:id="rId136" xr:uid="{440C541C-677B-491C-A4AB-0DE44C4D4C41}"/>
    <hyperlink ref="G201" r:id="rId137" xr:uid="{B772B4CE-2965-424C-8ED9-EA3F3061B97E}"/>
    <hyperlink ref="G203" r:id="rId138" xr:uid="{67EEEBD2-AB17-49E5-AA81-596F369F54DF}"/>
    <hyperlink ref="F188" r:id="rId139" xr:uid="{28B1DB5D-F48F-4426-81B4-FA7946A82446}"/>
    <hyperlink ref="G120" r:id="rId140" xr:uid="{9245F477-CD84-4F33-A5F2-BAB2FAA968D3}"/>
    <hyperlink ref="G126" r:id="rId141" xr:uid="{F8473187-07A6-41DA-B589-195DB30448A7}"/>
    <hyperlink ref="G121" r:id="rId142" xr:uid="{4B216A82-138F-4034-B12B-F29192393205}"/>
    <hyperlink ref="G122" r:id="rId143" xr:uid="{19BEAEB7-3371-424E-8D2B-E1EA61341FA1}"/>
    <hyperlink ref="G124" r:id="rId144" xr:uid="{14053462-B422-4F01-9A52-2060EDF302B6}"/>
    <hyperlink ref="G123" r:id="rId145" xr:uid="{FE234E79-C7A5-4978-82BA-61B96FEE1BD1}"/>
    <hyperlink ref="G125" r:id="rId146" xr:uid="{E745C65C-4344-4F4B-B42D-97049717232F}"/>
    <hyperlink ref="B113" r:id="rId147" xr:uid="{6FF0D7E5-3905-47A4-8828-59AEAAB1CF09}"/>
    <hyperlink ref="G202" r:id="rId148" xr:uid="{92E4687B-7F70-46EC-994D-462EE9F2DE9E}"/>
    <hyperlink ref="G113" r:id="rId149" xr:uid="{B7323E4F-4B67-4C9F-8A0D-368BFA18730E}"/>
  </hyperlinks>
  <printOptions horizontalCentered="1"/>
  <pageMargins left="0" right="0" top="0" bottom="0" header="0.31496062992125984" footer="0.31496062992125984"/>
  <pageSetup paperSize="9" scale="58" fitToHeight="5" orientation="landscape" r:id="rId150"/>
  <drawing r:id="rId151"/>
  <legacyDrawing r:id="rId15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AB72"/>
  <sheetViews>
    <sheetView tabSelected="1" zoomScale="85" zoomScaleNormal="85" workbookViewId="0">
      <pane ySplit="6" topLeftCell="A7" activePane="bottomLeft" state="frozenSplit"/>
      <selection activeCell="A2" sqref="A2"/>
      <selection pane="bottomLeft" activeCell="A7" sqref="A7"/>
    </sheetView>
  </sheetViews>
  <sheetFormatPr defaultColWidth="10.28515625" defaultRowHeight="15" outlineLevelCol="1" x14ac:dyDescent="0.25"/>
  <cols>
    <col min="1" max="1" width="13.28515625" style="3" bestFit="1" customWidth="1"/>
    <col min="2" max="2" width="12.5703125" style="3" bestFit="1" customWidth="1"/>
    <col min="3" max="3" width="14" style="3" hidden="1" customWidth="1" outlineLevel="1"/>
    <col min="4" max="4" width="25" style="3" bestFit="1" customWidth="1" collapsed="1"/>
    <col min="5" max="5" width="12.5703125" style="3" hidden="1" customWidth="1" outlineLevel="1"/>
    <col min="6" max="6" width="15" style="3" bestFit="1" customWidth="1" collapsed="1"/>
    <col min="7" max="7" width="70.42578125" style="3" bestFit="1" customWidth="1"/>
    <col min="8" max="8" width="6.140625" style="3" bestFit="1" customWidth="1"/>
    <col min="9" max="9" width="8.140625" style="3" hidden="1" customWidth="1" outlineLevel="1"/>
    <col min="10" max="10" width="8.140625" style="7" customWidth="1" collapsed="1"/>
    <col min="11" max="11" width="9.140625" style="7" bestFit="1" customWidth="1"/>
    <col min="12" max="12" width="8.140625" style="31" bestFit="1" customWidth="1"/>
    <col min="13" max="13" width="8.42578125" style="7" hidden="1" customWidth="1" outlineLevel="1"/>
    <col min="14" max="14" width="8.42578125" style="7" bestFit="1" customWidth="1" collapsed="1"/>
    <col min="15" max="15" width="9.7109375" style="7" bestFit="1" customWidth="1"/>
    <col min="16" max="16" width="10.7109375" style="31" bestFit="1" customWidth="1"/>
    <col min="17" max="17" width="10.28515625" style="7" hidden="1" customWidth="1" outlineLevel="1"/>
    <col min="18" max="18" width="10.28515625" style="7" bestFit="1" customWidth="1" collapsed="1"/>
    <col min="19" max="19" width="10.28515625" style="7" bestFit="1" customWidth="1"/>
    <col min="20" max="20" width="7.7109375" style="7" bestFit="1" customWidth="1"/>
    <col min="21" max="21" width="3.140625" style="1" bestFit="1" customWidth="1"/>
    <col min="22" max="22" width="5.140625" style="1" bestFit="1" customWidth="1"/>
    <col min="23" max="23" width="7.7109375" style="1" bestFit="1" customWidth="1"/>
    <col min="24" max="24" width="7.42578125" style="1" bestFit="1" customWidth="1"/>
    <col min="25" max="25" width="6.140625" style="1" bestFit="1" customWidth="1"/>
    <col min="26" max="26" width="5.140625" style="1" bestFit="1" customWidth="1"/>
    <col min="27" max="16384" width="10.28515625" style="1"/>
  </cols>
  <sheetData>
    <row r="1" spans="1:28" s="3" customFormat="1" x14ac:dyDescent="0.25">
      <c r="A1" s="391" t="s">
        <v>0</v>
      </c>
      <c r="B1" s="391"/>
      <c r="C1" s="36"/>
      <c r="D1" s="37">
        <f>Шоколад!C1</f>
        <v>0</v>
      </c>
      <c r="E1" s="13"/>
      <c r="G1" s="51" t="s">
        <v>818</v>
      </c>
      <c r="H1" s="36"/>
      <c r="I1" s="36"/>
      <c r="J1" s="13"/>
      <c r="K1" s="13"/>
      <c r="L1" s="203" t="str">
        <f>ТИТУЛ!P1</f>
        <v>версия</v>
      </c>
      <c r="M1" s="13"/>
      <c r="N1" s="13"/>
      <c r="O1" s="13"/>
      <c r="Q1" s="13" t="s">
        <v>1667</v>
      </c>
      <c r="R1" s="13"/>
      <c r="S1" s="13"/>
      <c r="T1" s="13"/>
    </row>
    <row r="2" spans="1:28" s="3" customFormat="1" x14ac:dyDescent="0.25">
      <c r="A2" s="391" t="s">
        <v>1</v>
      </c>
      <c r="B2" s="391"/>
      <c r="C2" s="36"/>
      <c r="D2" s="37">
        <f>Шоколад!C2</f>
        <v>0</v>
      </c>
      <c r="E2" s="13"/>
      <c r="G2" s="51" t="s">
        <v>423</v>
      </c>
      <c r="H2" s="36"/>
      <c r="I2" s="36"/>
      <c r="J2" s="13"/>
      <c r="K2" s="13"/>
      <c r="L2" s="204">
        <f>ТИТУЛ!P2</f>
        <v>43972</v>
      </c>
      <c r="M2" s="13"/>
      <c r="N2" s="13"/>
      <c r="O2" s="13"/>
      <c r="Q2" s="25" t="s">
        <v>21</v>
      </c>
      <c r="R2" s="13"/>
      <c r="T2" s="25" t="s">
        <v>21</v>
      </c>
    </row>
    <row r="3" spans="1:28" s="3" customFormat="1" x14ac:dyDescent="0.25">
      <c r="A3" s="391" t="s">
        <v>2</v>
      </c>
      <c r="B3" s="391"/>
      <c r="C3" s="36"/>
      <c r="D3" s="38">
        <f>Шоколад!C3</f>
        <v>0</v>
      </c>
      <c r="E3" s="13"/>
      <c r="G3" s="50" t="s">
        <v>424</v>
      </c>
      <c r="H3" s="36"/>
      <c r="I3" s="36"/>
      <c r="J3" s="13"/>
      <c r="K3" s="13"/>
      <c r="L3" s="28"/>
      <c r="M3" s="13"/>
      <c r="N3" s="13"/>
      <c r="O3" s="13"/>
      <c r="P3" s="28"/>
      <c r="Q3" s="13">
        <f>M5-Q5</f>
        <v>0</v>
      </c>
      <c r="R3" s="13"/>
      <c r="T3" s="13">
        <f>N5-R5</f>
        <v>0</v>
      </c>
    </row>
    <row r="4" spans="1:28" s="3" customFormat="1" x14ac:dyDescent="0.25">
      <c r="A4" s="391" t="s">
        <v>3</v>
      </c>
      <c r="B4" s="391"/>
      <c r="C4" s="36"/>
      <c r="D4" s="38">
        <f>Шоколад!C4</f>
        <v>0</v>
      </c>
      <c r="E4" s="13"/>
      <c r="H4" s="36"/>
      <c r="I4" s="36"/>
      <c r="J4" s="13"/>
      <c r="K4" s="13"/>
      <c r="L4" s="28"/>
      <c r="M4" s="74" t="s">
        <v>1660</v>
      </c>
      <c r="N4" s="14" t="s">
        <v>1664</v>
      </c>
      <c r="O4" s="13"/>
      <c r="P4" s="28"/>
      <c r="Q4" s="75" t="s">
        <v>1660</v>
      </c>
      <c r="R4" s="14" t="s">
        <v>1664</v>
      </c>
      <c r="T4" s="14" t="s">
        <v>1664</v>
      </c>
    </row>
    <row r="5" spans="1:28" s="3" customFormat="1" ht="28.5" x14ac:dyDescent="0.25">
      <c r="A5" s="400" t="s">
        <v>4</v>
      </c>
      <c r="B5" s="391"/>
      <c r="C5" s="36"/>
      <c r="D5" s="55">
        <f>Шоколад!C5</f>
        <v>0</v>
      </c>
      <c r="E5" s="13"/>
      <c r="G5" s="40" t="s">
        <v>25</v>
      </c>
      <c r="I5" s="74" t="s">
        <v>1660</v>
      </c>
      <c r="J5" s="14" t="s">
        <v>1664</v>
      </c>
      <c r="K5" s="13" t="s">
        <v>15</v>
      </c>
      <c r="L5" s="28">
        <f t="shared" ref="L5:T5" si="0">SUM(L16:L51)</f>
        <v>0</v>
      </c>
      <c r="M5" s="26">
        <f t="shared" si="0"/>
        <v>0</v>
      </c>
      <c r="N5" s="26">
        <f t="shared" si="0"/>
        <v>0</v>
      </c>
      <c r="O5" s="13">
        <f t="shared" si="0"/>
        <v>0</v>
      </c>
      <c r="P5" s="28">
        <f t="shared" si="0"/>
        <v>0</v>
      </c>
      <c r="Q5" s="27">
        <f t="shared" si="0"/>
        <v>0</v>
      </c>
      <c r="R5" s="27">
        <f t="shared" si="0"/>
        <v>0</v>
      </c>
      <c r="S5" s="13">
        <f t="shared" si="0"/>
        <v>0</v>
      </c>
      <c r="T5" s="13">
        <f t="shared" si="0"/>
        <v>0</v>
      </c>
    </row>
    <row r="6" spans="1:28" s="16" customFormat="1" ht="90" x14ac:dyDescent="0.25">
      <c r="A6" s="56" t="s">
        <v>426</v>
      </c>
      <c r="B6" s="56" t="s">
        <v>5</v>
      </c>
      <c r="C6" s="56" t="s">
        <v>814</v>
      </c>
      <c r="D6" s="56" t="s">
        <v>3535</v>
      </c>
      <c r="E6" s="56" t="s">
        <v>810</v>
      </c>
      <c r="F6" s="67" t="s">
        <v>3564</v>
      </c>
      <c r="G6" s="56" t="s">
        <v>1131</v>
      </c>
      <c r="H6" s="67" t="s">
        <v>3539</v>
      </c>
      <c r="I6" s="68" t="s">
        <v>1659</v>
      </c>
      <c r="J6" s="68" t="s">
        <v>1661</v>
      </c>
      <c r="K6" s="69" t="s">
        <v>1143</v>
      </c>
      <c r="L6" s="70" t="s">
        <v>18</v>
      </c>
      <c r="M6" s="43" t="s">
        <v>1662</v>
      </c>
      <c r="N6" s="43" t="s">
        <v>1663</v>
      </c>
      <c r="O6" s="68" t="s">
        <v>1144</v>
      </c>
      <c r="P6" s="70" t="s">
        <v>19</v>
      </c>
      <c r="Q6" s="68" t="s">
        <v>1665</v>
      </c>
      <c r="R6" s="68" t="s">
        <v>1666</v>
      </c>
      <c r="S6" s="68" t="s">
        <v>1145</v>
      </c>
      <c r="T6" s="71" t="s">
        <v>819</v>
      </c>
      <c r="W6" s="90" t="s">
        <v>3521</v>
      </c>
      <c r="X6" s="90" t="s">
        <v>3520</v>
      </c>
      <c r="Y6" s="90"/>
      <c r="Z6" s="90"/>
      <c r="AB6" s="16">
        <v>10000</v>
      </c>
    </row>
    <row r="7" spans="1:28" s="16" customFormat="1" x14ac:dyDescent="0.25">
      <c r="A7" s="304" t="s">
        <v>1684</v>
      </c>
      <c r="B7" s="5" t="s">
        <v>3528</v>
      </c>
      <c r="C7" s="5"/>
      <c r="D7" s="5" t="s">
        <v>1737</v>
      </c>
      <c r="E7" s="5"/>
      <c r="F7" s="5" t="s">
        <v>3565</v>
      </c>
      <c r="G7" s="207" t="str">
        <f t="shared" ref="G7:G15" si="1">CONCATENATE(U7," (",H7,"гр)")</f>
        <v>Damn Fine Coffee / Чертовски хороший кофе (Арабика 100%) (250гр)</v>
      </c>
      <c r="H7" s="46">
        <v>250</v>
      </c>
      <c r="I7" s="10">
        <f t="shared" ref="I7:I15" si="2">ROUNDUP(J7*1.15,0)</f>
        <v>288</v>
      </c>
      <c r="J7" s="63">
        <v>250</v>
      </c>
      <c r="K7" s="10">
        <v>500</v>
      </c>
      <c r="L7" s="32"/>
      <c r="M7" s="9">
        <f t="shared" ref="M7:M15" si="3">L7*I7</f>
        <v>0</v>
      </c>
      <c r="N7" s="9">
        <f t="shared" ref="N7:N15" si="4">L7*J7</f>
        <v>0</v>
      </c>
      <c r="O7" s="8">
        <f t="shared" ref="O7:O15" si="5">L7*K7</f>
        <v>0</v>
      </c>
      <c r="P7" s="29"/>
      <c r="Q7" s="8">
        <f t="shared" ref="Q7:Q15" si="6">$P7*I7</f>
        <v>0</v>
      </c>
      <c r="R7" s="8">
        <f t="shared" ref="R7:R15" si="7">$P7*J7</f>
        <v>0</v>
      </c>
      <c r="S7" s="8">
        <f t="shared" ref="S7:S15" si="8">P7*K7</f>
        <v>0</v>
      </c>
      <c r="T7" s="8">
        <f t="shared" ref="T7:T15" si="9">L7-P7</f>
        <v>0</v>
      </c>
      <c r="U7" s="16" t="s">
        <v>1685</v>
      </c>
      <c r="W7" s="320">
        <f t="shared" ref="W7:W15" si="10">K7-J7</f>
        <v>250</v>
      </c>
      <c r="X7" s="286">
        <f t="shared" ref="X7:X25" si="11">K7/J7-1</f>
        <v>1</v>
      </c>
    </row>
    <row r="8" spans="1:28" s="16" customFormat="1" x14ac:dyDescent="0.25">
      <c r="A8" s="304" t="s">
        <v>1684</v>
      </c>
      <c r="B8" s="5" t="s">
        <v>3528</v>
      </c>
      <c r="C8" s="5"/>
      <c r="D8" s="60" t="s">
        <v>1737</v>
      </c>
      <c r="E8" s="5"/>
      <c r="F8" s="60" t="s">
        <v>3566</v>
      </c>
      <c r="G8" s="207" t="str">
        <f t="shared" si="1"/>
        <v>Damn Fine Coffee / Чертовски хороший кофе (Арабика 100%) (500гр)</v>
      </c>
      <c r="H8" s="46">
        <v>500</v>
      </c>
      <c r="I8" s="10">
        <f t="shared" si="2"/>
        <v>518</v>
      </c>
      <c r="J8" s="63">
        <v>450</v>
      </c>
      <c r="K8" s="10">
        <v>900</v>
      </c>
      <c r="L8" s="32"/>
      <c r="M8" s="9">
        <f t="shared" si="3"/>
        <v>0</v>
      </c>
      <c r="N8" s="9">
        <f t="shared" si="4"/>
        <v>0</v>
      </c>
      <c r="O8" s="8">
        <f t="shared" si="5"/>
        <v>0</v>
      </c>
      <c r="P8" s="29"/>
      <c r="Q8" s="8">
        <f t="shared" si="6"/>
        <v>0</v>
      </c>
      <c r="R8" s="8">
        <f t="shared" si="7"/>
        <v>0</v>
      </c>
      <c r="S8" s="8">
        <f t="shared" si="8"/>
        <v>0</v>
      </c>
      <c r="T8" s="8">
        <f t="shared" si="9"/>
        <v>0</v>
      </c>
      <c r="U8" s="16" t="s">
        <v>1685</v>
      </c>
      <c r="W8" s="320">
        <f t="shared" si="10"/>
        <v>450</v>
      </c>
      <c r="X8" s="286">
        <f t="shared" si="11"/>
        <v>1</v>
      </c>
    </row>
    <row r="9" spans="1:28" s="16" customFormat="1" x14ac:dyDescent="0.25">
      <c r="A9" s="304" t="s">
        <v>1684</v>
      </c>
      <c r="B9" s="5" t="s">
        <v>3528</v>
      </c>
      <c r="C9" s="5"/>
      <c r="D9" s="62" t="s">
        <v>2939</v>
      </c>
      <c r="E9" s="5"/>
      <c r="F9" s="5" t="s">
        <v>3567</v>
      </c>
      <c r="G9" s="207" t="str">
        <f t="shared" si="1"/>
        <v>Damn Fine Coffee / Чертовски хороший кофе (Арабика 100%) (1000гр)</v>
      </c>
      <c r="H9" s="46">
        <v>1000</v>
      </c>
      <c r="I9" s="10">
        <f t="shared" si="2"/>
        <v>920</v>
      </c>
      <c r="J9" s="63">
        <v>800</v>
      </c>
      <c r="K9" s="10">
        <v>1600</v>
      </c>
      <c r="L9" s="32"/>
      <c r="M9" s="9">
        <f t="shared" si="3"/>
        <v>0</v>
      </c>
      <c r="N9" s="9">
        <f t="shared" si="4"/>
        <v>0</v>
      </c>
      <c r="O9" s="8">
        <f t="shared" si="5"/>
        <v>0</v>
      </c>
      <c r="P9" s="29"/>
      <c r="Q9" s="8">
        <f t="shared" si="6"/>
        <v>0</v>
      </c>
      <c r="R9" s="8">
        <f t="shared" si="7"/>
        <v>0</v>
      </c>
      <c r="S9" s="8">
        <f t="shared" si="8"/>
        <v>0</v>
      </c>
      <c r="T9" s="8">
        <f t="shared" si="9"/>
        <v>0</v>
      </c>
      <c r="U9" s="16" t="s">
        <v>1685</v>
      </c>
      <c r="W9" s="320">
        <f t="shared" si="10"/>
        <v>800</v>
      </c>
      <c r="X9" s="286">
        <f t="shared" si="11"/>
        <v>1</v>
      </c>
    </row>
    <row r="10" spans="1:28" s="16" customFormat="1" x14ac:dyDescent="0.25">
      <c r="A10" s="304" t="s">
        <v>1684</v>
      </c>
      <c r="B10" s="5" t="s">
        <v>3528</v>
      </c>
      <c r="C10" s="5"/>
      <c r="D10" s="5" t="s">
        <v>1737</v>
      </c>
      <c r="E10" s="5"/>
      <c r="F10" s="5" t="s">
        <v>3568</v>
      </c>
      <c r="G10" s="207" t="str">
        <f t="shared" si="1"/>
        <v>Moonless Night / Безлунная ночь (Арабика 100%) (250гр)</v>
      </c>
      <c r="H10" s="46">
        <v>250</v>
      </c>
      <c r="I10" s="10">
        <f t="shared" si="2"/>
        <v>288</v>
      </c>
      <c r="J10" s="63">
        <v>250</v>
      </c>
      <c r="K10" s="10">
        <v>500</v>
      </c>
      <c r="L10" s="32"/>
      <c r="M10" s="9">
        <f t="shared" si="3"/>
        <v>0</v>
      </c>
      <c r="N10" s="9">
        <f t="shared" si="4"/>
        <v>0</v>
      </c>
      <c r="O10" s="8">
        <f t="shared" si="5"/>
        <v>0</v>
      </c>
      <c r="P10" s="29"/>
      <c r="Q10" s="8">
        <f t="shared" si="6"/>
        <v>0</v>
      </c>
      <c r="R10" s="8">
        <f t="shared" si="7"/>
        <v>0</v>
      </c>
      <c r="S10" s="8">
        <f t="shared" si="8"/>
        <v>0</v>
      </c>
      <c r="T10" s="8">
        <f t="shared" si="9"/>
        <v>0</v>
      </c>
      <c r="U10" s="16" t="s">
        <v>2985</v>
      </c>
      <c r="W10" s="320">
        <f t="shared" si="10"/>
        <v>250</v>
      </c>
      <c r="X10" s="286">
        <f t="shared" si="11"/>
        <v>1</v>
      </c>
    </row>
    <row r="11" spans="1:28" s="16" customFormat="1" x14ac:dyDescent="0.25">
      <c r="A11" s="304" t="s">
        <v>1684</v>
      </c>
      <c r="B11" s="5" t="s">
        <v>3528</v>
      </c>
      <c r="C11" s="5"/>
      <c r="D11" s="5" t="s">
        <v>1737</v>
      </c>
      <c r="E11" s="5"/>
      <c r="F11" s="5" t="s">
        <v>3569</v>
      </c>
      <c r="G11" s="207" t="str">
        <f t="shared" si="1"/>
        <v>Moonless Night / Безлунная ночь (Арабика 100%) (500гр)</v>
      </c>
      <c r="H11" s="46">
        <v>500</v>
      </c>
      <c r="I11" s="10">
        <f t="shared" si="2"/>
        <v>518</v>
      </c>
      <c r="J11" s="63">
        <v>450</v>
      </c>
      <c r="K11" s="10">
        <v>900</v>
      </c>
      <c r="L11" s="32"/>
      <c r="M11" s="9">
        <f t="shared" si="3"/>
        <v>0</v>
      </c>
      <c r="N11" s="9">
        <f t="shared" si="4"/>
        <v>0</v>
      </c>
      <c r="O11" s="8">
        <f t="shared" si="5"/>
        <v>0</v>
      </c>
      <c r="P11" s="29"/>
      <c r="Q11" s="8">
        <f t="shared" si="6"/>
        <v>0</v>
      </c>
      <c r="R11" s="8">
        <f t="shared" si="7"/>
        <v>0</v>
      </c>
      <c r="S11" s="8">
        <f t="shared" si="8"/>
        <v>0</v>
      </c>
      <c r="T11" s="8">
        <f t="shared" si="9"/>
        <v>0</v>
      </c>
      <c r="U11" s="16" t="s">
        <v>2985</v>
      </c>
      <c r="W11" s="320">
        <f t="shared" si="10"/>
        <v>450</v>
      </c>
      <c r="X11" s="286">
        <f t="shared" si="11"/>
        <v>1</v>
      </c>
    </row>
    <row r="12" spans="1:28" s="16" customFormat="1" x14ac:dyDescent="0.25">
      <c r="A12" s="304" t="s">
        <v>1684</v>
      </c>
      <c r="B12" s="5" t="s">
        <v>3528</v>
      </c>
      <c r="C12" s="5"/>
      <c r="D12" s="62" t="s">
        <v>2939</v>
      </c>
      <c r="E12" s="5"/>
      <c r="F12" s="5" t="s">
        <v>3570</v>
      </c>
      <c r="G12" s="207" t="str">
        <f t="shared" si="1"/>
        <v>Moonless Night / Безлунная ночь (Арабика 100%) (1000гр)</v>
      </c>
      <c r="H12" s="46">
        <v>1000</v>
      </c>
      <c r="I12" s="10">
        <f t="shared" si="2"/>
        <v>920</v>
      </c>
      <c r="J12" s="63">
        <v>800</v>
      </c>
      <c r="K12" s="10">
        <v>1600</v>
      </c>
      <c r="L12" s="32"/>
      <c r="M12" s="9">
        <f t="shared" si="3"/>
        <v>0</v>
      </c>
      <c r="N12" s="9">
        <f t="shared" si="4"/>
        <v>0</v>
      </c>
      <c r="O12" s="8">
        <f t="shared" si="5"/>
        <v>0</v>
      </c>
      <c r="P12" s="29"/>
      <c r="Q12" s="8">
        <f t="shared" si="6"/>
        <v>0</v>
      </c>
      <c r="R12" s="8">
        <f t="shared" si="7"/>
        <v>0</v>
      </c>
      <c r="S12" s="8">
        <f t="shared" si="8"/>
        <v>0</v>
      </c>
      <c r="T12" s="8">
        <f t="shared" si="9"/>
        <v>0</v>
      </c>
      <c r="U12" s="16" t="s">
        <v>2985</v>
      </c>
      <c r="W12" s="320">
        <f t="shared" si="10"/>
        <v>800</v>
      </c>
      <c r="X12" s="286">
        <f t="shared" si="11"/>
        <v>1</v>
      </c>
    </row>
    <row r="13" spans="1:28" s="16" customFormat="1" x14ac:dyDescent="0.25">
      <c r="A13" s="304" t="s">
        <v>1684</v>
      </c>
      <c r="B13" s="5" t="s">
        <v>3528</v>
      </c>
      <c r="C13" s="5"/>
      <c r="D13" s="5" t="s">
        <v>1737</v>
      </c>
      <c r="E13" s="5"/>
      <c r="F13" s="5" t="s">
        <v>3571</v>
      </c>
      <c r="G13" s="207" t="str">
        <f t="shared" si="1"/>
        <v>Two Peaks / Две вершины (Арабика 100%) (250гр)</v>
      </c>
      <c r="H13" s="46">
        <v>250</v>
      </c>
      <c r="I13" s="10">
        <f t="shared" si="2"/>
        <v>288</v>
      </c>
      <c r="J13" s="63">
        <v>250</v>
      </c>
      <c r="K13" s="10">
        <v>500</v>
      </c>
      <c r="L13" s="32"/>
      <c r="M13" s="9">
        <f t="shared" si="3"/>
        <v>0</v>
      </c>
      <c r="N13" s="9">
        <f t="shared" si="4"/>
        <v>0</v>
      </c>
      <c r="O13" s="8">
        <f t="shared" si="5"/>
        <v>0</v>
      </c>
      <c r="P13" s="29"/>
      <c r="Q13" s="8">
        <f t="shared" si="6"/>
        <v>0</v>
      </c>
      <c r="R13" s="8">
        <f t="shared" si="7"/>
        <v>0</v>
      </c>
      <c r="S13" s="8">
        <f t="shared" si="8"/>
        <v>0</v>
      </c>
      <c r="T13" s="8">
        <f t="shared" si="9"/>
        <v>0</v>
      </c>
      <c r="U13" s="16" t="s">
        <v>2986</v>
      </c>
      <c r="W13" s="320">
        <f t="shared" si="10"/>
        <v>250</v>
      </c>
      <c r="X13" s="286">
        <f t="shared" si="11"/>
        <v>1</v>
      </c>
    </row>
    <row r="14" spans="1:28" s="16" customFormat="1" x14ac:dyDescent="0.25">
      <c r="A14" s="304" t="s">
        <v>1684</v>
      </c>
      <c r="B14" s="5" t="s">
        <v>3528</v>
      </c>
      <c r="C14" s="5"/>
      <c r="D14" s="5" t="s">
        <v>1737</v>
      </c>
      <c r="E14" s="5"/>
      <c r="F14" s="5" t="s">
        <v>3572</v>
      </c>
      <c r="G14" s="207" t="str">
        <f t="shared" si="1"/>
        <v>Two Peaks / Две вершины (Арабика 100%) (500гр)</v>
      </c>
      <c r="H14" s="46">
        <v>500</v>
      </c>
      <c r="I14" s="10">
        <f t="shared" si="2"/>
        <v>518</v>
      </c>
      <c r="J14" s="63">
        <v>450</v>
      </c>
      <c r="K14" s="10">
        <v>900</v>
      </c>
      <c r="L14" s="32"/>
      <c r="M14" s="9">
        <f t="shared" si="3"/>
        <v>0</v>
      </c>
      <c r="N14" s="9">
        <f t="shared" si="4"/>
        <v>0</v>
      </c>
      <c r="O14" s="8">
        <f t="shared" si="5"/>
        <v>0</v>
      </c>
      <c r="P14" s="29"/>
      <c r="Q14" s="8">
        <f t="shared" si="6"/>
        <v>0</v>
      </c>
      <c r="R14" s="8">
        <f t="shared" si="7"/>
        <v>0</v>
      </c>
      <c r="S14" s="8">
        <f t="shared" si="8"/>
        <v>0</v>
      </c>
      <c r="T14" s="8">
        <f t="shared" si="9"/>
        <v>0</v>
      </c>
      <c r="U14" s="16" t="s">
        <v>2986</v>
      </c>
      <c r="W14" s="320">
        <f t="shared" si="10"/>
        <v>450</v>
      </c>
      <c r="X14" s="286">
        <f t="shared" si="11"/>
        <v>1</v>
      </c>
    </row>
    <row r="15" spans="1:28" s="341" customFormat="1" ht="15.75" thickBot="1" x14ac:dyDescent="0.3">
      <c r="A15" s="344" t="s">
        <v>1684</v>
      </c>
      <c r="B15" s="332" t="s">
        <v>3528</v>
      </c>
      <c r="C15" s="332"/>
      <c r="D15" s="331" t="s">
        <v>2939</v>
      </c>
      <c r="E15" s="332"/>
      <c r="F15" s="332" t="s">
        <v>3573</v>
      </c>
      <c r="G15" s="345" t="str">
        <f t="shared" si="1"/>
        <v>Two Peaks / Две вершины (Арабика 100%) (1000гр)</v>
      </c>
      <c r="H15" s="334">
        <v>1000</v>
      </c>
      <c r="I15" s="335">
        <f t="shared" si="2"/>
        <v>920</v>
      </c>
      <c r="J15" s="346">
        <v>800</v>
      </c>
      <c r="K15" s="335">
        <v>1600</v>
      </c>
      <c r="L15" s="337"/>
      <c r="M15" s="338">
        <f t="shared" si="3"/>
        <v>0</v>
      </c>
      <c r="N15" s="338">
        <f t="shared" si="4"/>
        <v>0</v>
      </c>
      <c r="O15" s="339">
        <f t="shared" si="5"/>
        <v>0</v>
      </c>
      <c r="P15" s="340"/>
      <c r="Q15" s="339">
        <f t="shared" si="6"/>
        <v>0</v>
      </c>
      <c r="R15" s="339">
        <f t="shared" si="7"/>
        <v>0</v>
      </c>
      <c r="S15" s="339">
        <f t="shared" si="8"/>
        <v>0</v>
      </c>
      <c r="T15" s="339">
        <f t="shared" si="9"/>
        <v>0</v>
      </c>
      <c r="U15" s="341" t="s">
        <v>2986</v>
      </c>
      <c r="W15" s="342">
        <f t="shared" si="10"/>
        <v>800</v>
      </c>
      <c r="X15" s="343">
        <f t="shared" si="11"/>
        <v>1</v>
      </c>
    </row>
    <row r="16" spans="1:28" s="16" customFormat="1" x14ac:dyDescent="0.25">
      <c r="A16" s="321" t="s">
        <v>3513</v>
      </c>
      <c r="B16" s="321" t="s">
        <v>3529</v>
      </c>
      <c r="C16" s="322"/>
      <c r="D16" s="322"/>
      <c r="E16" s="322"/>
      <c r="F16" s="321" t="s">
        <v>3574</v>
      </c>
      <c r="G16" s="347" t="s">
        <v>3489</v>
      </c>
      <c r="H16" s="324">
        <v>1000</v>
      </c>
      <c r="I16" s="325">
        <f t="shared" ref="I16:I25" si="12">ROUNDUP(J16*1.15,0)</f>
        <v>1150</v>
      </c>
      <c r="J16" s="326">
        <v>1000</v>
      </c>
      <c r="K16" s="325">
        <v>1500</v>
      </c>
      <c r="L16" s="327"/>
      <c r="M16" s="328">
        <f t="shared" ref="M16:M35" si="13">L16*I16</f>
        <v>0</v>
      </c>
      <c r="N16" s="328">
        <f t="shared" ref="N16:N35" si="14">L16*J16</f>
        <v>0</v>
      </c>
      <c r="O16" s="329">
        <f t="shared" ref="O16:O35" si="15">L16*K16</f>
        <v>0</v>
      </c>
      <c r="P16" s="330"/>
      <c r="Q16" s="329">
        <f t="shared" ref="Q16:R35" si="16">$P16*I16</f>
        <v>0</v>
      </c>
      <c r="R16" s="329">
        <f t="shared" si="16"/>
        <v>0</v>
      </c>
      <c r="S16" s="329">
        <f t="shared" ref="S16:S35" si="17">P16*K16</f>
        <v>0</v>
      </c>
      <c r="T16" s="329">
        <f t="shared" ref="T16:T35" si="18">L16-P16</f>
        <v>0</v>
      </c>
      <c r="W16" s="320">
        <f t="shared" ref="W16:W35" si="19">K16-J16</f>
        <v>500</v>
      </c>
      <c r="X16" s="286">
        <f t="shared" si="11"/>
        <v>0.5</v>
      </c>
    </row>
    <row r="17" spans="1:24" s="16" customFormat="1" x14ac:dyDescent="0.25">
      <c r="A17" s="62" t="s">
        <v>3513</v>
      </c>
      <c r="B17" s="62" t="s">
        <v>3529</v>
      </c>
      <c r="C17" s="5"/>
      <c r="D17" s="5"/>
      <c r="E17" s="5"/>
      <c r="F17" s="62" t="s">
        <v>3575</v>
      </c>
      <c r="G17" s="287" t="s">
        <v>3488</v>
      </c>
      <c r="H17" s="46">
        <v>1000</v>
      </c>
      <c r="I17" s="10">
        <f t="shared" si="12"/>
        <v>1150</v>
      </c>
      <c r="J17" s="282">
        <v>1000</v>
      </c>
      <c r="K17" s="10">
        <v>1500</v>
      </c>
      <c r="L17" s="32"/>
      <c r="M17" s="9">
        <f t="shared" si="13"/>
        <v>0</v>
      </c>
      <c r="N17" s="9">
        <f t="shared" si="14"/>
        <v>0</v>
      </c>
      <c r="O17" s="8">
        <f t="shared" si="15"/>
        <v>0</v>
      </c>
      <c r="P17" s="29"/>
      <c r="Q17" s="8">
        <f t="shared" si="16"/>
        <v>0</v>
      </c>
      <c r="R17" s="8">
        <f t="shared" si="16"/>
        <v>0</v>
      </c>
      <c r="S17" s="8">
        <f t="shared" si="17"/>
        <v>0</v>
      </c>
      <c r="T17" s="8">
        <f t="shared" si="18"/>
        <v>0</v>
      </c>
      <c r="W17" s="320">
        <f t="shared" si="19"/>
        <v>500</v>
      </c>
      <c r="X17" s="286">
        <f t="shared" si="11"/>
        <v>0.5</v>
      </c>
    </row>
    <row r="18" spans="1:24" s="16" customFormat="1" x14ac:dyDescent="0.25">
      <c r="A18" s="62" t="s">
        <v>3513</v>
      </c>
      <c r="B18" s="62" t="s">
        <v>3529</v>
      </c>
      <c r="C18" s="5"/>
      <c r="D18" s="5"/>
      <c r="E18" s="5"/>
      <c r="F18" s="62" t="s">
        <v>3576</v>
      </c>
      <c r="G18" s="287" t="s">
        <v>3487</v>
      </c>
      <c r="H18" s="46">
        <v>1000</v>
      </c>
      <c r="I18" s="10">
        <f t="shared" si="12"/>
        <v>1150</v>
      </c>
      <c r="J18" s="282">
        <v>1000</v>
      </c>
      <c r="K18" s="10">
        <v>1500</v>
      </c>
      <c r="L18" s="32"/>
      <c r="M18" s="9">
        <f t="shared" si="13"/>
        <v>0</v>
      </c>
      <c r="N18" s="9">
        <f t="shared" si="14"/>
        <v>0</v>
      </c>
      <c r="O18" s="8">
        <f t="shared" si="15"/>
        <v>0</v>
      </c>
      <c r="P18" s="29"/>
      <c r="Q18" s="8">
        <f t="shared" si="16"/>
        <v>0</v>
      </c>
      <c r="R18" s="8">
        <f t="shared" si="16"/>
        <v>0</v>
      </c>
      <c r="S18" s="8">
        <f t="shared" si="17"/>
        <v>0</v>
      </c>
      <c r="T18" s="8">
        <f t="shared" si="18"/>
        <v>0</v>
      </c>
      <c r="W18" s="320">
        <f t="shared" si="19"/>
        <v>500</v>
      </c>
      <c r="X18" s="286">
        <f t="shared" si="11"/>
        <v>0.5</v>
      </c>
    </row>
    <row r="19" spans="1:24" s="16" customFormat="1" x14ac:dyDescent="0.25">
      <c r="A19" s="62" t="s">
        <v>3513</v>
      </c>
      <c r="B19" s="62" t="s">
        <v>3529</v>
      </c>
      <c r="C19" s="5"/>
      <c r="D19" s="5"/>
      <c r="E19" s="5"/>
      <c r="F19" s="62" t="s">
        <v>3577</v>
      </c>
      <c r="G19" s="287" t="s">
        <v>3485</v>
      </c>
      <c r="H19" s="46">
        <v>1000</v>
      </c>
      <c r="I19" s="10">
        <f t="shared" si="12"/>
        <v>1380</v>
      </c>
      <c r="J19" s="282">
        <v>1200</v>
      </c>
      <c r="K19" s="10">
        <v>1700</v>
      </c>
      <c r="L19" s="32"/>
      <c r="M19" s="9">
        <f t="shared" si="13"/>
        <v>0</v>
      </c>
      <c r="N19" s="9">
        <f t="shared" si="14"/>
        <v>0</v>
      </c>
      <c r="O19" s="8">
        <f t="shared" si="15"/>
        <v>0</v>
      </c>
      <c r="P19" s="29"/>
      <c r="Q19" s="8">
        <f t="shared" si="16"/>
        <v>0</v>
      </c>
      <c r="R19" s="8">
        <f t="shared" si="16"/>
        <v>0</v>
      </c>
      <c r="S19" s="8">
        <f t="shared" si="17"/>
        <v>0</v>
      </c>
      <c r="T19" s="8">
        <f t="shared" si="18"/>
        <v>0</v>
      </c>
      <c r="W19" s="320">
        <f t="shared" si="19"/>
        <v>500</v>
      </c>
      <c r="X19" s="286">
        <f t="shared" si="11"/>
        <v>0.41666666666666674</v>
      </c>
    </row>
    <row r="20" spans="1:24" s="341" customFormat="1" ht="15.75" thickBot="1" x14ac:dyDescent="0.3">
      <c r="A20" s="331" t="s">
        <v>3513</v>
      </c>
      <c r="B20" s="331" t="s">
        <v>3529</v>
      </c>
      <c r="C20" s="332"/>
      <c r="D20" s="332"/>
      <c r="E20" s="332"/>
      <c r="F20" s="331" t="s">
        <v>3578</v>
      </c>
      <c r="G20" s="333" t="s">
        <v>3486</v>
      </c>
      <c r="H20" s="334">
        <v>1000</v>
      </c>
      <c r="I20" s="335">
        <f t="shared" si="12"/>
        <v>2760</v>
      </c>
      <c r="J20" s="346">
        <v>2400</v>
      </c>
      <c r="K20" s="346">
        <v>3000</v>
      </c>
      <c r="L20" s="337"/>
      <c r="M20" s="338">
        <f t="shared" si="13"/>
        <v>0</v>
      </c>
      <c r="N20" s="338">
        <f t="shared" si="14"/>
        <v>0</v>
      </c>
      <c r="O20" s="339">
        <f t="shared" si="15"/>
        <v>0</v>
      </c>
      <c r="P20" s="340"/>
      <c r="Q20" s="339">
        <f t="shared" si="16"/>
        <v>0</v>
      </c>
      <c r="R20" s="339">
        <f t="shared" si="16"/>
        <v>0</v>
      </c>
      <c r="S20" s="339">
        <f t="shared" si="17"/>
        <v>0</v>
      </c>
      <c r="T20" s="339">
        <f t="shared" si="18"/>
        <v>0</v>
      </c>
      <c r="W20" s="342">
        <f t="shared" si="19"/>
        <v>600</v>
      </c>
      <c r="X20" s="343">
        <f t="shared" si="11"/>
        <v>0.25</v>
      </c>
    </row>
    <row r="21" spans="1:24" s="16" customFormat="1" x14ac:dyDescent="0.25">
      <c r="A21" s="321" t="s">
        <v>3513</v>
      </c>
      <c r="B21" s="321" t="s">
        <v>3529</v>
      </c>
      <c r="C21" s="322"/>
      <c r="D21" s="322" t="s">
        <v>3490</v>
      </c>
      <c r="E21" s="322"/>
      <c r="F21" s="321" t="s">
        <v>3579</v>
      </c>
      <c r="G21" s="347" t="s">
        <v>3515</v>
      </c>
      <c r="H21" s="324">
        <v>250</v>
      </c>
      <c r="I21" s="325">
        <f t="shared" si="12"/>
        <v>311</v>
      </c>
      <c r="J21" s="326">
        <f>J$16*$H21/1000+20</f>
        <v>270</v>
      </c>
      <c r="K21" s="326">
        <v>400</v>
      </c>
      <c r="L21" s="327"/>
      <c r="M21" s="328">
        <f>L21*I21</f>
        <v>0</v>
      </c>
      <c r="N21" s="328">
        <f>L21*J21</f>
        <v>0</v>
      </c>
      <c r="O21" s="329">
        <f>L21*K21</f>
        <v>0</v>
      </c>
      <c r="P21" s="330"/>
      <c r="Q21" s="329">
        <f t="shared" ref="Q21" si="20">$P21*I21</f>
        <v>0</v>
      </c>
      <c r="R21" s="329">
        <f t="shared" si="16"/>
        <v>0</v>
      </c>
      <c r="S21" s="329">
        <f>P21*K21</f>
        <v>0</v>
      </c>
      <c r="T21" s="329">
        <f>L21-P21</f>
        <v>0</v>
      </c>
      <c r="W21" s="320">
        <f t="shared" ref="W21:W30" si="21">K21-J21</f>
        <v>130</v>
      </c>
      <c r="X21" s="286">
        <f t="shared" si="11"/>
        <v>0.4814814814814814</v>
      </c>
    </row>
    <row r="22" spans="1:24" s="16" customFormat="1" x14ac:dyDescent="0.25">
      <c r="A22" s="62" t="s">
        <v>3513</v>
      </c>
      <c r="B22" s="62" t="s">
        <v>3529</v>
      </c>
      <c r="C22" s="5"/>
      <c r="D22" s="5" t="s">
        <v>3490</v>
      </c>
      <c r="E22" s="5"/>
      <c r="F22" s="62" t="s">
        <v>3620</v>
      </c>
      <c r="G22" s="287" t="s">
        <v>3516</v>
      </c>
      <c r="H22" s="46">
        <v>250</v>
      </c>
      <c r="I22" s="10">
        <f t="shared" si="12"/>
        <v>311</v>
      </c>
      <c r="J22" s="282">
        <f>J$17*$H22/1000+20</f>
        <v>270</v>
      </c>
      <c r="K22" s="282">
        <v>400</v>
      </c>
      <c r="L22" s="32"/>
      <c r="M22" s="9">
        <f>L22*I22</f>
        <v>0</v>
      </c>
      <c r="N22" s="9">
        <f>L22*J22</f>
        <v>0</v>
      </c>
      <c r="O22" s="8">
        <f>L22*K22</f>
        <v>0</v>
      </c>
      <c r="P22" s="29"/>
      <c r="Q22" s="8">
        <f t="shared" si="16"/>
        <v>0</v>
      </c>
      <c r="R22" s="8">
        <f t="shared" si="16"/>
        <v>0</v>
      </c>
      <c r="S22" s="8">
        <f>P22*K22</f>
        <v>0</v>
      </c>
      <c r="T22" s="8">
        <f>L22-P22</f>
        <v>0</v>
      </c>
      <c r="W22" s="320">
        <f t="shared" si="21"/>
        <v>130</v>
      </c>
      <c r="X22" s="286">
        <f t="shared" si="11"/>
        <v>0.4814814814814814</v>
      </c>
    </row>
    <row r="23" spans="1:24" s="16" customFormat="1" x14ac:dyDescent="0.25">
      <c r="A23" s="62" t="s">
        <v>3513</v>
      </c>
      <c r="B23" s="62" t="s">
        <v>3529</v>
      </c>
      <c r="C23" s="5"/>
      <c r="D23" s="5" t="s">
        <v>3490</v>
      </c>
      <c r="E23" s="5"/>
      <c r="F23" s="62" t="s">
        <v>3621</v>
      </c>
      <c r="G23" s="287" t="s">
        <v>3517</v>
      </c>
      <c r="H23" s="46">
        <v>250</v>
      </c>
      <c r="I23" s="10">
        <f t="shared" si="12"/>
        <v>311</v>
      </c>
      <c r="J23" s="282">
        <f>J$18*$H23/1000+20</f>
        <v>270</v>
      </c>
      <c r="K23" s="282">
        <v>400</v>
      </c>
      <c r="L23" s="32"/>
      <c r="M23" s="9">
        <f>L23*I23</f>
        <v>0</v>
      </c>
      <c r="N23" s="9">
        <f>L23*J23</f>
        <v>0</v>
      </c>
      <c r="O23" s="8">
        <f>L23*K23</f>
        <v>0</v>
      </c>
      <c r="P23" s="29"/>
      <c r="Q23" s="8">
        <f t="shared" si="16"/>
        <v>0</v>
      </c>
      <c r="R23" s="8">
        <f t="shared" si="16"/>
        <v>0</v>
      </c>
      <c r="S23" s="8">
        <f>P23*K23</f>
        <v>0</v>
      </c>
      <c r="T23" s="8">
        <f>L23-P23</f>
        <v>0</v>
      </c>
      <c r="W23" s="320">
        <f t="shared" si="21"/>
        <v>130</v>
      </c>
      <c r="X23" s="286">
        <f t="shared" si="11"/>
        <v>0.4814814814814814</v>
      </c>
    </row>
    <row r="24" spans="1:24" s="16" customFormat="1" x14ac:dyDescent="0.25">
      <c r="A24" s="62" t="s">
        <v>3513</v>
      </c>
      <c r="B24" s="62" t="s">
        <v>3529</v>
      </c>
      <c r="C24" s="5"/>
      <c r="D24" s="5" t="s">
        <v>3490</v>
      </c>
      <c r="E24" s="5"/>
      <c r="F24" s="62" t="s">
        <v>3622</v>
      </c>
      <c r="G24" s="287" t="s">
        <v>3518</v>
      </c>
      <c r="H24" s="46">
        <v>250</v>
      </c>
      <c r="I24" s="10">
        <f t="shared" si="12"/>
        <v>368</v>
      </c>
      <c r="J24" s="282">
        <f>J$19*$H24/1000+20</f>
        <v>320</v>
      </c>
      <c r="K24" s="282">
        <v>450</v>
      </c>
      <c r="L24" s="32"/>
      <c r="M24" s="9">
        <f>L24*I24</f>
        <v>0</v>
      </c>
      <c r="N24" s="9">
        <f>L24*J24</f>
        <v>0</v>
      </c>
      <c r="O24" s="8">
        <f>L24*K24</f>
        <v>0</v>
      </c>
      <c r="P24" s="29"/>
      <c r="Q24" s="8">
        <f t="shared" si="16"/>
        <v>0</v>
      </c>
      <c r="R24" s="8">
        <f t="shared" si="16"/>
        <v>0</v>
      </c>
      <c r="S24" s="8">
        <f>P24*K24</f>
        <v>0</v>
      </c>
      <c r="T24" s="8">
        <f>L24-P24</f>
        <v>0</v>
      </c>
      <c r="W24" s="320">
        <f t="shared" si="21"/>
        <v>130</v>
      </c>
      <c r="X24" s="286">
        <f t="shared" si="11"/>
        <v>0.40625</v>
      </c>
    </row>
    <row r="25" spans="1:24" s="341" customFormat="1" ht="15.75" thickBot="1" x14ac:dyDescent="0.3">
      <c r="A25" s="331" t="s">
        <v>3513</v>
      </c>
      <c r="B25" s="331" t="s">
        <v>3529</v>
      </c>
      <c r="C25" s="332"/>
      <c r="D25" s="332" t="s">
        <v>3490</v>
      </c>
      <c r="E25" s="332"/>
      <c r="F25" s="331" t="s">
        <v>3623</v>
      </c>
      <c r="G25" s="333" t="s">
        <v>3519</v>
      </c>
      <c r="H25" s="334">
        <v>250</v>
      </c>
      <c r="I25" s="335">
        <f t="shared" si="12"/>
        <v>713</v>
      </c>
      <c r="J25" s="336">
        <f>J$20*$H25/1000+20</f>
        <v>620</v>
      </c>
      <c r="K25" s="336">
        <f>K$20*$H25/1000+20</f>
        <v>770</v>
      </c>
      <c r="L25" s="337"/>
      <c r="M25" s="338">
        <f>L25*I25</f>
        <v>0</v>
      </c>
      <c r="N25" s="338">
        <f>L25*J25</f>
        <v>0</v>
      </c>
      <c r="O25" s="339">
        <f>L25*K25</f>
        <v>0</v>
      </c>
      <c r="P25" s="340"/>
      <c r="Q25" s="339">
        <f t="shared" si="16"/>
        <v>0</v>
      </c>
      <c r="R25" s="339">
        <f t="shared" si="16"/>
        <v>0</v>
      </c>
      <c r="S25" s="339">
        <f>P25*K25</f>
        <v>0</v>
      </c>
      <c r="T25" s="339">
        <f>L25-P25</f>
        <v>0</v>
      </c>
      <c r="W25" s="342">
        <f t="shared" si="21"/>
        <v>150</v>
      </c>
      <c r="X25" s="343">
        <f t="shared" si="11"/>
        <v>0.24193548387096775</v>
      </c>
    </row>
    <row r="26" spans="1:24" s="16" customFormat="1" x14ac:dyDescent="0.25">
      <c r="A26" s="321" t="s">
        <v>3513</v>
      </c>
      <c r="B26" s="321" t="s">
        <v>3529</v>
      </c>
      <c r="C26" s="322"/>
      <c r="D26" s="322" t="s">
        <v>3490</v>
      </c>
      <c r="E26" s="322"/>
      <c r="F26" s="321" t="s">
        <v>3580</v>
      </c>
      <c r="G26" s="347" t="s">
        <v>3496</v>
      </c>
      <c r="H26" s="324">
        <v>100</v>
      </c>
      <c r="I26" s="325">
        <f t="shared" ref="I26:I30" si="22">ROUNDUP(J26*1.15,0)</f>
        <v>133</v>
      </c>
      <c r="J26" s="326">
        <f>J$16*$H26/1000+15</f>
        <v>115</v>
      </c>
      <c r="K26" s="326">
        <v>170</v>
      </c>
      <c r="L26" s="327"/>
      <c r="M26" s="328">
        <f t="shared" ref="M26:M30" si="23">L26*I26</f>
        <v>0</v>
      </c>
      <c r="N26" s="328">
        <f t="shared" ref="N26:N30" si="24">L26*J26</f>
        <v>0</v>
      </c>
      <c r="O26" s="329">
        <f t="shared" ref="O26:O30" si="25">L26*K26</f>
        <v>0</v>
      </c>
      <c r="P26" s="330"/>
      <c r="Q26" s="329">
        <f t="shared" si="16"/>
        <v>0</v>
      </c>
      <c r="R26" s="329">
        <f t="shared" si="16"/>
        <v>0</v>
      </c>
      <c r="S26" s="329">
        <f t="shared" ref="S26:S30" si="26">P26*K26</f>
        <v>0</v>
      </c>
      <c r="T26" s="329">
        <f t="shared" ref="T26:T30" si="27">L26-P26</f>
        <v>0</v>
      </c>
      <c r="W26" s="320">
        <f t="shared" si="21"/>
        <v>55</v>
      </c>
      <c r="X26" s="286">
        <f t="shared" ref="X26:X30" si="28">K26/J26-1</f>
        <v>0.47826086956521729</v>
      </c>
    </row>
    <row r="27" spans="1:24" s="16" customFormat="1" x14ac:dyDescent="0.25">
      <c r="A27" s="62" t="s">
        <v>3513</v>
      </c>
      <c r="B27" s="62" t="s">
        <v>3529</v>
      </c>
      <c r="C27" s="5"/>
      <c r="D27" s="5" t="s">
        <v>3490</v>
      </c>
      <c r="E27" s="5"/>
      <c r="F27" s="62" t="s">
        <v>3581</v>
      </c>
      <c r="G27" s="366" t="s">
        <v>3497</v>
      </c>
      <c r="H27" s="46">
        <v>100</v>
      </c>
      <c r="I27" s="10">
        <f t="shared" si="22"/>
        <v>133</v>
      </c>
      <c r="J27" s="282">
        <f>J$17*$H27/1000+15</f>
        <v>115</v>
      </c>
      <c r="K27" s="282">
        <v>170</v>
      </c>
      <c r="L27" s="32"/>
      <c r="M27" s="9">
        <f t="shared" si="23"/>
        <v>0</v>
      </c>
      <c r="N27" s="9">
        <f t="shared" si="24"/>
        <v>0</v>
      </c>
      <c r="O27" s="8">
        <f t="shared" si="25"/>
        <v>0</v>
      </c>
      <c r="P27" s="29"/>
      <c r="Q27" s="8">
        <f t="shared" si="16"/>
        <v>0</v>
      </c>
      <c r="R27" s="8">
        <f t="shared" si="16"/>
        <v>0</v>
      </c>
      <c r="S27" s="8">
        <f t="shared" si="26"/>
        <v>0</v>
      </c>
      <c r="T27" s="8">
        <f t="shared" si="27"/>
        <v>0</v>
      </c>
      <c r="W27" s="320">
        <f t="shared" si="21"/>
        <v>55</v>
      </c>
      <c r="X27" s="286">
        <f t="shared" si="28"/>
        <v>0.47826086956521729</v>
      </c>
    </row>
    <row r="28" spans="1:24" s="16" customFormat="1" x14ac:dyDescent="0.25">
      <c r="A28" s="62" t="s">
        <v>3513</v>
      </c>
      <c r="B28" s="62" t="s">
        <v>3529</v>
      </c>
      <c r="C28" s="5"/>
      <c r="D28" s="5" t="s">
        <v>3490</v>
      </c>
      <c r="E28" s="5"/>
      <c r="F28" s="62" t="s">
        <v>3582</v>
      </c>
      <c r="G28" s="207" t="s">
        <v>3498</v>
      </c>
      <c r="H28" s="46">
        <v>100</v>
      </c>
      <c r="I28" s="10">
        <f t="shared" si="22"/>
        <v>133</v>
      </c>
      <c r="J28" s="282">
        <f>J$18*$H28/1000+15</f>
        <v>115</v>
      </c>
      <c r="K28" s="282">
        <v>170</v>
      </c>
      <c r="L28" s="32"/>
      <c r="M28" s="9">
        <f t="shared" si="23"/>
        <v>0</v>
      </c>
      <c r="N28" s="9">
        <f t="shared" si="24"/>
        <v>0</v>
      </c>
      <c r="O28" s="8">
        <f t="shared" si="25"/>
        <v>0</v>
      </c>
      <c r="P28" s="29"/>
      <c r="Q28" s="8">
        <f t="shared" si="16"/>
        <v>0</v>
      </c>
      <c r="R28" s="8">
        <f t="shared" si="16"/>
        <v>0</v>
      </c>
      <c r="S28" s="8">
        <f t="shared" si="26"/>
        <v>0</v>
      </c>
      <c r="T28" s="8">
        <f t="shared" si="27"/>
        <v>0</v>
      </c>
      <c r="W28" s="320">
        <f t="shared" si="21"/>
        <v>55</v>
      </c>
      <c r="X28" s="286">
        <f t="shared" si="28"/>
        <v>0.47826086956521729</v>
      </c>
    </row>
    <row r="29" spans="1:24" s="16" customFormat="1" x14ac:dyDescent="0.25">
      <c r="A29" s="62" t="s">
        <v>3513</v>
      </c>
      <c r="B29" s="62" t="s">
        <v>3529</v>
      </c>
      <c r="C29" s="5"/>
      <c r="D29" s="5" t="s">
        <v>3490</v>
      </c>
      <c r="E29" s="5"/>
      <c r="F29" s="62" t="s">
        <v>3583</v>
      </c>
      <c r="G29" s="207" t="s">
        <v>3499</v>
      </c>
      <c r="H29" s="46">
        <v>100</v>
      </c>
      <c r="I29" s="10">
        <f t="shared" si="22"/>
        <v>156</v>
      </c>
      <c r="J29" s="282">
        <f>J$19*$H29/1000+15</f>
        <v>135</v>
      </c>
      <c r="K29" s="282">
        <v>190</v>
      </c>
      <c r="L29" s="32"/>
      <c r="M29" s="9">
        <f t="shared" si="23"/>
        <v>0</v>
      </c>
      <c r="N29" s="9">
        <f t="shared" si="24"/>
        <v>0</v>
      </c>
      <c r="O29" s="8">
        <f t="shared" si="25"/>
        <v>0</v>
      </c>
      <c r="P29" s="29"/>
      <c r="Q29" s="8">
        <f t="shared" si="16"/>
        <v>0</v>
      </c>
      <c r="R29" s="8">
        <f t="shared" si="16"/>
        <v>0</v>
      </c>
      <c r="S29" s="8">
        <f t="shared" si="26"/>
        <v>0</v>
      </c>
      <c r="T29" s="8">
        <f t="shared" si="27"/>
        <v>0</v>
      </c>
      <c r="W29" s="320">
        <f t="shared" si="21"/>
        <v>55</v>
      </c>
      <c r="X29" s="286">
        <f t="shared" si="28"/>
        <v>0.40740740740740744</v>
      </c>
    </row>
    <row r="30" spans="1:24" s="341" customFormat="1" ht="15.75" thickBot="1" x14ac:dyDescent="0.3">
      <c r="A30" s="331" t="s">
        <v>3513</v>
      </c>
      <c r="B30" s="331" t="s">
        <v>3529</v>
      </c>
      <c r="C30" s="332"/>
      <c r="D30" s="332" t="s">
        <v>3490</v>
      </c>
      <c r="E30" s="332"/>
      <c r="F30" s="331" t="s">
        <v>3584</v>
      </c>
      <c r="G30" s="333" t="s">
        <v>3500</v>
      </c>
      <c r="H30" s="334">
        <v>100</v>
      </c>
      <c r="I30" s="335">
        <f t="shared" si="22"/>
        <v>294</v>
      </c>
      <c r="J30" s="336">
        <f>J$20*$H30/1000+15</f>
        <v>255</v>
      </c>
      <c r="K30" s="336">
        <v>320</v>
      </c>
      <c r="L30" s="337"/>
      <c r="M30" s="338">
        <f t="shared" si="23"/>
        <v>0</v>
      </c>
      <c r="N30" s="338">
        <f t="shared" si="24"/>
        <v>0</v>
      </c>
      <c r="O30" s="339">
        <f t="shared" si="25"/>
        <v>0</v>
      </c>
      <c r="P30" s="340"/>
      <c r="Q30" s="339">
        <f t="shared" si="16"/>
        <v>0</v>
      </c>
      <c r="R30" s="339">
        <f t="shared" si="16"/>
        <v>0</v>
      </c>
      <c r="S30" s="339">
        <f t="shared" si="26"/>
        <v>0</v>
      </c>
      <c r="T30" s="339">
        <f t="shared" si="27"/>
        <v>0</v>
      </c>
      <c r="W30" s="342">
        <f t="shared" si="21"/>
        <v>65</v>
      </c>
      <c r="X30" s="343">
        <f t="shared" si="28"/>
        <v>0.25490196078431371</v>
      </c>
    </row>
    <row r="31" spans="1:24" s="16" customFormat="1" x14ac:dyDescent="0.25">
      <c r="A31" s="321" t="s">
        <v>3513</v>
      </c>
      <c r="B31" s="321" t="s">
        <v>3529</v>
      </c>
      <c r="C31" s="322"/>
      <c r="D31" s="322" t="s">
        <v>3490</v>
      </c>
      <c r="E31" s="322"/>
      <c r="F31" s="321" t="s">
        <v>3585</v>
      </c>
      <c r="G31" s="347" t="s">
        <v>3491</v>
      </c>
      <c r="H31" s="324">
        <v>50</v>
      </c>
      <c r="I31" s="325">
        <f t="shared" ref="I31:I35" si="29">ROUNDUP(J31*1.15,0)</f>
        <v>69</v>
      </c>
      <c r="J31" s="326">
        <f>J$16*$H31/1000+10</f>
        <v>60</v>
      </c>
      <c r="K31" s="326">
        <v>90</v>
      </c>
      <c r="L31" s="327"/>
      <c r="M31" s="328">
        <f t="shared" si="13"/>
        <v>0</v>
      </c>
      <c r="N31" s="328">
        <f t="shared" si="14"/>
        <v>0</v>
      </c>
      <c r="O31" s="329">
        <f t="shared" si="15"/>
        <v>0</v>
      </c>
      <c r="P31" s="330"/>
      <c r="Q31" s="329">
        <f t="shared" si="16"/>
        <v>0</v>
      </c>
      <c r="R31" s="329">
        <f t="shared" si="16"/>
        <v>0</v>
      </c>
      <c r="S31" s="329">
        <f t="shared" si="17"/>
        <v>0</v>
      </c>
      <c r="T31" s="329">
        <f t="shared" si="18"/>
        <v>0</v>
      </c>
      <c r="W31" s="320">
        <f t="shared" si="19"/>
        <v>30</v>
      </c>
      <c r="X31" s="286">
        <f t="shared" ref="X31:X35" si="30">K31/J31-1</f>
        <v>0.5</v>
      </c>
    </row>
    <row r="32" spans="1:24" s="16" customFormat="1" x14ac:dyDescent="0.25">
      <c r="A32" s="62" t="s">
        <v>3513</v>
      </c>
      <c r="B32" s="62" t="s">
        <v>3529</v>
      </c>
      <c r="C32" s="5"/>
      <c r="D32" s="5" t="s">
        <v>3490</v>
      </c>
      <c r="E32" s="5"/>
      <c r="F32" s="62" t="s">
        <v>3586</v>
      </c>
      <c r="G32" s="366" t="s">
        <v>3492</v>
      </c>
      <c r="H32" s="46">
        <v>50</v>
      </c>
      <c r="I32" s="10">
        <f t="shared" si="29"/>
        <v>69</v>
      </c>
      <c r="J32" s="282">
        <f>J$17*$H32/1000+10</f>
        <v>60</v>
      </c>
      <c r="K32" s="282">
        <v>90</v>
      </c>
      <c r="L32" s="32"/>
      <c r="M32" s="9">
        <f t="shared" si="13"/>
        <v>0</v>
      </c>
      <c r="N32" s="9">
        <f t="shared" si="14"/>
        <v>0</v>
      </c>
      <c r="O32" s="8">
        <f t="shared" si="15"/>
        <v>0</v>
      </c>
      <c r="P32" s="29"/>
      <c r="Q32" s="8">
        <f t="shared" si="16"/>
        <v>0</v>
      </c>
      <c r="R32" s="8">
        <f t="shared" si="16"/>
        <v>0</v>
      </c>
      <c r="S32" s="8">
        <f t="shared" si="17"/>
        <v>0</v>
      </c>
      <c r="T32" s="8">
        <f t="shared" si="18"/>
        <v>0</v>
      </c>
      <c r="W32" s="320">
        <f t="shared" si="19"/>
        <v>30</v>
      </c>
      <c r="X32" s="286">
        <f t="shared" si="30"/>
        <v>0.5</v>
      </c>
    </row>
    <row r="33" spans="1:26" s="16" customFormat="1" x14ac:dyDescent="0.25">
      <c r="A33" s="62" t="s">
        <v>3513</v>
      </c>
      <c r="B33" s="62" t="s">
        <v>3529</v>
      </c>
      <c r="C33" s="5"/>
      <c r="D33" s="5" t="s">
        <v>3490</v>
      </c>
      <c r="E33" s="5"/>
      <c r="F33" s="62" t="s">
        <v>3587</v>
      </c>
      <c r="G33" s="207" t="s">
        <v>3493</v>
      </c>
      <c r="H33" s="46">
        <v>50</v>
      </c>
      <c r="I33" s="10">
        <f t="shared" si="29"/>
        <v>69</v>
      </c>
      <c r="J33" s="282">
        <f>J$18*$H33/1000+10</f>
        <v>60</v>
      </c>
      <c r="K33" s="282">
        <v>90</v>
      </c>
      <c r="L33" s="32"/>
      <c r="M33" s="9">
        <f t="shared" si="13"/>
        <v>0</v>
      </c>
      <c r="N33" s="9">
        <f t="shared" si="14"/>
        <v>0</v>
      </c>
      <c r="O33" s="8">
        <f t="shared" si="15"/>
        <v>0</v>
      </c>
      <c r="P33" s="29"/>
      <c r="Q33" s="8">
        <f t="shared" si="16"/>
        <v>0</v>
      </c>
      <c r="R33" s="8">
        <f t="shared" si="16"/>
        <v>0</v>
      </c>
      <c r="S33" s="8">
        <f t="shared" si="17"/>
        <v>0</v>
      </c>
      <c r="T33" s="8">
        <f t="shared" si="18"/>
        <v>0</v>
      </c>
      <c r="W33" s="320">
        <f t="shared" si="19"/>
        <v>30</v>
      </c>
      <c r="X33" s="286">
        <f t="shared" si="30"/>
        <v>0.5</v>
      </c>
    </row>
    <row r="34" spans="1:26" s="16" customFormat="1" x14ac:dyDescent="0.25">
      <c r="A34" s="62" t="s">
        <v>3513</v>
      </c>
      <c r="B34" s="62" t="s">
        <v>3529</v>
      </c>
      <c r="C34" s="5"/>
      <c r="D34" s="5" t="s">
        <v>3490</v>
      </c>
      <c r="E34" s="5"/>
      <c r="F34" s="62" t="s">
        <v>3588</v>
      </c>
      <c r="G34" s="207" t="s">
        <v>3494</v>
      </c>
      <c r="H34" s="46">
        <v>50</v>
      </c>
      <c r="I34" s="10">
        <f t="shared" si="29"/>
        <v>81</v>
      </c>
      <c r="J34" s="282">
        <f>J$19*$H34/1000+10</f>
        <v>70</v>
      </c>
      <c r="K34" s="282">
        <v>100</v>
      </c>
      <c r="L34" s="32"/>
      <c r="M34" s="9">
        <f t="shared" si="13"/>
        <v>0</v>
      </c>
      <c r="N34" s="9">
        <f t="shared" si="14"/>
        <v>0</v>
      </c>
      <c r="O34" s="8">
        <f t="shared" si="15"/>
        <v>0</v>
      </c>
      <c r="P34" s="29"/>
      <c r="Q34" s="8">
        <f t="shared" si="16"/>
        <v>0</v>
      </c>
      <c r="R34" s="8">
        <f t="shared" si="16"/>
        <v>0</v>
      </c>
      <c r="S34" s="8">
        <f t="shared" si="17"/>
        <v>0</v>
      </c>
      <c r="T34" s="8">
        <f t="shared" si="18"/>
        <v>0</v>
      </c>
      <c r="W34" s="320">
        <f t="shared" si="19"/>
        <v>30</v>
      </c>
      <c r="X34" s="286">
        <f t="shared" si="30"/>
        <v>0.4285714285714286</v>
      </c>
    </row>
    <row r="35" spans="1:26" s="341" customFormat="1" ht="15.75" thickBot="1" x14ac:dyDescent="0.3">
      <c r="A35" s="331" t="s">
        <v>3513</v>
      </c>
      <c r="B35" s="331" t="s">
        <v>3529</v>
      </c>
      <c r="C35" s="332"/>
      <c r="D35" s="332" t="s">
        <v>3490</v>
      </c>
      <c r="E35" s="332"/>
      <c r="F35" s="331" t="s">
        <v>3589</v>
      </c>
      <c r="G35" s="333" t="s">
        <v>3495</v>
      </c>
      <c r="H35" s="334">
        <v>50</v>
      </c>
      <c r="I35" s="335">
        <f t="shared" si="29"/>
        <v>150</v>
      </c>
      <c r="J35" s="336">
        <f>J$20*$H35/1000+10</f>
        <v>130</v>
      </c>
      <c r="K35" s="336">
        <v>170</v>
      </c>
      <c r="L35" s="337"/>
      <c r="M35" s="338">
        <f t="shared" si="13"/>
        <v>0</v>
      </c>
      <c r="N35" s="338">
        <f t="shared" si="14"/>
        <v>0</v>
      </c>
      <c r="O35" s="339">
        <f t="shared" si="15"/>
        <v>0</v>
      </c>
      <c r="P35" s="340"/>
      <c r="Q35" s="339">
        <f t="shared" si="16"/>
        <v>0</v>
      </c>
      <c r="R35" s="339">
        <f t="shared" si="16"/>
        <v>0</v>
      </c>
      <c r="S35" s="339">
        <f t="shared" si="17"/>
        <v>0</v>
      </c>
      <c r="T35" s="339">
        <f t="shared" si="18"/>
        <v>0</v>
      </c>
      <c r="W35" s="342">
        <f t="shared" si="19"/>
        <v>40</v>
      </c>
      <c r="X35" s="343">
        <f t="shared" si="30"/>
        <v>0.30769230769230771</v>
      </c>
    </row>
    <row r="36" spans="1:26" s="16" customFormat="1" x14ac:dyDescent="0.25">
      <c r="A36" s="321" t="s">
        <v>3514</v>
      </c>
      <c r="B36" s="321" t="s">
        <v>3530</v>
      </c>
      <c r="C36" s="322"/>
      <c r="D36" s="322" t="s">
        <v>3490</v>
      </c>
      <c r="E36" s="322"/>
      <c r="F36" s="321" t="s">
        <v>3590</v>
      </c>
      <c r="G36" s="323" t="s">
        <v>3509</v>
      </c>
      <c r="H36" s="324">
        <v>1000</v>
      </c>
      <c r="I36" s="325">
        <f>ROUNDUP(J36*1.15,0)</f>
        <v>2473</v>
      </c>
      <c r="J36" s="326">
        <v>2150</v>
      </c>
      <c r="K36" s="325">
        <v>2700</v>
      </c>
      <c r="L36" s="327"/>
      <c r="M36" s="328">
        <f t="shared" ref="M36:M51" si="31">L36*I36</f>
        <v>0</v>
      </c>
      <c r="N36" s="328">
        <f t="shared" ref="N36:N51" si="32">L36*J36</f>
        <v>0</v>
      </c>
      <c r="O36" s="329">
        <f t="shared" ref="O36:O51" si="33">L36*K36</f>
        <v>0</v>
      </c>
      <c r="P36" s="330"/>
      <c r="Q36" s="329">
        <f t="shared" ref="Q36:Q51" si="34">$P36*I36</f>
        <v>0</v>
      </c>
      <c r="R36" s="329">
        <f t="shared" ref="R36:R51" si="35">$P36*J36</f>
        <v>0</v>
      </c>
      <c r="S36" s="329">
        <f t="shared" ref="S36:S51" si="36">P36*K36</f>
        <v>0</v>
      </c>
      <c r="T36" s="329">
        <f t="shared" ref="T36:T51" si="37">L36-P36</f>
        <v>0</v>
      </c>
      <c r="W36" s="320">
        <f t="shared" ref="W36:W69" si="38">K36-J36</f>
        <v>550</v>
      </c>
      <c r="X36" s="286">
        <f>K36/J36-1</f>
        <v>0.2558139534883721</v>
      </c>
      <c r="Y36" s="16">
        <f>W44*10</f>
        <v>650</v>
      </c>
      <c r="Z36" s="349">
        <f>Y36-W36</f>
        <v>100</v>
      </c>
    </row>
    <row r="37" spans="1:26" s="16" customFormat="1" x14ac:dyDescent="0.25">
      <c r="A37" s="62" t="s">
        <v>3514</v>
      </c>
      <c r="B37" s="62" t="s">
        <v>3530</v>
      </c>
      <c r="C37" s="5"/>
      <c r="D37" s="5" t="s">
        <v>3490</v>
      </c>
      <c r="E37" s="5"/>
      <c r="F37" s="62" t="s">
        <v>3591</v>
      </c>
      <c r="G37" s="287" t="s">
        <v>3510</v>
      </c>
      <c r="H37" s="46">
        <v>1000</v>
      </c>
      <c r="I37" s="10">
        <f>ROUNDUP(J37*1.15,0)</f>
        <v>2243</v>
      </c>
      <c r="J37" s="282">
        <v>1950</v>
      </c>
      <c r="K37" s="10">
        <v>2500</v>
      </c>
      <c r="L37" s="32"/>
      <c r="M37" s="9">
        <f t="shared" si="31"/>
        <v>0</v>
      </c>
      <c r="N37" s="9">
        <f t="shared" si="32"/>
        <v>0</v>
      </c>
      <c r="O37" s="8">
        <f t="shared" si="33"/>
        <v>0</v>
      </c>
      <c r="P37" s="29"/>
      <c r="Q37" s="8">
        <f t="shared" si="34"/>
        <v>0</v>
      </c>
      <c r="R37" s="8">
        <f t="shared" si="35"/>
        <v>0</v>
      </c>
      <c r="S37" s="8">
        <f t="shared" si="36"/>
        <v>0</v>
      </c>
      <c r="T37" s="8">
        <f t="shared" si="37"/>
        <v>0</v>
      </c>
      <c r="W37" s="320">
        <f t="shared" si="38"/>
        <v>550</v>
      </c>
      <c r="X37" s="286">
        <f>K37/J37-1</f>
        <v>0.28205128205128216</v>
      </c>
      <c r="Y37" s="16">
        <f t="shared" ref="Y37:Y39" si="39">W45*10</f>
        <v>650</v>
      </c>
      <c r="Z37" s="16">
        <f t="shared" ref="Z37:Z44" si="40">Y37-W37</f>
        <v>100</v>
      </c>
    </row>
    <row r="38" spans="1:26" s="16" customFormat="1" x14ac:dyDescent="0.25">
      <c r="A38" s="62" t="s">
        <v>3514</v>
      </c>
      <c r="B38" s="62" t="s">
        <v>3530</v>
      </c>
      <c r="C38" s="5"/>
      <c r="D38" s="5" t="s">
        <v>3490</v>
      </c>
      <c r="E38" s="5"/>
      <c r="F38" s="62" t="s">
        <v>3592</v>
      </c>
      <c r="G38" s="285" t="s">
        <v>3511</v>
      </c>
      <c r="H38" s="46">
        <v>1000</v>
      </c>
      <c r="I38" s="10">
        <f>ROUNDUP(J38*1.15,0)</f>
        <v>1840</v>
      </c>
      <c r="J38" s="282">
        <v>1600</v>
      </c>
      <c r="K38" s="10">
        <v>1900</v>
      </c>
      <c r="L38" s="32"/>
      <c r="M38" s="9">
        <f t="shared" si="31"/>
        <v>0</v>
      </c>
      <c r="N38" s="9">
        <f t="shared" si="32"/>
        <v>0</v>
      </c>
      <c r="O38" s="8">
        <f t="shared" si="33"/>
        <v>0</v>
      </c>
      <c r="P38" s="29"/>
      <c r="Q38" s="8">
        <f t="shared" si="34"/>
        <v>0</v>
      </c>
      <c r="R38" s="8">
        <f t="shared" si="35"/>
        <v>0</v>
      </c>
      <c r="S38" s="8">
        <f t="shared" si="36"/>
        <v>0</v>
      </c>
      <c r="T38" s="8">
        <f t="shared" si="37"/>
        <v>0</v>
      </c>
      <c r="W38" s="320">
        <f t="shared" si="38"/>
        <v>300</v>
      </c>
      <c r="X38" s="286">
        <f>K38/J38-1</f>
        <v>0.1875</v>
      </c>
      <c r="Y38" s="16">
        <f t="shared" si="39"/>
        <v>400</v>
      </c>
      <c r="Z38" s="16">
        <f t="shared" si="40"/>
        <v>100</v>
      </c>
    </row>
    <row r="39" spans="1:26" s="341" customFormat="1" ht="15.75" thickBot="1" x14ac:dyDescent="0.3">
      <c r="A39" s="331" t="s">
        <v>3514</v>
      </c>
      <c r="B39" s="331" t="s">
        <v>3530</v>
      </c>
      <c r="C39" s="332"/>
      <c r="D39" s="332" t="s">
        <v>3490</v>
      </c>
      <c r="E39" s="332"/>
      <c r="F39" s="331" t="s">
        <v>3593</v>
      </c>
      <c r="G39" s="348" t="s">
        <v>3512</v>
      </c>
      <c r="H39" s="334">
        <v>1000</v>
      </c>
      <c r="I39" s="335">
        <f>ROUNDUP(J39*1.15,0)</f>
        <v>1725</v>
      </c>
      <c r="J39" s="336">
        <v>1500</v>
      </c>
      <c r="K39" s="335">
        <v>1800</v>
      </c>
      <c r="L39" s="337"/>
      <c r="M39" s="338">
        <f t="shared" si="31"/>
        <v>0</v>
      </c>
      <c r="N39" s="338">
        <f t="shared" si="32"/>
        <v>0</v>
      </c>
      <c r="O39" s="339">
        <f t="shared" si="33"/>
        <v>0</v>
      </c>
      <c r="P39" s="340"/>
      <c r="Q39" s="339">
        <f t="shared" si="34"/>
        <v>0</v>
      </c>
      <c r="R39" s="339">
        <f t="shared" si="35"/>
        <v>0</v>
      </c>
      <c r="S39" s="339">
        <f t="shared" si="36"/>
        <v>0</v>
      </c>
      <c r="T39" s="339">
        <f t="shared" si="37"/>
        <v>0</v>
      </c>
      <c r="W39" s="342">
        <f t="shared" si="38"/>
        <v>300</v>
      </c>
      <c r="X39" s="343">
        <f>K39/J39-1</f>
        <v>0.19999999999999996</v>
      </c>
      <c r="Y39" s="341">
        <f t="shared" si="39"/>
        <v>400</v>
      </c>
      <c r="Z39" s="341">
        <f t="shared" si="40"/>
        <v>100</v>
      </c>
    </row>
    <row r="40" spans="1:26" s="16" customFormat="1" x14ac:dyDescent="0.25">
      <c r="A40" s="321" t="s">
        <v>3514</v>
      </c>
      <c r="B40" s="321" t="s">
        <v>3530</v>
      </c>
      <c r="C40" s="322"/>
      <c r="D40" s="322" t="s">
        <v>3490</v>
      </c>
      <c r="E40" s="322"/>
      <c r="F40" s="321" t="s">
        <v>3594</v>
      </c>
      <c r="G40" s="323" t="s">
        <v>3522</v>
      </c>
      <c r="H40" s="324">
        <v>250</v>
      </c>
      <c r="I40" s="325">
        <f t="shared" ref="I40:I43" si="41">ROUNDUP(J40*1.15,0)</f>
        <v>644</v>
      </c>
      <c r="J40" s="326">
        <f>ROUND(J$36*$H40/1000+20,-1)</f>
        <v>560</v>
      </c>
      <c r="K40" s="326">
        <v>700</v>
      </c>
      <c r="L40" s="327"/>
      <c r="M40" s="328">
        <f t="shared" ref="M40:M43" si="42">L40*I40</f>
        <v>0</v>
      </c>
      <c r="N40" s="328">
        <f t="shared" ref="N40:N43" si="43">L40*J40</f>
        <v>0</v>
      </c>
      <c r="O40" s="329">
        <f t="shared" ref="O40:O43" si="44">L40*K40</f>
        <v>0</v>
      </c>
      <c r="P40" s="330"/>
      <c r="Q40" s="329">
        <f t="shared" ref="Q40:Q43" si="45">$P40*I40</f>
        <v>0</v>
      </c>
      <c r="R40" s="329">
        <f t="shared" ref="R40:R43" si="46">$P40*J40</f>
        <v>0</v>
      </c>
      <c r="S40" s="329">
        <f t="shared" ref="S40:S43" si="47">P40*K40</f>
        <v>0</v>
      </c>
      <c r="T40" s="329">
        <f t="shared" ref="T40:T43" si="48">L40-P40</f>
        <v>0</v>
      </c>
      <c r="W40" s="320">
        <f t="shared" ref="W40:W43" si="49">K40-J40</f>
        <v>140</v>
      </c>
      <c r="X40" s="286">
        <f t="shared" ref="X40:X43" si="50">K40/J40-1</f>
        <v>0.25</v>
      </c>
      <c r="Y40" s="16">
        <f>W44*2.5</f>
        <v>162.5</v>
      </c>
      <c r="Z40" s="16">
        <f t="shared" ref="Z40:Z43" si="51">Y40-W40</f>
        <v>22.5</v>
      </c>
    </row>
    <row r="41" spans="1:26" s="16" customFormat="1" x14ac:dyDescent="0.25">
      <c r="A41" s="62" t="s">
        <v>3514</v>
      </c>
      <c r="B41" s="62" t="s">
        <v>3530</v>
      </c>
      <c r="C41" s="5"/>
      <c r="D41" s="5" t="s">
        <v>3490</v>
      </c>
      <c r="E41" s="5"/>
      <c r="F41" s="62" t="s">
        <v>3595</v>
      </c>
      <c r="G41" s="287" t="s">
        <v>3523</v>
      </c>
      <c r="H41" s="46">
        <v>250</v>
      </c>
      <c r="I41" s="10">
        <f t="shared" si="41"/>
        <v>587</v>
      </c>
      <c r="J41" s="282">
        <f>ROUND(J$37*$H41/1000+20,-1)</f>
        <v>510</v>
      </c>
      <c r="K41" s="282">
        <v>650</v>
      </c>
      <c r="L41" s="32"/>
      <c r="M41" s="9">
        <f t="shared" si="42"/>
        <v>0</v>
      </c>
      <c r="N41" s="9">
        <f t="shared" si="43"/>
        <v>0</v>
      </c>
      <c r="O41" s="8">
        <f t="shared" si="44"/>
        <v>0</v>
      </c>
      <c r="P41" s="29"/>
      <c r="Q41" s="8">
        <f t="shared" si="45"/>
        <v>0</v>
      </c>
      <c r="R41" s="8">
        <f t="shared" si="46"/>
        <v>0</v>
      </c>
      <c r="S41" s="8">
        <f t="shared" si="47"/>
        <v>0</v>
      </c>
      <c r="T41" s="8">
        <f t="shared" si="48"/>
        <v>0</v>
      </c>
      <c r="W41" s="320">
        <f t="shared" si="49"/>
        <v>140</v>
      </c>
      <c r="X41" s="286">
        <f t="shared" si="50"/>
        <v>0.27450980392156854</v>
      </c>
      <c r="Y41" s="16">
        <f t="shared" ref="Y41:Y43" si="52">W45*2.5</f>
        <v>162.5</v>
      </c>
      <c r="Z41" s="16">
        <f t="shared" si="51"/>
        <v>22.5</v>
      </c>
    </row>
    <row r="42" spans="1:26" s="16" customFormat="1" x14ac:dyDescent="0.25">
      <c r="A42" s="62" t="s">
        <v>3514</v>
      </c>
      <c r="B42" s="62" t="s">
        <v>3530</v>
      </c>
      <c r="C42" s="5"/>
      <c r="D42" s="5" t="s">
        <v>3490</v>
      </c>
      <c r="E42" s="5"/>
      <c r="F42" s="62" t="s">
        <v>3596</v>
      </c>
      <c r="G42" s="285" t="s">
        <v>3524</v>
      </c>
      <c r="H42" s="46">
        <v>250</v>
      </c>
      <c r="I42" s="10">
        <f t="shared" si="41"/>
        <v>483</v>
      </c>
      <c r="J42" s="282">
        <f>ROUND(J$38*$H42/1000+20,-1)</f>
        <v>420</v>
      </c>
      <c r="K42" s="282">
        <v>500</v>
      </c>
      <c r="L42" s="32"/>
      <c r="M42" s="9">
        <f t="shared" si="42"/>
        <v>0</v>
      </c>
      <c r="N42" s="9">
        <f t="shared" si="43"/>
        <v>0</v>
      </c>
      <c r="O42" s="8">
        <f t="shared" si="44"/>
        <v>0</v>
      </c>
      <c r="P42" s="29"/>
      <c r="Q42" s="8">
        <f t="shared" si="45"/>
        <v>0</v>
      </c>
      <c r="R42" s="8">
        <f t="shared" si="46"/>
        <v>0</v>
      </c>
      <c r="S42" s="8">
        <f t="shared" si="47"/>
        <v>0</v>
      </c>
      <c r="T42" s="8">
        <f t="shared" si="48"/>
        <v>0</v>
      </c>
      <c r="W42" s="320">
        <f t="shared" si="49"/>
        <v>80</v>
      </c>
      <c r="X42" s="286">
        <f t="shared" si="50"/>
        <v>0.19047619047619047</v>
      </c>
      <c r="Y42" s="16">
        <f t="shared" si="52"/>
        <v>100</v>
      </c>
      <c r="Z42" s="16">
        <f t="shared" si="51"/>
        <v>20</v>
      </c>
    </row>
    <row r="43" spans="1:26" s="341" customFormat="1" ht="15.75" thickBot="1" x14ac:dyDescent="0.3">
      <c r="A43" s="331" t="s">
        <v>3514</v>
      </c>
      <c r="B43" s="331" t="s">
        <v>3530</v>
      </c>
      <c r="C43" s="332"/>
      <c r="D43" s="332" t="s">
        <v>3490</v>
      </c>
      <c r="E43" s="332"/>
      <c r="F43" s="331" t="s">
        <v>3597</v>
      </c>
      <c r="G43" s="348" t="s">
        <v>3525</v>
      </c>
      <c r="H43" s="334">
        <v>250</v>
      </c>
      <c r="I43" s="335">
        <f t="shared" si="41"/>
        <v>460</v>
      </c>
      <c r="J43" s="336">
        <f>ROUND(J$39*$H43/1000+20,-1)</f>
        <v>400</v>
      </c>
      <c r="K43" s="336">
        <v>480</v>
      </c>
      <c r="L43" s="337"/>
      <c r="M43" s="338">
        <f t="shared" si="42"/>
        <v>0</v>
      </c>
      <c r="N43" s="338">
        <f t="shared" si="43"/>
        <v>0</v>
      </c>
      <c r="O43" s="339">
        <f t="shared" si="44"/>
        <v>0</v>
      </c>
      <c r="P43" s="340"/>
      <c r="Q43" s="339">
        <f t="shared" si="45"/>
        <v>0</v>
      </c>
      <c r="R43" s="339">
        <f t="shared" si="46"/>
        <v>0</v>
      </c>
      <c r="S43" s="339">
        <f t="shared" si="47"/>
        <v>0</v>
      </c>
      <c r="T43" s="339">
        <f t="shared" si="48"/>
        <v>0</v>
      </c>
      <c r="W43" s="342">
        <f t="shared" si="49"/>
        <v>80</v>
      </c>
      <c r="X43" s="343">
        <f t="shared" si="50"/>
        <v>0.19999999999999996</v>
      </c>
      <c r="Y43" s="341">
        <f t="shared" si="52"/>
        <v>100</v>
      </c>
      <c r="Z43" s="341">
        <f t="shared" si="51"/>
        <v>20</v>
      </c>
    </row>
    <row r="44" spans="1:26" s="16" customFormat="1" x14ac:dyDescent="0.25">
      <c r="A44" s="321" t="s">
        <v>3514</v>
      </c>
      <c r="B44" s="321" t="s">
        <v>3530</v>
      </c>
      <c r="C44" s="322"/>
      <c r="D44" s="322" t="s">
        <v>3490</v>
      </c>
      <c r="E44" s="322"/>
      <c r="F44" s="321" t="s">
        <v>3598</v>
      </c>
      <c r="G44" s="307" t="s">
        <v>3501</v>
      </c>
      <c r="H44" s="324">
        <v>100</v>
      </c>
      <c r="I44" s="325">
        <f t="shared" ref="I44:I69" si="53">ROUNDUP(J44*1.15,0)</f>
        <v>271</v>
      </c>
      <c r="J44" s="326">
        <f>J$36*$H44/1000+20</f>
        <v>235</v>
      </c>
      <c r="K44" s="326">
        <v>300</v>
      </c>
      <c r="L44" s="327"/>
      <c r="M44" s="328">
        <f t="shared" si="31"/>
        <v>0</v>
      </c>
      <c r="N44" s="328">
        <f t="shared" si="32"/>
        <v>0</v>
      </c>
      <c r="O44" s="329">
        <f t="shared" si="33"/>
        <v>0</v>
      </c>
      <c r="P44" s="330"/>
      <c r="Q44" s="329">
        <f t="shared" si="34"/>
        <v>0</v>
      </c>
      <c r="R44" s="329">
        <f t="shared" si="35"/>
        <v>0</v>
      </c>
      <c r="S44" s="329">
        <f t="shared" si="36"/>
        <v>0</v>
      </c>
      <c r="T44" s="329">
        <f t="shared" si="37"/>
        <v>0</v>
      </c>
      <c r="W44" s="320">
        <f t="shared" si="38"/>
        <v>65</v>
      </c>
      <c r="X44" s="286">
        <f t="shared" ref="X44:X69" si="54">K44/J44-1</f>
        <v>0.27659574468085113</v>
      </c>
      <c r="Y44" s="16">
        <f>W48*2</f>
        <v>75</v>
      </c>
      <c r="Z44" s="16">
        <f t="shared" si="40"/>
        <v>10</v>
      </c>
    </row>
    <row r="45" spans="1:26" s="16" customFormat="1" x14ac:dyDescent="0.25">
      <c r="A45" s="62" t="s">
        <v>3514</v>
      </c>
      <c r="B45" s="62" t="s">
        <v>3530</v>
      </c>
      <c r="C45" s="5"/>
      <c r="D45" s="5" t="s">
        <v>3490</v>
      </c>
      <c r="E45" s="5"/>
      <c r="F45" s="62" t="s">
        <v>3599</v>
      </c>
      <c r="G45" s="207" t="s">
        <v>3503</v>
      </c>
      <c r="H45" s="46">
        <v>100</v>
      </c>
      <c r="I45" s="10">
        <f t="shared" si="53"/>
        <v>248</v>
      </c>
      <c r="J45" s="282">
        <f>J$37*$H45/1000+20</f>
        <v>215</v>
      </c>
      <c r="K45" s="282">
        <v>280</v>
      </c>
      <c r="L45" s="32"/>
      <c r="M45" s="9">
        <f t="shared" si="31"/>
        <v>0</v>
      </c>
      <c r="N45" s="9">
        <f t="shared" si="32"/>
        <v>0</v>
      </c>
      <c r="O45" s="8">
        <f t="shared" si="33"/>
        <v>0</v>
      </c>
      <c r="P45" s="29"/>
      <c r="Q45" s="8">
        <f t="shared" si="34"/>
        <v>0</v>
      </c>
      <c r="R45" s="8">
        <f t="shared" si="35"/>
        <v>0</v>
      </c>
      <c r="S45" s="8">
        <f t="shared" si="36"/>
        <v>0</v>
      </c>
      <c r="T45" s="8">
        <f t="shared" si="37"/>
        <v>0</v>
      </c>
      <c r="W45" s="320">
        <f t="shared" si="38"/>
        <v>65</v>
      </c>
      <c r="X45" s="286">
        <f t="shared" si="54"/>
        <v>0.30232558139534893</v>
      </c>
      <c r="Y45" s="16">
        <f t="shared" ref="Y45:Y47" si="55">W49*2</f>
        <v>75</v>
      </c>
      <c r="Z45" s="16">
        <f t="shared" ref="Z45:Z47" si="56">Y45-W45</f>
        <v>10</v>
      </c>
    </row>
    <row r="46" spans="1:26" s="16" customFormat="1" x14ac:dyDescent="0.25">
      <c r="A46" s="62" t="s">
        <v>3514</v>
      </c>
      <c r="B46" s="62" t="s">
        <v>3530</v>
      </c>
      <c r="C46" s="5"/>
      <c r="D46" s="5" t="s">
        <v>3490</v>
      </c>
      <c r="E46" s="5"/>
      <c r="F46" s="62" t="s">
        <v>3600</v>
      </c>
      <c r="G46" s="285" t="s">
        <v>3507</v>
      </c>
      <c r="H46" s="46">
        <v>100</v>
      </c>
      <c r="I46" s="10">
        <f t="shared" si="53"/>
        <v>207</v>
      </c>
      <c r="J46" s="282">
        <f>J$38*$H46/1000+20</f>
        <v>180</v>
      </c>
      <c r="K46" s="282">
        <v>220</v>
      </c>
      <c r="L46" s="32"/>
      <c r="M46" s="9">
        <f t="shared" si="31"/>
        <v>0</v>
      </c>
      <c r="N46" s="9">
        <f t="shared" si="32"/>
        <v>0</v>
      </c>
      <c r="O46" s="8">
        <f t="shared" si="33"/>
        <v>0</v>
      </c>
      <c r="P46" s="29"/>
      <c r="Q46" s="8">
        <f t="shared" si="34"/>
        <v>0</v>
      </c>
      <c r="R46" s="8">
        <f t="shared" si="35"/>
        <v>0</v>
      </c>
      <c r="S46" s="8">
        <f t="shared" si="36"/>
        <v>0</v>
      </c>
      <c r="T46" s="8">
        <f t="shared" si="37"/>
        <v>0</v>
      </c>
      <c r="W46" s="320">
        <f t="shared" si="38"/>
        <v>40</v>
      </c>
      <c r="X46" s="286">
        <f t="shared" si="54"/>
        <v>0.22222222222222232</v>
      </c>
      <c r="Y46" s="16">
        <f t="shared" si="55"/>
        <v>50</v>
      </c>
      <c r="Z46" s="16">
        <f t="shared" si="56"/>
        <v>10</v>
      </c>
    </row>
    <row r="47" spans="1:26" s="341" customFormat="1" ht="15.75" thickBot="1" x14ac:dyDescent="0.3">
      <c r="A47" s="331" t="s">
        <v>3514</v>
      </c>
      <c r="B47" s="331" t="s">
        <v>3530</v>
      </c>
      <c r="C47" s="332"/>
      <c r="D47" s="332" t="s">
        <v>3490</v>
      </c>
      <c r="E47" s="332"/>
      <c r="F47" s="331" t="s">
        <v>3601</v>
      </c>
      <c r="G47" s="345" t="s">
        <v>3502</v>
      </c>
      <c r="H47" s="334">
        <v>100</v>
      </c>
      <c r="I47" s="335">
        <f t="shared" si="53"/>
        <v>196</v>
      </c>
      <c r="J47" s="336">
        <f>J$39*$H47/1000+20</f>
        <v>170</v>
      </c>
      <c r="K47" s="336">
        <v>210</v>
      </c>
      <c r="L47" s="337"/>
      <c r="M47" s="338">
        <f t="shared" si="31"/>
        <v>0</v>
      </c>
      <c r="N47" s="338">
        <f t="shared" si="32"/>
        <v>0</v>
      </c>
      <c r="O47" s="339">
        <f t="shared" si="33"/>
        <v>0</v>
      </c>
      <c r="P47" s="340"/>
      <c r="Q47" s="339">
        <f t="shared" si="34"/>
        <v>0</v>
      </c>
      <c r="R47" s="339">
        <f t="shared" si="35"/>
        <v>0</v>
      </c>
      <c r="S47" s="339">
        <f t="shared" si="36"/>
        <v>0</v>
      </c>
      <c r="T47" s="339">
        <f t="shared" si="37"/>
        <v>0</v>
      </c>
      <c r="W47" s="342">
        <f t="shared" si="38"/>
        <v>40</v>
      </c>
      <c r="X47" s="343">
        <f t="shared" si="54"/>
        <v>0.23529411764705888</v>
      </c>
      <c r="Y47" s="341">
        <f t="shared" si="55"/>
        <v>50</v>
      </c>
      <c r="Z47" s="341">
        <f t="shared" si="56"/>
        <v>10</v>
      </c>
    </row>
    <row r="48" spans="1:26" s="16" customFormat="1" x14ac:dyDescent="0.25">
      <c r="A48" s="321" t="s">
        <v>3514</v>
      </c>
      <c r="B48" s="321" t="s">
        <v>3530</v>
      </c>
      <c r="C48" s="322"/>
      <c r="D48" s="322" t="s">
        <v>3490</v>
      </c>
      <c r="E48" s="322"/>
      <c r="F48" s="321" t="s">
        <v>3602</v>
      </c>
      <c r="G48" s="323" t="s">
        <v>3504</v>
      </c>
      <c r="H48" s="324">
        <v>50</v>
      </c>
      <c r="I48" s="325">
        <f t="shared" si="53"/>
        <v>141</v>
      </c>
      <c r="J48" s="326">
        <f>J$36*$H48/1000+15</f>
        <v>122.5</v>
      </c>
      <c r="K48" s="326">
        <v>160</v>
      </c>
      <c r="L48" s="327"/>
      <c r="M48" s="328">
        <f t="shared" si="31"/>
        <v>0</v>
      </c>
      <c r="N48" s="328">
        <f t="shared" si="32"/>
        <v>0</v>
      </c>
      <c r="O48" s="329">
        <f t="shared" si="33"/>
        <v>0</v>
      </c>
      <c r="P48" s="330"/>
      <c r="Q48" s="329">
        <f t="shared" si="34"/>
        <v>0</v>
      </c>
      <c r="R48" s="329">
        <f t="shared" si="35"/>
        <v>0</v>
      </c>
      <c r="S48" s="329">
        <f t="shared" si="36"/>
        <v>0</v>
      </c>
      <c r="T48" s="329">
        <f t="shared" si="37"/>
        <v>0</v>
      </c>
      <c r="W48" s="320">
        <f t="shared" si="38"/>
        <v>37.5</v>
      </c>
      <c r="X48" s="286">
        <f t="shared" si="54"/>
        <v>0.30612244897959173</v>
      </c>
    </row>
    <row r="49" spans="1:28" s="16" customFormat="1" x14ac:dyDescent="0.25">
      <c r="A49" s="62" t="s">
        <v>3514</v>
      </c>
      <c r="B49" s="62" t="s">
        <v>3530</v>
      </c>
      <c r="C49" s="5"/>
      <c r="D49" s="5" t="s">
        <v>3490</v>
      </c>
      <c r="E49" s="5"/>
      <c r="F49" s="62" t="s">
        <v>3603</v>
      </c>
      <c r="G49" s="287" t="s">
        <v>3506</v>
      </c>
      <c r="H49" s="46">
        <v>50</v>
      </c>
      <c r="I49" s="10">
        <f t="shared" si="53"/>
        <v>130</v>
      </c>
      <c r="J49" s="282">
        <f>J$37*$H49/1000+15</f>
        <v>112.5</v>
      </c>
      <c r="K49" s="282">
        <v>150</v>
      </c>
      <c r="L49" s="32"/>
      <c r="M49" s="9">
        <f t="shared" si="31"/>
        <v>0</v>
      </c>
      <c r="N49" s="9">
        <f t="shared" si="32"/>
        <v>0</v>
      </c>
      <c r="O49" s="8">
        <f t="shared" si="33"/>
        <v>0</v>
      </c>
      <c r="P49" s="29"/>
      <c r="Q49" s="8">
        <f t="shared" si="34"/>
        <v>0</v>
      </c>
      <c r="R49" s="8">
        <f t="shared" si="35"/>
        <v>0</v>
      </c>
      <c r="S49" s="8">
        <f t="shared" si="36"/>
        <v>0</v>
      </c>
      <c r="T49" s="8">
        <f t="shared" si="37"/>
        <v>0</v>
      </c>
      <c r="W49" s="320">
        <f t="shared" si="38"/>
        <v>37.5</v>
      </c>
      <c r="X49" s="286">
        <f t="shared" si="54"/>
        <v>0.33333333333333326</v>
      </c>
    </row>
    <row r="50" spans="1:28" s="16" customFormat="1" x14ac:dyDescent="0.25">
      <c r="A50" s="62" t="s">
        <v>3514</v>
      </c>
      <c r="B50" s="62" t="s">
        <v>3530</v>
      </c>
      <c r="C50" s="5"/>
      <c r="D50" s="5" t="s">
        <v>3490</v>
      </c>
      <c r="E50" s="5"/>
      <c r="F50" s="62" t="s">
        <v>3604</v>
      </c>
      <c r="G50" s="285" t="s">
        <v>3508</v>
      </c>
      <c r="H50" s="46">
        <v>50</v>
      </c>
      <c r="I50" s="10">
        <f t="shared" si="53"/>
        <v>110</v>
      </c>
      <c r="J50" s="282">
        <f>J$38*$H50/1000+15</f>
        <v>95</v>
      </c>
      <c r="K50" s="282">
        <v>120</v>
      </c>
      <c r="L50" s="32"/>
      <c r="M50" s="9">
        <f t="shared" si="31"/>
        <v>0</v>
      </c>
      <c r="N50" s="9">
        <f t="shared" si="32"/>
        <v>0</v>
      </c>
      <c r="O50" s="8">
        <f t="shared" si="33"/>
        <v>0</v>
      </c>
      <c r="P50" s="29"/>
      <c r="Q50" s="8">
        <f t="shared" si="34"/>
        <v>0</v>
      </c>
      <c r="R50" s="8">
        <f t="shared" si="35"/>
        <v>0</v>
      </c>
      <c r="S50" s="8">
        <f t="shared" si="36"/>
        <v>0</v>
      </c>
      <c r="T50" s="8">
        <f t="shared" si="37"/>
        <v>0</v>
      </c>
      <c r="W50" s="320">
        <f t="shared" si="38"/>
        <v>25</v>
      </c>
      <c r="X50" s="286">
        <f t="shared" si="54"/>
        <v>0.26315789473684204</v>
      </c>
    </row>
    <row r="51" spans="1:28" s="341" customFormat="1" ht="15.75" thickBot="1" x14ac:dyDescent="0.3">
      <c r="A51" s="331" t="s">
        <v>3514</v>
      </c>
      <c r="B51" s="331" t="s">
        <v>3530</v>
      </c>
      <c r="C51" s="332"/>
      <c r="D51" s="332" t="s">
        <v>3490</v>
      </c>
      <c r="E51" s="332"/>
      <c r="F51" s="331" t="s">
        <v>3605</v>
      </c>
      <c r="G51" s="348" t="s">
        <v>3505</v>
      </c>
      <c r="H51" s="334">
        <v>50</v>
      </c>
      <c r="I51" s="335">
        <f t="shared" si="53"/>
        <v>104</v>
      </c>
      <c r="J51" s="336">
        <f>J$39*$H51/1000+15</f>
        <v>90</v>
      </c>
      <c r="K51" s="336">
        <v>115</v>
      </c>
      <c r="L51" s="337"/>
      <c r="M51" s="338">
        <f t="shared" si="31"/>
        <v>0</v>
      </c>
      <c r="N51" s="338">
        <f t="shared" si="32"/>
        <v>0</v>
      </c>
      <c r="O51" s="339">
        <f t="shared" si="33"/>
        <v>0</v>
      </c>
      <c r="P51" s="340"/>
      <c r="Q51" s="339">
        <f t="shared" si="34"/>
        <v>0</v>
      </c>
      <c r="R51" s="339">
        <f t="shared" si="35"/>
        <v>0</v>
      </c>
      <c r="S51" s="339">
        <f t="shared" si="36"/>
        <v>0</v>
      </c>
      <c r="T51" s="339">
        <f t="shared" si="37"/>
        <v>0</v>
      </c>
      <c r="W51" s="342">
        <f t="shared" si="38"/>
        <v>25</v>
      </c>
      <c r="X51" s="343">
        <f t="shared" si="54"/>
        <v>0.27777777777777768</v>
      </c>
    </row>
    <row r="52" spans="1:28" s="16" customFormat="1" x14ac:dyDescent="0.25">
      <c r="A52" s="62" t="s">
        <v>3527</v>
      </c>
      <c r="B52" s="62" t="s">
        <v>3531</v>
      </c>
      <c r="C52" s="5"/>
      <c r="D52" s="5" t="s">
        <v>3536</v>
      </c>
      <c r="E52" s="5"/>
      <c r="F52" s="62" t="s">
        <v>3606</v>
      </c>
      <c r="G52" s="285" t="s">
        <v>3540</v>
      </c>
      <c r="H52" s="46">
        <v>50</v>
      </c>
      <c r="I52" s="10">
        <f t="shared" si="53"/>
        <v>115</v>
      </c>
      <c r="J52" s="282">
        <f t="shared" ref="J52:J57" si="57">ROUND(K52*0.8,0)</f>
        <v>100</v>
      </c>
      <c r="K52" s="282">
        <f>2.5*50</f>
        <v>125</v>
      </c>
      <c r="L52" s="32"/>
      <c r="M52" s="9">
        <f t="shared" ref="M52:M69" si="58">L52*I52</f>
        <v>0</v>
      </c>
      <c r="N52" s="9">
        <f t="shared" ref="N52:N69" si="59">L52*J52</f>
        <v>0</v>
      </c>
      <c r="O52" s="8">
        <f t="shared" ref="O52:O69" si="60">L52*K52</f>
        <v>0</v>
      </c>
      <c r="P52" s="29"/>
      <c r="Q52" s="8">
        <f t="shared" ref="Q52:Q69" si="61">$P52*I52</f>
        <v>0</v>
      </c>
      <c r="R52" s="8">
        <f t="shared" ref="R52:R69" si="62">$P52*J52</f>
        <v>0</v>
      </c>
      <c r="S52" s="8">
        <f t="shared" ref="S52:S69" si="63">P52*K52</f>
        <v>0</v>
      </c>
      <c r="T52" s="8">
        <f t="shared" ref="T52:T69" si="64">L52-P52</f>
        <v>0</v>
      </c>
      <c r="W52" s="320">
        <f t="shared" si="38"/>
        <v>25</v>
      </c>
      <c r="X52" s="286">
        <f t="shared" si="54"/>
        <v>0.25</v>
      </c>
      <c r="Y52" s="16">
        <f>J52/H52</f>
        <v>2</v>
      </c>
      <c r="Z52" s="16">
        <f>K52/H52</f>
        <v>2.5</v>
      </c>
      <c r="AA52" s="16">
        <f>Z52-Y52</f>
        <v>0.5</v>
      </c>
    </row>
    <row r="53" spans="1:28" s="16" customFormat="1" x14ac:dyDescent="0.25">
      <c r="A53" s="62" t="s">
        <v>3527</v>
      </c>
      <c r="B53" s="62" t="s">
        <v>3531</v>
      </c>
      <c r="C53" s="5"/>
      <c r="D53" s="5" t="s">
        <v>3536</v>
      </c>
      <c r="E53" s="5"/>
      <c r="F53" s="62" t="s">
        <v>3607</v>
      </c>
      <c r="G53" s="285" t="s">
        <v>3541</v>
      </c>
      <c r="H53" s="46">
        <v>50</v>
      </c>
      <c r="I53" s="10">
        <f t="shared" si="53"/>
        <v>138</v>
      </c>
      <c r="J53" s="282">
        <f t="shared" si="57"/>
        <v>120</v>
      </c>
      <c r="K53" s="282">
        <f>3*50</f>
        <v>150</v>
      </c>
      <c r="L53" s="32"/>
      <c r="M53" s="9">
        <f t="shared" si="58"/>
        <v>0</v>
      </c>
      <c r="N53" s="9">
        <f t="shared" si="59"/>
        <v>0</v>
      </c>
      <c r="O53" s="8">
        <f t="shared" si="60"/>
        <v>0</v>
      </c>
      <c r="P53" s="29"/>
      <c r="Q53" s="8">
        <f t="shared" si="61"/>
        <v>0</v>
      </c>
      <c r="R53" s="8">
        <f t="shared" si="62"/>
        <v>0</v>
      </c>
      <c r="S53" s="8">
        <f t="shared" si="63"/>
        <v>0</v>
      </c>
      <c r="T53" s="8">
        <f t="shared" si="64"/>
        <v>0</v>
      </c>
      <c r="W53" s="320">
        <f t="shared" si="38"/>
        <v>30</v>
      </c>
      <c r="X53" s="286">
        <f t="shared" si="54"/>
        <v>0.25</v>
      </c>
      <c r="Y53" s="16">
        <f t="shared" ref="Y53:Y69" si="65">J53/H53</f>
        <v>2.4</v>
      </c>
      <c r="Z53" s="16">
        <f t="shared" ref="Z53:Z69" si="66">K53/H53</f>
        <v>3</v>
      </c>
      <c r="AA53" s="16">
        <f t="shared" ref="AA53:AA69" si="67">Z53-Y53</f>
        <v>0.60000000000000009</v>
      </c>
    </row>
    <row r="54" spans="1:28" s="16" customFormat="1" x14ac:dyDescent="0.25">
      <c r="A54" s="62" t="s">
        <v>3527</v>
      </c>
      <c r="B54" s="62" t="s">
        <v>3531</v>
      </c>
      <c r="C54" s="5"/>
      <c r="D54" s="5" t="s">
        <v>3536</v>
      </c>
      <c r="E54" s="5"/>
      <c r="F54" s="62" t="s">
        <v>3608</v>
      </c>
      <c r="G54" s="285" t="s">
        <v>3542</v>
      </c>
      <c r="H54" s="46">
        <v>50</v>
      </c>
      <c r="I54" s="10">
        <f t="shared" si="53"/>
        <v>161</v>
      </c>
      <c r="J54" s="282">
        <f t="shared" si="57"/>
        <v>140</v>
      </c>
      <c r="K54" s="282">
        <f>3.5*50</f>
        <v>175</v>
      </c>
      <c r="L54" s="32"/>
      <c r="M54" s="9">
        <f t="shared" si="58"/>
        <v>0</v>
      </c>
      <c r="N54" s="9">
        <f t="shared" si="59"/>
        <v>0</v>
      </c>
      <c r="O54" s="8">
        <f t="shared" si="60"/>
        <v>0</v>
      </c>
      <c r="P54" s="29"/>
      <c r="Q54" s="8">
        <f t="shared" si="61"/>
        <v>0</v>
      </c>
      <c r="R54" s="8">
        <f t="shared" si="62"/>
        <v>0</v>
      </c>
      <c r="S54" s="8">
        <f t="shared" si="63"/>
        <v>0</v>
      </c>
      <c r="T54" s="8">
        <f t="shared" si="64"/>
        <v>0</v>
      </c>
      <c r="W54" s="320">
        <f t="shared" si="38"/>
        <v>35</v>
      </c>
      <c r="X54" s="286">
        <f t="shared" si="54"/>
        <v>0.25</v>
      </c>
      <c r="Y54" s="16">
        <f t="shared" si="65"/>
        <v>2.8</v>
      </c>
      <c r="Z54" s="16">
        <f t="shared" si="66"/>
        <v>3.5</v>
      </c>
      <c r="AA54" s="16">
        <f t="shared" si="67"/>
        <v>0.70000000000000018</v>
      </c>
    </row>
    <row r="55" spans="1:28" s="16" customFormat="1" x14ac:dyDescent="0.25">
      <c r="A55" s="62" t="s">
        <v>3527</v>
      </c>
      <c r="B55" s="62" t="s">
        <v>3531</v>
      </c>
      <c r="C55" s="5"/>
      <c r="D55" s="5" t="s">
        <v>3536</v>
      </c>
      <c r="E55" s="5"/>
      <c r="F55" s="62" t="s">
        <v>3609</v>
      </c>
      <c r="G55" s="287" t="s">
        <v>3543</v>
      </c>
      <c r="H55" s="46">
        <v>50</v>
      </c>
      <c r="I55" s="10">
        <f t="shared" si="53"/>
        <v>161</v>
      </c>
      <c r="J55" s="282">
        <f t="shared" si="57"/>
        <v>140</v>
      </c>
      <c r="K55" s="282">
        <f>3.5*50</f>
        <v>175</v>
      </c>
      <c r="L55" s="32"/>
      <c r="M55" s="9">
        <f t="shared" si="58"/>
        <v>0</v>
      </c>
      <c r="N55" s="9">
        <f t="shared" si="59"/>
        <v>0</v>
      </c>
      <c r="O55" s="8">
        <f t="shared" si="60"/>
        <v>0</v>
      </c>
      <c r="P55" s="29"/>
      <c r="Q55" s="8">
        <f t="shared" si="61"/>
        <v>0</v>
      </c>
      <c r="R55" s="8">
        <f t="shared" si="62"/>
        <v>0</v>
      </c>
      <c r="S55" s="8">
        <f t="shared" si="63"/>
        <v>0</v>
      </c>
      <c r="T55" s="8">
        <f t="shared" si="64"/>
        <v>0</v>
      </c>
      <c r="W55" s="320">
        <f t="shared" si="38"/>
        <v>35</v>
      </c>
      <c r="X55" s="286">
        <f t="shared" si="54"/>
        <v>0.25</v>
      </c>
      <c r="Y55" s="16">
        <f t="shared" si="65"/>
        <v>2.8</v>
      </c>
      <c r="Z55" s="16">
        <f t="shared" si="66"/>
        <v>3.5</v>
      </c>
      <c r="AA55" s="16">
        <f t="shared" si="67"/>
        <v>0.70000000000000018</v>
      </c>
    </row>
    <row r="56" spans="1:28" s="16" customFormat="1" x14ac:dyDescent="0.25">
      <c r="A56" s="62" t="s">
        <v>3527</v>
      </c>
      <c r="B56" s="62" t="s">
        <v>3531</v>
      </c>
      <c r="C56" s="5"/>
      <c r="D56" s="5" t="s">
        <v>3536</v>
      </c>
      <c r="E56" s="5"/>
      <c r="F56" s="62" t="s">
        <v>3610</v>
      </c>
      <c r="G56" s="287" t="s">
        <v>3544</v>
      </c>
      <c r="H56" s="46">
        <v>50</v>
      </c>
      <c r="I56" s="10">
        <f t="shared" si="53"/>
        <v>230</v>
      </c>
      <c r="J56" s="282">
        <f t="shared" si="57"/>
        <v>200</v>
      </c>
      <c r="K56" s="282">
        <f>5*50</f>
        <v>250</v>
      </c>
      <c r="L56" s="32"/>
      <c r="M56" s="9">
        <f t="shared" si="58"/>
        <v>0</v>
      </c>
      <c r="N56" s="9">
        <f t="shared" si="59"/>
        <v>0</v>
      </c>
      <c r="O56" s="8">
        <f t="shared" si="60"/>
        <v>0</v>
      </c>
      <c r="P56" s="29"/>
      <c r="Q56" s="8">
        <f t="shared" si="61"/>
        <v>0</v>
      </c>
      <c r="R56" s="8">
        <f t="shared" si="62"/>
        <v>0</v>
      </c>
      <c r="S56" s="8">
        <f t="shared" si="63"/>
        <v>0</v>
      </c>
      <c r="T56" s="8">
        <f t="shared" si="64"/>
        <v>0</v>
      </c>
      <c r="W56" s="320">
        <f t="shared" si="38"/>
        <v>50</v>
      </c>
      <c r="X56" s="286">
        <f t="shared" si="54"/>
        <v>0.25</v>
      </c>
      <c r="Y56" s="16">
        <f t="shared" si="65"/>
        <v>4</v>
      </c>
      <c r="Z56" s="16">
        <f t="shared" si="66"/>
        <v>5</v>
      </c>
      <c r="AA56" s="16">
        <f t="shared" si="67"/>
        <v>1</v>
      </c>
    </row>
    <row r="57" spans="1:28" s="16" customFormat="1" x14ac:dyDescent="0.25">
      <c r="A57" s="62" t="s">
        <v>3527</v>
      </c>
      <c r="B57" s="62" t="s">
        <v>3531</v>
      </c>
      <c r="C57" s="5"/>
      <c r="D57" s="5" t="s">
        <v>3536</v>
      </c>
      <c r="E57" s="5"/>
      <c r="F57" s="62" t="s">
        <v>3611</v>
      </c>
      <c r="G57" s="287" t="s">
        <v>3545</v>
      </c>
      <c r="H57" s="46">
        <v>50</v>
      </c>
      <c r="I57" s="10">
        <f t="shared" si="53"/>
        <v>244</v>
      </c>
      <c r="J57" s="282">
        <f t="shared" si="57"/>
        <v>212</v>
      </c>
      <c r="K57" s="282">
        <f>5.3*50</f>
        <v>265</v>
      </c>
      <c r="L57" s="32"/>
      <c r="M57" s="9">
        <f t="shared" si="58"/>
        <v>0</v>
      </c>
      <c r="N57" s="9">
        <f t="shared" si="59"/>
        <v>0</v>
      </c>
      <c r="O57" s="8">
        <f t="shared" si="60"/>
        <v>0</v>
      </c>
      <c r="P57" s="29"/>
      <c r="Q57" s="8">
        <f t="shared" si="61"/>
        <v>0</v>
      </c>
      <c r="R57" s="8">
        <f t="shared" si="62"/>
        <v>0</v>
      </c>
      <c r="S57" s="8">
        <f t="shared" si="63"/>
        <v>0</v>
      </c>
      <c r="T57" s="8">
        <f t="shared" si="64"/>
        <v>0</v>
      </c>
      <c r="W57" s="320">
        <f t="shared" si="38"/>
        <v>53</v>
      </c>
      <c r="X57" s="286">
        <f t="shared" si="54"/>
        <v>0.25</v>
      </c>
      <c r="Y57" s="16">
        <f t="shared" si="65"/>
        <v>4.24</v>
      </c>
      <c r="Z57" s="16">
        <f t="shared" si="66"/>
        <v>5.3</v>
      </c>
      <c r="AA57" s="16">
        <f t="shared" si="67"/>
        <v>1.0599999999999996</v>
      </c>
    </row>
    <row r="58" spans="1:28" s="16" customFormat="1" x14ac:dyDescent="0.25">
      <c r="A58" s="62" t="s">
        <v>3527</v>
      </c>
      <c r="B58" s="62" t="s">
        <v>3531</v>
      </c>
      <c r="C58" s="5"/>
      <c r="D58" s="5" t="s">
        <v>3536</v>
      </c>
      <c r="E58" s="5"/>
      <c r="F58" s="62" t="s">
        <v>3612</v>
      </c>
      <c r="G58" s="287" t="s">
        <v>3548</v>
      </c>
      <c r="H58" s="46">
        <v>50</v>
      </c>
      <c r="I58" s="10">
        <f t="shared" si="53"/>
        <v>128</v>
      </c>
      <c r="J58" s="282">
        <f>ROUND(K58*0.75,0)</f>
        <v>111</v>
      </c>
      <c r="K58" s="282">
        <f>2.95*50</f>
        <v>147.5</v>
      </c>
      <c r="L58" s="32"/>
      <c r="M58" s="9">
        <f t="shared" si="58"/>
        <v>0</v>
      </c>
      <c r="N58" s="9">
        <f t="shared" si="59"/>
        <v>0</v>
      </c>
      <c r="O58" s="8">
        <f t="shared" si="60"/>
        <v>0</v>
      </c>
      <c r="P58" s="29"/>
      <c r="Q58" s="8">
        <f t="shared" si="61"/>
        <v>0</v>
      </c>
      <c r="R58" s="8">
        <f t="shared" si="62"/>
        <v>0</v>
      </c>
      <c r="S58" s="8">
        <f t="shared" si="63"/>
        <v>0</v>
      </c>
      <c r="T58" s="8">
        <f t="shared" si="64"/>
        <v>0</v>
      </c>
      <c r="W58" s="320">
        <f t="shared" si="38"/>
        <v>36.5</v>
      </c>
      <c r="X58" s="286">
        <f t="shared" si="54"/>
        <v>0.3288288288288288</v>
      </c>
      <c r="Y58" s="16">
        <f t="shared" si="65"/>
        <v>2.2200000000000002</v>
      </c>
      <c r="Z58" s="16">
        <f t="shared" si="66"/>
        <v>2.95</v>
      </c>
      <c r="AA58" s="16">
        <f t="shared" si="67"/>
        <v>0.73</v>
      </c>
      <c r="AB58" s="16">
        <f>AA58*$AB$6</f>
        <v>7300</v>
      </c>
    </row>
    <row r="59" spans="1:28" s="16" customFormat="1" x14ac:dyDescent="0.25">
      <c r="A59" s="62" t="s">
        <v>3527</v>
      </c>
      <c r="B59" s="62" t="s">
        <v>3531</v>
      </c>
      <c r="C59" s="5"/>
      <c r="D59" s="5" t="s">
        <v>3536</v>
      </c>
      <c r="E59" s="5"/>
      <c r="F59" s="62" t="s">
        <v>3613</v>
      </c>
      <c r="G59" s="287" t="s">
        <v>3549</v>
      </c>
      <c r="H59" s="46">
        <v>50</v>
      </c>
      <c r="I59" s="10">
        <f t="shared" si="53"/>
        <v>163</v>
      </c>
      <c r="J59" s="282">
        <f>ROUND(K59*0.75,0)</f>
        <v>141</v>
      </c>
      <c r="K59" s="282">
        <f>3.75*50</f>
        <v>187.5</v>
      </c>
      <c r="L59" s="32"/>
      <c r="M59" s="9">
        <f t="shared" si="58"/>
        <v>0</v>
      </c>
      <c r="N59" s="9">
        <f t="shared" si="59"/>
        <v>0</v>
      </c>
      <c r="O59" s="8">
        <f t="shared" si="60"/>
        <v>0</v>
      </c>
      <c r="P59" s="29"/>
      <c r="Q59" s="8">
        <f t="shared" si="61"/>
        <v>0</v>
      </c>
      <c r="R59" s="8">
        <f t="shared" si="62"/>
        <v>0</v>
      </c>
      <c r="S59" s="8">
        <f t="shared" si="63"/>
        <v>0</v>
      </c>
      <c r="T59" s="8">
        <f t="shared" si="64"/>
        <v>0</v>
      </c>
      <c r="W59" s="320">
        <f t="shared" si="38"/>
        <v>46.5</v>
      </c>
      <c r="X59" s="286">
        <f t="shared" si="54"/>
        <v>0.32978723404255317</v>
      </c>
      <c r="Y59" s="16">
        <f t="shared" si="65"/>
        <v>2.82</v>
      </c>
      <c r="Z59" s="16">
        <f t="shared" si="66"/>
        <v>3.75</v>
      </c>
      <c r="AA59" s="16">
        <f t="shared" si="67"/>
        <v>0.93000000000000016</v>
      </c>
      <c r="AB59" s="16">
        <f>AA59*$AB$6</f>
        <v>9300.0000000000018</v>
      </c>
    </row>
    <row r="60" spans="1:28" s="341" customFormat="1" ht="15.75" thickBot="1" x14ac:dyDescent="0.3">
      <c r="A60" s="331" t="s">
        <v>3527</v>
      </c>
      <c r="B60" s="331" t="s">
        <v>3531</v>
      </c>
      <c r="C60" s="332"/>
      <c r="D60" s="332" t="s">
        <v>3536</v>
      </c>
      <c r="E60" s="332"/>
      <c r="F60" s="331" t="s">
        <v>3614</v>
      </c>
      <c r="G60" s="348" t="s">
        <v>3550</v>
      </c>
      <c r="H60" s="334">
        <v>50</v>
      </c>
      <c r="I60" s="335">
        <f t="shared" si="53"/>
        <v>173</v>
      </c>
      <c r="J60" s="336">
        <f>ROUND(K60*0.75,0)</f>
        <v>150</v>
      </c>
      <c r="K60" s="336">
        <f>3.99*50</f>
        <v>199.5</v>
      </c>
      <c r="L60" s="337"/>
      <c r="M60" s="338">
        <f t="shared" si="58"/>
        <v>0</v>
      </c>
      <c r="N60" s="338">
        <f t="shared" si="59"/>
        <v>0</v>
      </c>
      <c r="O60" s="339">
        <f t="shared" si="60"/>
        <v>0</v>
      </c>
      <c r="P60" s="340"/>
      <c r="Q60" s="339">
        <f t="shared" si="61"/>
        <v>0</v>
      </c>
      <c r="R60" s="339">
        <f t="shared" si="62"/>
        <v>0</v>
      </c>
      <c r="S60" s="339">
        <f t="shared" si="63"/>
        <v>0</v>
      </c>
      <c r="T60" s="339">
        <f t="shared" si="64"/>
        <v>0</v>
      </c>
      <c r="W60" s="342">
        <f t="shared" si="38"/>
        <v>49.5</v>
      </c>
      <c r="X60" s="343">
        <f t="shared" si="54"/>
        <v>0.33000000000000007</v>
      </c>
      <c r="Y60" s="341">
        <f t="shared" si="65"/>
        <v>3</v>
      </c>
      <c r="Z60" s="341">
        <f t="shared" si="66"/>
        <v>3.99</v>
      </c>
      <c r="AA60" s="341">
        <f t="shared" si="67"/>
        <v>0.99000000000000021</v>
      </c>
      <c r="AB60" s="341">
        <f>AA60*$AB$6</f>
        <v>9900.0000000000018</v>
      </c>
    </row>
    <row r="61" spans="1:28" s="360" customFormat="1" ht="15.75" thickBot="1" x14ac:dyDescent="0.3">
      <c r="A61" s="350" t="s">
        <v>3527</v>
      </c>
      <c r="B61" s="350" t="s">
        <v>3556</v>
      </c>
      <c r="C61" s="351"/>
      <c r="D61" s="351"/>
      <c r="E61" s="351"/>
      <c r="F61" s="350" t="s">
        <v>3615</v>
      </c>
      <c r="G61" s="352" t="s">
        <v>3553</v>
      </c>
      <c r="H61" s="353">
        <v>5000</v>
      </c>
      <c r="I61" s="354">
        <f>ROUNDUP(J61*1.15,0)</f>
        <v>3105</v>
      </c>
      <c r="J61" s="355">
        <v>2700</v>
      </c>
      <c r="K61" s="355">
        <v>3500</v>
      </c>
      <c r="L61" s="356"/>
      <c r="M61" s="357">
        <f>L61*I61</f>
        <v>0</v>
      </c>
      <c r="N61" s="357">
        <f>L61*J61</f>
        <v>0</v>
      </c>
      <c r="O61" s="358">
        <f>L61*K61</f>
        <v>0</v>
      </c>
      <c r="P61" s="359"/>
      <c r="Q61" s="358">
        <f>$P61*I61</f>
        <v>0</v>
      </c>
      <c r="R61" s="358">
        <f>$P61*J61</f>
        <v>0</v>
      </c>
      <c r="S61" s="358">
        <f>P61*K61</f>
        <v>0</v>
      </c>
      <c r="T61" s="358">
        <f>L61-P61</f>
        <v>0</v>
      </c>
      <c r="W61" s="361">
        <f>K61-J61</f>
        <v>800</v>
      </c>
      <c r="X61" s="362">
        <f>K61/J61-1</f>
        <v>0.29629629629629628</v>
      </c>
      <c r="Y61" s="360">
        <f>J61/H61</f>
        <v>0.54</v>
      </c>
      <c r="Z61" s="360">
        <f>K61/H61</f>
        <v>0.7</v>
      </c>
      <c r="AA61" s="360">
        <f>Z61-Y61</f>
        <v>0.15999999999999992</v>
      </c>
    </row>
    <row r="62" spans="1:28" s="16" customFormat="1" x14ac:dyDescent="0.25">
      <c r="A62" s="321" t="s">
        <v>3527</v>
      </c>
      <c r="B62" s="321" t="s">
        <v>3532</v>
      </c>
      <c r="C62" s="322"/>
      <c r="D62" s="322" t="s">
        <v>3537</v>
      </c>
      <c r="E62" s="322"/>
      <c r="F62" s="321" t="s">
        <v>3616</v>
      </c>
      <c r="G62" s="323" t="s">
        <v>3551</v>
      </c>
      <c r="H62" s="324">
        <v>100</v>
      </c>
      <c r="I62" s="325">
        <f t="shared" si="53"/>
        <v>106</v>
      </c>
      <c r="J62" s="326">
        <f>ROUND(K62*0.8,2)</f>
        <v>92</v>
      </c>
      <c r="K62" s="326">
        <f>1.15*100</f>
        <v>114.99999999999999</v>
      </c>
      <c r="L62" s="327"/>
      <c r="M62" s="328">
        <f t="shared" si="58"/>
        <v>0</v>
      </c>
      <c r="N62" s="328">
        <f t="shared" si="59"/>
        <v>0</v>
      </c>
      <c r="O62" s="329">
        <f t="shared" si="60"/>
        <v>0</v>
      </c>
      <c r="P62" s="330"/>
      <c r="Q62" s="329">
        <f t="shared" si="61"/>
        <v>0</v>
      </c>
      <c r="R62" s="329">
        <f t="shared" si="62"/>
        <v>0</v>
      </c>
      <c r="S62" s="329">
        <f t="shared" si="63"/>
        <v>0</v>
      </c>
      <c r="T62" s="329">
        <f t="shared" si="64"/>
        <v>0</v>
      </c>
      <c r="W62" s="320">
        <f t="shared" si="38"/>
        <v>22.999999999999986</v>
      </c>
      <c r="X62" s="286">
        <f t="shared" si="54"/>
        <v>0.24999999999999978</v>
      </c>
      <c r="Y62" s="16">
        <f t="shared" si="65"/>
        <v>0.92</v>
      </c>
      <c r="Z62" s="16">
        <f t="shared" si="66"/>
        <v>1.1499999999999999</v>
      </c>
      <c r="AA62" s="16">
        <f t="shared" si="67"/>
        <v>0.22999999999999987</v>
      </c>
    </row>
    <row r="63" spans="1:28" s="341" customFormat="1" ht="15.75" thickBot="1" x14ac:dyDescent="0.3">
      <c r="A63" s="331" t="s">
        <v>3527</v>
      </c>
      <c r="B63" s="331" t="s">
        <v>3532</v>
      </c>
      <c r="C63" s="332"/>
      <c r="D63" s="332" t="s">
        <v>3537</v>
      </c>
      <c r="E63" s="332"/>
      <c r="F63" s="331" t="s">
        <v>3617</v>
      </c>
      <c r="G63" s="348" t="s">
        <v>3552</v>
      </c>
      <c r="H63" s="334">
        <v>100</v>
      </c>
      <c r="I63" s="335">
        <f t="shared" si="53"/>
        <v>125</v>
      </c>
      <c r="J63" s="336">
        <f>ROUND(K63*0.8,2)</f>
        <v>108</v>
      </c>
      <c r="K63" s="336">
        <f>1.35*100</f>
        <v>135</v>
      </c>
      <c r="L63" s="337"/>
      <c r="M63" s="338">
        <f t="shared" si="58"/>
        <v>0</v>
      </c>
      <c r="N63" s="338">
        <f t="shared" si="59"/>
        <v>0</v>
      </c>
      <c r="O63" s="339">
        <f t="shared" si="60"/>
        <v>0</v>
      </c>
      <c r="P63" s="340"/>
      <c r="Q63" s="339">
        <f t="shared" si="61"/>
        <v>0</v>
      </c>
      <c r="R63" s="339">
        <f t="shared" si="62"/>
        <v>0</v>
      </c>
      <c r="S63" s="339">
        <f t="shared" si="63"/>
        <v>0</v>
      </c>
      <c r="T63" s="339">
        <f t="shared" si="64"/>
        <v>0</v>
      </c>
      <c r="W63" s="342">
        <f t="shared" si="38"/>
        <v>27</v>
      </c>
      <c r="X63" s="343">
        <f t="shared" si="54"/>
        <v>0.25</v>
      </c>
      <c r="Y63" s="341">
        <f t="shared" si="65"/>
        <v>1.08</v>
      </c>
      <c r="Z63" s="341">
        <f t="shared" si="66"/>
        <v>1.35</v>
      </c>
      <c r="AA63" s="341">
        <f t="shared" si="67"/>
        <v>0.27</v>
      </c>
    </row>
    <row r="64" spans="1:28" s="16" customFormat="1" x14ac:dyDescent="0.25">
      <c r="A64" s="321" t="s">
        <v>3527</v>
      </c>
      <c r="B64" s="321" t="s">
        <v>3533</v>
      </c>
      <c r="C64" s="322"/>
      <c r="D64" s="322" t="s">
        <v>3538</v>
      </c>
      <c r="E64" s="322"/>
      <c r="F64" s="321" t="s">
        <v>3618</v>
      </c>
      <c r="G64" s="323" t="s">
        <v>3554</v>
      </c>
      <c r="H64" s="324">
        <v>500</v>
      </c>
      <c r="I64" s="325">
        <f t="shared" si="53"/>
        <v>295</v>
      </c>
      <c r="J64" s="326">
        <f>ROUND(K64*0.8,0)</f>
        <v>256</v>
      </c>
      <c r="K64" s="326">
        <v>320</v>
      </c>
      <c r="L64" s="327"/>
      <c r="M64" s="328">
        <f t="shared" ref="M64" si="68">L64*I64</f>
        <v>0</v>
      </c>
      <c r="N64" s="328">
        <f t="shared" ref="N64" si="69">L64*J64</f>
        <v>0</v>
      </c>
      <c r="O64" s="329">
        <f t="shared" ref="O64" si="70">L64*K64</f>
        <v>0</v>
      </c>
      <c r="P64" s="330"/>
      <c r="Q64" s="329">
        <f t="shared" ref="Q64" si="71">$P64*I64</f>
        <v>0</v>
      </c>
      <c r="R64" s="329">
        <f t="shared" ref="R64" si="72">$P64*J64</f>
        <v>0</v>
      </c>
      <c r="S64" s="329">
        <f t="shared" ref="S64" si="73">P64*K64</f>
        <v>0</v>
      </c>
      <c r="T64" s="329">
        <f t="shared" ref="T64" si="74">L64-P64</f>
        <v>0</v>
      </c>
      <c r="W64" s="320">
        <f t="shared" ref="W64" si="75">K64-J64</f>
        <v>64</v>
      </c>
      <c r="X64" s="286">
        <f t="shared" ref="X64" si="76">K64/J64-1</f>
        <v>0.25</v>
      </c>
      <c r="Y64" s="16">
        <f t="shared" ref="Y64" si="77">J64/H64</f>
        <v>0.51200000000000001</v>
      </c>
      <c r="Z64" s="16">
        <f t="shared" ref="Z64" si="78">K64/H64</f>
        <v>0.64</v>
      </c>
      <c r="AA64" s="16">
        <f t="shared" ref="AA64" si="79">Z64-Y64</f>
        <v>0.128</v>
      </c>
    </row>
    <row r="65" spans="1:27" s="341" customFormat="1" ht="15.75" thickBot="1" x14ac:dyDescent="0.3">
      <c r="A65" s="331" t="s">
        <v>3527</v>
      </c>
      <c r="B65" s="331" t="s">
        <v>3533</v>
      </c>
      <c r="C65" s="332"/>
      <c r="D65" s="332" t="s">
        <v>3538</v>
      </c>
      <c r="E65" s="332"/>
      <c r="F65" s="331" t="s">
        <v>3619</v>
      </c>
      <c r="G65" s="333" t="s">
        <v>3555</v>
      </c>
      <c r="H65" s="334">
        <v>500</v>
      </c>
      <c r="I65" s="335">
        <f t="shared" si="53"/>
        <v>460</v>
      </c>
      <c r="J65" s="336">
        <v>400</v>
      </c>
      <c r="K65" s="336">
        <v>500</v>
      </c>
      <c r="L65" s="337"/>
      <c r="M65" s="338">
        <f t="shared" si="58"/>
        <v>0</v>
      </c>
      <c r="N65" s="338">
        <f t="shared" si="59"/>
        <v>0</v>
      </c>
      <c r="O65" s="339">
        <f t="shared" si="60"/>
        <v>0</v>
      </c>
      <c r="P65" s="340"/>
      <c r="Q65" s="339">
        <f t="shared" si="61"/>
        <v>0</v>
      </c>
      <c r="R65" s="339">
        <f t="shared" si="62"/>
        <v>0</v>
      </c>
      <c r="S65" s="339">
        <f t="shared" si="63"/>
        <v>0</v>
      </c>
      <c r="T65" s="339">
        <f t="shared" si="64"/>
        <v>0</v>
      </c>
      <c r="W65" s="342">
        <f t="shared" si="38"/>
        <v>100</v>
      </c>
      <c r="X65" s="343">
        <f t="shared" si="54"/>
        <v>0.25</v>
      </c>
      <c r="Y65" s="341">
        <f t="shared" si="65"/>
        <v>0.8</v>
      </c>
      <c r="Z65" s="341">
        <f t="shared" si="66"/>
        <v>1</v>
      </c>
      <c r="AA65" s="341">
        <f t="shared" si="67"/>
        <v>0.19999999999999996</v>
      </c>
    </row>
    <row r="66" spans="1:27" s="16" customFormat="1" x14ac:dyDescent="0.25">
      <c r="A66" s="62" t="s">
        <v>3527</v>
      </c>
      <c r="B66" s="62" t="s">
        <v>3534</v>
      </c>
      <c r="C66" s="5"/>
      <c r="D66" s="5" t="s">
        <v>3536</v>
      </c>
      <c r="E66" s="5"/>
      <c r="F66" s="62"/>
      <c r="G66" s="285" t="s">
        <v>3547</v>
      </c>
      <c r="H66" s="46"/>
      <c r="I66" s="10">
        <f t="shared" si="53"/>
        <v>0</v>
      </c>
      <c r="J66" s="282"/>
      <c r="K66" s="282"/>
      <c r="L66" s="32"/>
      <c r="M66" s="9">
        <f t="shared" si="58"/>
        <v>0</v>
      </c>
      <c r="N66" s="9">
        <f t="shared" si="59"/>
        <v>0</v>
      </c>
      <c r="O66" s="8">
        <f t="shared" si="60"/>
        <v>0</v>
      </c>
      <c r="P66" s="29"/>
      <c r="Q66" s="8">
        <f t="shared" si="61"/>
        <v>0</v>
      </c>
      <c r="R66" s="8">
        <f t="shared" si="62"/>
        <v>0</v>
      </c>
      <c r="S66" s="8">
        <f t="shared" si="63"/>
        <v>0</v>
      </c>
      <c r="T66" s="8">
        <f t="shared" si="64"/>
        <v>0</v>
      </c>
      <c r="W66" s="320">
        <f t="shared" si="38"/>
        <v>0</v>
      </c>
      <c r="X66" s="286" t="e">
        <f t="shared" si="54"/>
        <v>#DIV/0!</v>
      </c>
      <c r="Y66" s="16" t="e">
        <f t="shared" si="65"/>
        <v>#DIV/0!</v>
      </c>
      <c r="Z66" s="16" t="e">
        <f t="shared" si="66"/>
        <v>#DIV/0!</v>
      </c>
      <c r="AA66" s="16" t="e">
        <f t="shared" si="67"/>
        <v>#DIV/0!</v>
      </c>
    </row>
    <row r="67" spans="1:27" s="16" customFormat="1" x14ac:dyDescent="0.25">
      <c r="A67" s="62" t="s">
        <v>3527</v>
      </c>
      <c r="B67" s="62" t="s">
        <v>3560</v>
      </c>
      <c r="C67" s="5"/>
      <c r="D67" s="5" t="s">
        <v>3561</v>
      </c>
      <c r="E67" s="5"/>
      <c r="F67" s="62"/>
      <c r="G67" s="285" t="s">
        <v>3557</v>
      </c>
      <c r="H67" s="46"/>
      <c r="I67" s="10">
        <f t="shared" si="53"/>
        <v>0</v>
      </c>
      <c r="J67" s="282"/>
      <c r="K67" s="282"/>
      <c r="L67" s="32"/>
      <c r="M67" s="9">
        <f t="shared" si="58"/>
        <v>0</v>
      </c>
      <c r="N67" s="9">
        <f t="shared" si="59"/>
        <v>0</v>
      </c>
      <c r="O67" s="8">
        <f t="shared" si="60"/>
        <v>0</v>
      </c>
      <c r="P67" s="29"/>
      <c r="Q67" s="8">
        <f t="shared" si="61"/>
        <v>0</v>
      </c>
      <c r="R67" s="8">
        <f t="shared" si="62"/>
        <v>0</v>
      </c>
      <c r="S67" s="8">
        <f t="shared" si="63"/>
        <v>0</v>
      </c>
      <c r="T67" s="8">
        <f t="shared" si="64"/>
        <v>0</v>
      </c>
      <c r="W67" s="320">
        <f t="shared" si="38"/>
        <v>0</v>
      </c>
      <c r="X67" s="286" t="e">
        <f t="shared" si="54"/>
        <v>#DIV/0!</v>
      </c>
      <c r="Y67" s="16" t="e">
        <f t="shared" si="65"/>
        <v>#DIV/0!</v>
      </c>
      <c r="Z67" s="16" t="e">
        <f t="shared" si="66"/>
        <v>#DIV/0!</v>
      </c>
      <c r="AA67" s="16" t="e">
        <f t="shared" si="67"/>
        <v>#DIV/0!</v>
      </c>
    </row>
    <row r="68" spans="1:27" s="16" customFormat="1" x14ac:dyDescent="0.25">
      <c r="A68" s="62" t="s">
        <v>3527</v>
      </c>
      <c r="B68" s="62" t="s">
        <v>3560</v>
      </c>
      <c r="C68" s="5"/>
      <c r="D68" s="5" t="s">
        <v>3561</v>
      </c>
      <c r="E68" s="5"/>
      <c r="F68" s="62"/>
      <c r="G68" s="285" t="s">
        <v>3558</v>
      </c>
      <c r="H68" s="46"/>
      <c r="I68" s="10">
        <f t="shared" si="53"/>
        <v>0</v>
      </c>
      <c r="J68" s="282"/>
      <c r="K68" s="282"/>
      <c r="L68" s="32"/>
      <c r="M68" s="9">
        <f t="shared" si="58"/>
        <v>0</v>
      </c>
      <c r="N68" s="9">
        <f t="shared" si="59"/>
        <v>0</v>
      </c>
      <c r="O68" s="8">
        <f t="shared" si="60"/>
        <v>0</v>
      </c>
      <c r="P68" s="29"/>
      <c r="Q68" s="8">
        <f t="shared" si="61"/>
        <v>0</v>
      </c>
      <c r="R68" s="8">
        <f t="shared" si="62"/>
        <v>0</v>
      </c>
      <c r="S68" s="8">
        <f t="shared" si="63"/>
        <v>0</v>
      </c>
      <c r="T68" s="8">
        <f t="shared" si="64"/>
        <v>0</v>
      </c>
      <c r="W68" s="320">
        <f t="shared" si="38"/>
        <v>0</v>
      </c>
      <c r="X68" s="286" t="e">
        <f t="shared" si="54"/>
        <v>#DIV/0!</v>
      </c>
      <c r="Y68" s="16" t="e">
        <f t="shared" si="65"/>
        <v>#DIV/0!</v>
      </c>
      <c r="Z68" s="16" t="e">
        <f t="shared" si="66"/>
        <v>#DIV/0!</v>
      </c>
      <c r="AA68" s="16" t="e">
        <f t="shared" si="67"/>
        <v>#DIV/0!</v>
      </c>
    </row>
    <row r="69" spans="1:27" s="341" customFormat="1" ht="15.75" thickBot="1" x14ac:dyDescent="0.3">
      <c r="A69" s="331" t="s">
        <v>3527</v>
      </c>
      <c r="B69" s="331" t="s">
        <v>3560</v>
      </c>
      <c r="C69" s="332"/>
      <c r="D69" s="332" t="s">
        <v>3561</v>
      </c>
      <c r="E69" s="332"/>
      <c r="F69" s="331"/>
      <c r="G69" s="333" t="s">
        <v>3559</v>
      </c>
      <c r="H69" s="334"/>
      <c r="I69" s="335">
        <f t="shared" si="53"/>
        <v>0</v>
      </c>
      <c r="J69" s="336"/>
      <c r="K69" s="336"/>
      <c r="L69" s="337"/>
      <c r="M69" s="338">
        <f t="shared" si="58"/>
        <v>0</v>
      </c>
      <c r="N69" s="338">
        <f t="shared" si="59"/>
        <v>0</v>
      </c>
      <c r="O69" s="339">
        <f t="shared" si="60"/>
        <v>0</v>
      </c>
      <c r="P69" s="340"/>
      <c r="Q69" s="339">
        <f t="shared" si="61"/>
        <v>0</v>
      </c>
      <c r="R69" s="339">
        <f t="shared" si="62"/>
        <v>0</v>
      </c>
      <c r="S69" s="339">
        <f t="shared" si="63"/>
        <v>0</v>
      </c>
      <c r="T69" s="339">
        <f t="shared" si="64"/>
        <v>0</v>
      </c>
      <c r="W69" s="342">
        <f t="shared" si="38"/>
        <v>0</v>
      </c>
      <c r="X69" s="343" t="e">
        <f t="shared" si="54"/>
        <v>#DIV/0!</v>
      </c>
      <c r="Y69" s="341" t="e">
        <f t="shared" si="65"/>
        <v>#DIV/0!</v>
      </c>
      <c r="Z69" s="341" t="e">
        <f t="shared" si="66"/>
        <v>#DIV/0!</v>
      </c>
      <c r="AA69" s="341" t="e">
        <f t="shared" si="67"/>
        <v>#DIV/0!</v>
      </c>
    </row>
    <row r="70" spans="1:27" s="16" customFormat="1" x14ac:dyDescent="0.25">
      <c r="A70" s="321" t="s">
        <v>3526</v>
      </c>
      <c r="B70" s="321"/>
      <c r="C70" s="322"/>
      <c r="D70" s="322"/>
      <c r="E70" s="322"/>
      <c r="F70" s="321" t="s">
        <v>3626</v>
      </c>
      <c r="G70" s="307" t="s">
        <v>3625</v>
      </c>
      <c r="H70" s="324">
        <v>1000</v>
      </c>
      <c r="I70" s="325">
        <f>ROUNDUP(J70*1.15,0)</f>
        <v>92</v>
      </c>
      <c r="J70" s="326">
        <v>80</v>
      </c>
      <c r="K70" s="326">
        <v>150</v>
      </c>
      <c r="L70" s="327"/>
      <c r="M70" s="328">
        <f>L70*I70</f>
        <v>0</v>
      </c>
      <c r="N70" s="328">
        <f>L70*J70</f>
        <v>0</v>
      </c>
      <c r="O70" s="329">
        <f>L70*K70</f>
        <v>0</v>
      </c>
      <c r="P70" s="330"/>
      <c r="Q70" s="329">
        <f t="shared" ref="Q70:R72" si="80">$P70*I70</f>
        <v>0</v>
      </c>
      <c r="R70" s="329">
        <f t="shared" si="80"/>
        <v>0</v>
      </c>
      <c r="S70" s="329">
        <f>P70*K70</f>
        <v>0</v>
      </c>
      <c r="T70" s="329">
        <f>L70-P70</f>
        <v>0</v>
      </c>
      <c r="W70" s="320">
        <f>K70-J70</f>
        <v>70</v>
      </c>
      <c r="X70" s="286">
        <f>K70/J70-1</f>
        <v>0.875</v>
      </c>
    </row>
    <row r="71" spans="1:27" s="364" customFormat="1" ht="15.75" thickBot="1" x14ac:dyDescent="0.3">
      <c r="A71" s="363" t="s">
        <v>3526</v>
      </c>
      <c r="B71" s="331"/>
      <c r="C71" s="332"/>
      <c r="D71" s="332"/>
      <c r="E71" s="332"/>
      <c r="F71" s="331" t="s">
        <v>3627</v>
      </c>
      <c r="G71" s="207" t="s">
        <v>3624</v>
      </c>
      <c r="H71" s="334">
        <v>1000</v>
      </c>
      <c r="I71" s="335">
        <f>ROUNDUP(J71*1.15,0)</f>
        <v>58</v>
      </c>
      <c r="J71" s="336">
        <v>50</v>
      </c>
      <c r="K71" s="336">
        <v>100</v>
      </c>
      <c r="L71" s="337"/>
      <c r="M71" s="338">
        <f>L71*I71</f>
        <v>0</v>
      </c>
      <c r="N71" s="338">
        <f>L71*J71</f>
        <v>0</v>
      </c>
      <c r="O71" s="339">
        <f>L71*K71</f>
        <v>0</v>
      </c>
      <c r="P71" s="340"/>
      <c r="Q71" s="339">
        <f t="shared" si="80"/>
        <v>0</v>
      </c>
      <c r="R71" s="339">
        <f t="shared" si="80"/>
        <v>0</v>
      </c>
      <c r="S71" s="339">
        <f>P71*K71</f>
        <v>0</v>
      </c>
      <c r="T71" s="339">
        <f>L71-P71</f>
        <v>0</v>
      </c>
      <c r="U71" s="341"/>
      <c r="V71" s="341"/>
      <c r="W71" s="342">
        <f>K71-J71</f>
        <v>50</v>
      </c>
      <c r="X71" s="343">
        <f>K71/J71-1</f>
        <v>1</v>
      </c>
      <c r="Y71" s="341"/>
      <c r="Z71" s="341"/>
      <c r="AA71" s="341"/>
    </row>
    <row r="72" spans="1:27" s="365" customFormat="1" ht="15.75" thickBot="1" x14ac:dyDescent="0.3">
      <c r="A72" s="350" t="s">
        <v>3562</v>
      </c>
      <c r="B72" s="350"/>
      <c r="C72" s="351"/>
      <c r="D72" s="351"/>
      <c r="E72" s="351"/>
      <c r="F72" s="350" t="s">
        <v>3628</v>
      </c>
      <c r="G72" s="367" t="s">
        <v>3563</v>
      </c>
      <c r="H72" s="353">
        <v>10000</v>
      </c>
      <c r="I72" s="354">
        <f>ROUNDUP(J72*1.15,0)</f>
        <v>150</v>
      </c>
      <c r="J72" s="355">
        <v>130</v>
      </c>
      <c r="K72" s="355">
        <v>200</v>
      </c>
      <c r="L72" s="356"/>
      <c r="M72" s="357">
        <f>L72*I72</f>
        <v>0</v>
      </c>
      <c r="N72" s="357">
        <f>L72*J72</f>
        <v>0</v>
      </c>
      <c r="O72" s="358">
        <f>L72*K72</f>
        <v>0</v>
      </c>
      <c r="P72" s="359"/>
      <c r="Q72" s="358">
        <f t="shared" si="80"/>
        <v>0</v>
      </c>
      <c r="R72" s="358">
        <f t="shared" si="80"/>
        <v>0</v>
      </c>
      <c r="S72" s="358">
        <f>P72*K72</f>
        <v>0</v>
      </c>
      <c r="T72" s="358">
        <f>L72-P72</f>
        <v>0</v>
      </c>
      <c r="U72" s="360"/>
      <c r="V72" s="360"/>
      <c r="W72" s="361">
        <f>K72-J72</f>
        <v>70</v>
      </c>
      <c r="X72" s="362">
        <f>K72/J72-1</f>
        <v>0.53846153846153855</v>
      </c>
      <c r="Y72" s="360"/>
      <c r="Z72" s="360"/>
      <c r="AA72" s="360"/>
    </row>
  </sheetData>
  <autoFilter ref="A6:Z72" xr:uid="{169203E2-0B9C-482D-A9E2-16A7B2301342}"/>
  <sortState ref="G16:G18">
    <sortCondition ref="G16:G18"/>
  </sortState>
  <mergeCells count="5">
    <mergeCell ref="A1:B1"/>
    <mergeCell ref="A2:B2"/>
    <mergeCell ref="A3:B3"/>
    <mergeCell ref="A4:B4"/>
    <mergeCell ref="A5:B5"/>
  </mergeCells>
  <hyperlinks>
    <hyperlink ref="G5" r:id="rId1" xr:uid="{00000000-0004-0000-0300-000000000000}"/>
    <hyperlink ref="G3" r:id="rId2" xr:uid="{00000000-0004-0000-0300-000001000000}"/>
    <hyperlink ref="G1" r:id="rId3" xr:uid="{00000000-0004-0000-0300-000002000000}"/>
    <hyperlink ref="G2" r:id="rId4" xr:uid="{00000000-0004-0000-0300-000003000000}"/>
    <hyperlink ref="G7" r:id="rId5" display="https://www.instagram.com/p/B7sp-ewl1FB/" xr:uid="{4311A3E7-9EBF-4860-8AE4-354D1F6632EE}"/>
    <hyperlink ref="G8" r:id="rId6" display="https://www.instagram.com/p/B7sqBHLFyyg/" xr:uid="{B128DEC5-CAF2-4422-A285-A71D559F693D}"/>
    <hyperlink ref="G9" r:id="rId7" display="https://www.instagram.com/p/B7sqKWEFCOU/" xr:uid="{5B84C5E1-4484-4708-A5D1-7B891056AC8D}"/>
    <hyperlink ref="G10" r:id="rId8" display="https://www.instagram.com/p/B7sr98al0Pu/" xr:uid="{6A1D19CA-7445-4138-93C1-B044AFFCBAF1}"/>
    <hyperlink ref="G11" r:id="rId9" display="https://www.instagram.com/p/B7ssUvCFZzr/" xr:uid="{23A4562E-48C1-4CB5-9D5A-B1F6063B919A}"/>
    <hyperlink ref="G12" r:id="rId10" display="https://www.instagram.com/p/B7ssXVDF84D/" xr:uid="{A2519DA4-BCC5-4730-8749-0953DCBB7222}"/>
    <hyperlink ref="G13" r:id="rId11" display="https://www.instagram.com/p/B7s0bkRlW9n/" xr:uid="{327062C0-CCBC-413E-9DE3-F4F25ECE7AB8}"/>
    <hyperlink ref="G14" r:id="rId12" display="https://www.instagram.com/p/B7s0pBzlatP/" xr:uid="{0588C239-28B5-48E2-9AB1-C04A36276169}"/>
    <hyperlink ref="G15" r:id="rId13" display="https://www.instagram.com/p/B7s0s8eFhJX/" xr:uid="{542AD179-5337-4754-B925-33AEA6D5162A}"/>
    <hyperlink ref="G34" r:id="rId14" xr:uid="{EC258432-238E-4F4B-950F-9806130598BA}"/>
    <hyperlink ref="G33" r:id="rId15" xr:uid="{61533189-6133-430F-8ABD-19C98BA726BC}"/>
    <hyperlink ref="G32" r:id="rId16" xr:uid="{7CF8F299-8E79-4DEF-8773-D146C1A488F6}"/>
    <hyperlink ref="G29" r:id="rId17" xr:uid="{D81CE6DF-C198-4FB7-93D8-2E4274FD52B2}"/>
    <hyperlink ref="G28" r:id="rId18" xr:uid="{6C62C18D-2437-444D-A12A-0101CE5D51C6}"/>
    <hyperlink ref="G27" r:id="rId19" xr:uid="{7078AE9D-9597-43C5-9CE9-E927456D1813}"/>
    <hyperlink ref="G44" r:id="rId20" xr:uid="{00F6A28D-0882-42CB-9D41-2540D3A5CBB2}"/>
    <hyperlink ref="G45" r:id="rId21" xr:uid="{2A471CD3-1FA6-4EEB-899E-B271F8D64FEE}"/>
    <hyperlink ref="G47" r:id="rId22" xr:uid="{A515042A-1762-4E6A-A306-84AFB7D0F40C}"/>
    <hyperlink ref="G70" r:id="rId23" xr:uid="{88F88CF2-225E-4371-963F-2A043FF4189E}"/>
    <hyperlink ref="G71" r:id="rId24" xr:uid="{100101ED-FC8C-40D7-BD65-0909517F3644}"/>
    <hyperlink ref="G72" r:id="rId25" xr:uid="{0B4A032E-89A6-4CC7-A8D6-D746262615C4}"/>
  </hyperlinks>
  <printOptions horizontalCentered="1"/>
  <pageMargins left="0" right="0" top="0" bottom="0" header="0.31496062992125984" footer="0.31496062992125984"/>
  <pageSetup paperSize="9" scale="64" fitToHeight="2" orientation="landscape" r:id="rId26"/>
  <drawing r:id="rId27"/>
  <legacyDrawing r:id="rId28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J56"/>
  <sheetViews>
    <sheetView zoomScale="85" zoomScaleNormal="85" workbookViewId="0">
      <selection activeCell="B2" sqref="B2"/>
    </sheetView>
  </sheetViews>
  <sheetFormatPr defaultColWidth="9.140625" defaultRowHeight="15" x14ac:dyDescent="0.25"/>
  <cols>
    <col min="1" max="1" width="10.85546875" style="109" bestFit="1" customWidth="1"/>
    <col min="2" max="2" width="14.140625" style="109" bestFit="1" customWidth="1"/>
    <col min="3" max="3" width="14.5703125" style="109" bestFit="1" customWidth="1"/>
    <col min="4" max="4" width="19.28515625" style="109" bestFit="1" customWidth="1"/>
    <col min="5" max="5" width="9.140625" style="109"/>
    <col min="6" max="7" width="6.85546875" style="109" bestFit="1" customWidth="1"/>
    <col min="8" max="8" width="12.85546875" style="109" bestFit="1" customWidth="1"/>
    <col min="9" max="9" width="8.42578125" style="109" bestFit="1" customWidth="1"/>
    <col min="10" max="10" width="1.140625" style="109" bestFit="1" customWidth="1"/>
    <col min="11" max="16384" width="9.140625" style="109"/>
  </cols>
  <sheetData>
    <row r="1" spans="1:10" ht="30.75" thickBot="1" x14ac:dyDescent="0.3">
      <c r="A1" s="107">
        <v>43138</v>
      </c>
      <c r="B1" s="401" t="s">
        <v>3253</v>
      </c>
      <c r="C1" s="401"/>
      <c r="D1" s="401"/>
      <c r="E1" s="401"/>
      <c r="F1" s="401"/>
      <c r="G1" s="401"/>
      <c r="H1" s="401"/>
      <c r="I1" s="401"/>
      <c r="J1" s="108" t="s">
        <v>2226</v>
      </c>
    </row>
    <row r="2" spans="1:10" ht="60.75" thickBot="1" x14ac:dyDescent="0.3">
      <c r="A2" s="110" t="s">
        <v>426</v>
      </c>
      <c r="B2" s="111" t="s">
        <v>5</v>
      </c>
      <c r="C2" s="112" t="s">
        <v>2227</v>
      </c>
      <c r="D2" s="111" t="s">
        <v>2228</v>
      </c>
      <c r="E2" s="113" t="s">
        <v>1143</v>
      </c>
      <c r="F2" s="114" t="s">
        <v>2220</v>
      </c>
      <c r="G2" s="114" t="s">
        <v>2221</v>
      </c>
      <c r="H2" s="114" t="s">
        <v>2229</v>
      </c>
      <c r="I2" s="115" t="s">
        <v>2230</v>
      </c>
    </row>
    <row r="3" spans="1:10" x14ac:dyDescent="0.25">
      <c r="A3" s="116" t="s">
        <v>629</v>
      </c>
      <c r="B3" s="117" t="s">
        <v>1707</v>
      </c>
      <c r="C3" s="117" t="s">
        <v>191</v>
      </c>
      <c r="D3" s="118" t="s">
        <v>149</v>
      </c>
      <c r="E3" s="119">
        <v>3190</v>
      </c>
      <c r="F3" s="120">
        <v>18</v>
      </c>
      <c r="G3" s="120">
        <v>60</v>
      </c>
      <c r="H3" s="120">
        <v>1</v>
      </c>
      <c r="I3" s="121" t="s">
        <v>2231</v>
      </c>
    </row>
    <row r="4" spans="1:10" x14ac:dyDescent="0.25">
      <c r="A4" s="122" t="s">
        <v>629</v>
      </c>
      <c r="B4" s="123" t="s">
        <v>1707</v>
      </c>
      <c r="C4" s="123" t="s">
        <v>1690</v>
      </c>
      <c r="D4" s="52" t="s">
        <v>1691</v>
      </c>
      <c r="E4" s="124">
        <v>3190</v>
      </c>
      <c r="F4" s="125">
        <v>18</v>
      </c>
      <c r="G4" s="125">
        <v>60</v>
      </c>
      <c r="H4" s="125">
        <v>1</v>
      </c>
      <c r="I4" s="126" t="s">
        <v>2231</v>
      </c>
    </row>
    <row r="5" spans="1:10" x14ac:dyDescent="0.25">
      <c r="A5" s="127" t="s">
        <v>629</v>
      </c>
      <c r="B5" s="123" t="s">
        <v>1707</v>
      </c>
      <c r="C5" s="123" t="s">
        <v>193</v>
      </c>
      <c r="D5" s="52" t="s">
        <v>151</v>
      </c>
      <c r="E5" s="124">
        <v>3190</v>
      </c>
      <c r="F5" s="125">
        <v>16</v>
      </c>
      <c r="G5" s="125">
        <v>55</v>
      </c>
      <c r="H5" s="125">
        <v>1</v>
      </c>
      <c r="I5" s="126" t="s">
        <v>2231</v>
      </c>
    </row>
    <row r="6" spans="1:10" x14ac:dyDescent="0.25">
      <c r="A6" s="127" t="s">
        <v>629</v>
      </c>
      <c r="B6" s="123" t="s">
        <v>1707</v>
      </c>
      <c r="C6" s="123" t="s">
        <v>194</v>
      </c>
      <c r="D6" s="52" t="s">
        <v>152</v>
      </c>
      <c r="E6" s="124">
        <v>3190</v>
      </c>
      <c r="F6" s="125">
        <v>15</v>
      </c>
      <c r="G6" s="125">
        <v>55</v>
      </c>
      <c r="H6" s="125">
        <v>1</v>
      </c>
      <c r="I6" s="126" t="s">
        <v>2231</v>
      </c>
    </row>
    <row r="7" spans="1:10" x14ac:dyDescent="0.25">
      <c r="A7" s="122" t="s">
        <v>629</v>
      </c>
      <c r="B7" s="123" t="s">
        <v>1707</v>
      </c>
      <c r="C7" s="123" t="s">
        <v>192</v>
      </c>
      <c r="D7" s="53" t="s">
        <v>150</v>
      </c>
      <c r="E7" s="124">
        <v>3190</v>
      </c>
      <c r="F7" s="125">
        <v>14</v>
      </c>
      <c r="G7" s="125">
        <v>45</v>
      </c>
      <c r="H7" s="125">
        <v>1</v>
      </c>
      <c r="I7" s="126" t="s">
        <v>2231</v>
      </c>
    </row>
    <row r="8" spans="1:10" x14ac:dyDescent="0.25">
      <c r="A8" s="122" t="s">
        <v>629</v>
      </c>
      <c r="B8" s="123" t="s">
        <v>1707</v>
      </c>
      <c r="C8" s="123" t="s">
        <v>195</v>
      </c>
      <c r="D8" s="52" t="s">
        <v>153</v>
      </c>
      <c r="E8" s="124">
        <v>3190</v>
      </c>
      <c r="F8" s="125">
        <v>14</v>
      </c>
      <c r="G8" s="125">
        <v>45</v>
      </c>
      <c r="H8" s="125">
        <v>1</v>
      </c>
      <c r="I8" s="126" t="s">
        <v>2231</v>
      </c>
    </row>
    <row r="9" spans="1:10" x14ac:dyDescent="0.25">
      <c r="A9" s="122" t="s">
        <v>629</v>
      </c>
      <c r="B9" s="123" t="s">
        <v>1707</v>
      </c>
      <c r="C9" s="123" t="s">
        <v>1563</v>
      </c>
      <c r="D9" s="52" t="s">
        <v>1558</v>
      </c>
      <c r="E9" s="124">
        <v>3190</v>
      </c>
      <c r="F9" s="125">
        <v>12</v>
      </c>
      <c r="G9" s="125">
        <v>45</v>
      </c>
      <c r="H9" s="125">
        <v>1</v>
      </c>
      <c r="I9" s="126" t="s">
        <v>2231</v>
      </c>
    </row>
    <row r="10" spans="1:10" ht="15.75" thickBot="1" x14ac:dyDescent="0.3">
      <c r="A10" s="128" t="s">
        <v>629</v>
      </c>
      <c r="B10" s="129" t="s">
        <v>1707</v>
      </c>
      <c r="C10" s="129" t="s">
        <v>1686</v>
      </c>
      <c r="D10" s="130" t="s">
        <v>1687</v>
      </c>
      <c r="E10" s="131">
        <v>3190</v>
      </c>
      <c r="F10" s="132">
        <v>13</v>
      </c>
      <c r="G10" s="132">
        <v>45</v>
      </c>
      <c r="H10" s="132">
        <v>1</v>
      </c>
      <c r="I10" s="133" t="s">
        <v>2231</v>
      </c>
    </row>
    <row r="11" spans="1:10" x14ac:dyDescent="0.25">
      <c r="A11" s="116" t="s">
        <v>629</v>
      </c>
      <c r="B11" s="117" t="s">
        <v>619</v>
      </c>
      <c r="C11" s="117" t="s">
        <v>232</v>
      </c>
      <c r="D11" s="118" t="s">
        <v>188</v>
      </c>
      <c r="E11" s="119">
        <v>3390</v>
      </c>
      <c r="F11" s="120">
        <v>15</v>
      </c>
      <c r="G11" s="120">
        <v>55</v>
      </c>
      <c r="H11" s="120">
        <v>2</v>
      </c>
      <c r="I11" s="121" t="s">
        <v>2231</v>
      </c>
    </row>
    <row r="12" spans="1:10" x14ac:dyDescent="0.25">
      <c r="A12" s="127" t="s">
        <v>629</v>
      </c>
      <c r="B12" s="123" t="s">
        <v>619</v>
      </c>
      <c r="C12" s="123" t="s">
        <v>233</v>
      </c>
      <c r="D12" s="52" t="s">
        <v>189</v>
      </c>
      <c r="E12" s="124">
        <v>3390</v>
      </c>
      <c r="F12" s="125">
        <v>15</v>
      </c>
      <c r="G12" s="125">
        <v>55</v>
      </c>
      <c r="H12" s="125">
        <v>2</v>
      </c>
      <c r="I12" s="126" t="s">
        <v>2231</v>
      </c>
    </row>
    <row r="13" spans="1:10" ht="15.75" thickBot="1" x14ac:dyDescent="0.3">
      <c r="A13" s="134" t="s">
        <v>629</v>
      </c>
      <c r="B13" s="129" t="s">
        <v>619</v>
      </c>
      <c r="C13" s="129" t="s">
        <v>234</v>
      </c>
      <c r="D13" s="130" t="s">
        <v>190</v>
      </c>
      <c r="E13" s="131">
        <v>3390</v>
      </c>
      <c r="F13" s="132">
        <v>15</v>
      </c>
      <c r="G13" s="132">
        <v>55</v>
      </c>
      <c r="H13" s="132">
        <v>2</v>
      </c>
      <c r="I13" s="133" t="s">
        <v>2231</v>
      </c>
    </row>
    <row r="14" spans="1:10" x14ac:dyDescent="0.25">
      <c r="A14" s="116" t="s">
        <v>629</v>
      </c>
      <c r="B14" s="117" t="s">
        <v>1708</v>
      </c>
      <c r="C14" s="117" t="s">
        <v>196</v>
      </c>
      <c r="D14" s="118" t="s">
        <v>154</v>
      </c>
      <c r="E14" s="119">
        <v>2890</v>
      </c>
      <c r="F14" s="120">
        <v>15</v>
      </c>
      <c r="G14" s="120">
        <v>45</v>
      </c>
      <c r="H14" s="120">
        <v>3</v>
      </c>
      <c r="I14" s="121" t="s">
        <v>2231</v>
      </c>
    </row>
    <row r="15" spans="1:10" x14ac:dyDescent="0.25">
      <c r="A15" s="127" t="s">
        <v>629</v>
      </c>
      <c r="B15" s="135" t="s">
        <v>1708</v>
      </c>
      <c r="C15" s="135" t="s">
        <v>197</v>
      </c>
      <c r="D15" s="52" t="s">
        <v>155</v>
      </c>
      <c r="E15" s="124">
        <v>2890</v>
      </c>
      <c r="F15" s="125">
        <v>15</v>
      </c>
      <c r="G15" s="125">
        <v>45</v>
      </c>
      <c r="H15" s="125">
        <v>3</v>
      </c>
      <c r="I15" s="126" t="s">
        <v>2231</v>
      </c>
    </row>
    <row r="16" spans="1:10" x14ac:dyDescent="0.25">
      <c r="A16" s="127" t="s">
        <v>629</v>
      </c>
      <c r="B16" s="135" t="s">
        <v>1708</v>
      </c>
      <c r="C16" s="135" t="s">
        <v>199</v>
      </c>
      <c r="D16" s="52" t="s">
        <v>620</v>
      </c>
      <c r="E16" s="124">
        <v>2890</v>
      </c>
      <c r="F16" s="125">
        <v>14</v>
      </c>
      <c r="G16" s="125">
        <v>45</v>
      </c>
      <c r="H16" s="125">
        <v>3</v>
      </c>
      <c r="I16" s="126" t="s">
        <v>2231</v>
      </c>
    </row>
    <row r="17" spans="1:9" x14ac:dyDescent="0.25">
      <c r="A17" s="127" t="s">
        <v>629</v>
      </c>
      <c r="B17" s="123" t="s">
        <v>1708</v>
      </c>
      <c r="C17" s="123" t="s">
        <v>1030</v>
      </c>
      <c r="D17" s="52" t="s">
        <v>1031</v>
      </c>
      <c r="E17" s="124">
        <v>2890</v>
      </c>
      <c r="F17" s="125">
        <v>15</v>
      </c>
      <c r="G17" s="125">
        <v>45</v>
      </c>
      <c r="H17" s="125">
        <v>3</v>
      </c>
      <c r="I17" s="126" t="s">
        <v>2231</v>
      </c>
    </row>
    <row r="18" spans="1:9" x14ac:dyDescent="0.25">
      <c r="A18" s="122" t="s">
        <v>629</v>
      </c>
      <c r="B18" s="135" t="s">
        <v>1708</v>
      </c>
      <c r="C18" s="135" t="s">
        <v>198</v>
      </c>
      <c r="D18" s="52" t="s">
        <v>156</v>
      </c>
      <c r="E18" s="124">
        <v>2890</v>
      </c>
      <c r="F18" s="125">
        <v>12</v>
      </c>
      <c r="G18" s="125">
        <v>35</v>
      </c>
      <c r="H18" s="125">
        <v>3</v>
      </c>
      <c r="I18" s="126" t="s">
        <v>2231</v>
      </c>
    </row>
    <row r="19" spans="1:9" x14ac:dyDescent="0.25">
      <c r="A19" s="127" t="s">
        <v>629</v>
      </c>
      <c r="B19" s="135" t="s">
        <v>1708</v>
      </c>
      <c r="C19" s="135" t="s">
        <v>200</v>
      </c>
      <c r="D19" s="52" t="s">
        <v>157</v>
      </c>
      <c r="E19" s="124">
        <v>2890</v>
      </c>
      <c r="F19" s="125">
        <v>12</v>
      </c>
      <c r="G19" s="125">
        <v>35</v>
      </c>
      <c r="H19" s="125">
        <v>3</v>
      </c>
      <c r="I19" s="126" t="s">
        <v>2231</v>
      </c>
    </row>
    <row r="20" spans="1:9" x14ac:dyDescent="0.25">
      <c r="A20" s="127" t="s">
        <v>629</v>
      </c>
      <c r="B20" s="123" t="s">
        <v>1708</v>
      </c>
      <c r="C20" s="123" t="s">
        <v>656</v>
      </c>
      <c r="D20" s="52" t="s">
        <v>658</v>
      </c>
      <c r="E20" s="124">
        <v>2890</v>
      </c>
      <c r="F20" s="125">
        <v>10</v>
      </c>
      <c r="G20" s="125">
        <v>35</v>
      </c>
      <c r="H20" s="125">
        <v>3</v>
      </c>
      <c r="I20" s="126" t="s">
        <v>2231</v>
      </c>
    </row>
    <row r="21" spans="1:9" x14ac:dyDescent="0.25">
      <c r="A21" s="127" t="s">
        <v>629</v>
      </c>
      <c r="B21" s="123" t="s">
        <v>1708</v>
      </c>
      <c r="C21" s="123" t="s">
        <v>657</v>
      </c>
      <c r="D21" s="52" t="s">
        <v>659</v>
      </c>
      <c r="E21" s="124">
        <v>2890</v>
      </c>
      <c r="F21" s="125">
        <v>10</v>
      </c>
      <c r="G21" s="125">
        <v>35</v>
      </c>
      <c r="H21" s="125">
        <v>3</v>
      </c>
      <c r="I21" s="126" t="s">
        <v>2231</v>
      </c>
    </row>
    <row r="22" spans="1:9" x14ac:dyDescent="0.25">
      <c r="A22" s="122" t="s">
        <v>629</v>
      </c>
      <c r="B22" s="123" t="s">
        <v>1708</v>
      </c>
      <c r="C22" s="123" t="s">
        <v>1564</v>
      </c>
      <c r="D22" s="52" t="s">
        <v>1561</v>
      </c>
      <c r="E22" s="124">
        <v>2890</v>
      </c>
      <c r="F22" s="125">
        <v>11</v>
      </c>
      <c r="G22" s="125">
        <v>35</v>
      </c>
      <c r="H22" s="125">
        <v>3</v>
      </c>
      <c r="I22" s="126" t="s">
        <v>2231</v>
      </c>
    </row>
    <row r="23" spans="1:9" ht="15.75" thickBot="1" x14ac:dyDescent="0.3">
      <c r="A23" s="128" t="s">
        <v>629</v>
      </c>
      <c r="B23" s="129" t="s">
        <v>1708</v>
      </c>
      <c r="C23" s="129" t="s">
        <v>1565</v>
      </c>
      <c r="D23" s="130" t="s">
        <v>1562</v>
      </c>
      <c r="E23" s="131">
        <v>2890</v>
      </c>
      <c r="F23" s="132">
        <v>9</v>
      </c>
      <c r="G23" s="132">
        <v>35</v>
      </c>
      <c r="H23" s="132">
        <v>3</v>
      </c>
      <c r="I23" s="133" t="s">
        <v>2231</v>
      </c>
    </row>
    <row r="24" spans="1:9" x14ac:dyDescent="0.25">
      <c r="A24" s="136" t="s">
        <v>629</v>
      </c>
      <c r="B24" s="117" t="s">
        <v>1709</v>
      </c>
      <c r="C24" s="117" t="s">
        <v>203</v>
      </c>
      <c r="D24" s="118" t="s">
        <v>160</v>
      </c>
      <c r="E24" s="119">
        <v>2890</v>
      </c>
      <c r="F24" s="120">
        <v>16</v>
      </c>
      <c r="G24" s="120">
        <v>50</v>
      </c>
      <c r="H24" s="120">
        <v>4</v>
      </c>
      <c r="I24" s="121" t="s">
        <v>2231</v>
      </c>
    </row>
    <row r="25" spans="1:9" x14ac:dyDescent="0.25">
      <c r="A25" s="127" t="s">
        <v>629</v>
      </c>
      <c r="B25" s="135" t="s">
        <v>1709</v>
      </c>
      <c r="C25" s="135" t="s">
        <v>204</v>
      </c>
      <c r="D25" s="52" t="s">
        <v>161</v>
      </c>
      <c r="E25" s="124">
        <v>2890</v>
      </c>
      <c r="F25" s="125">
        <v>18</v>
      </c>
      <c r="G25" s="125">
        <v>50</v>
      </c>
      <c r="H25" s="125">
        <v>4</v>
      </c>
      <c r="I25" s="126" t="s">
        <v>2231</v>
      </c>
    </row>
    <row r="26" spans="1:9" x14ac:dyDescent="0.25">
      <c r="A26" s="127" t="s">
        <v>629</v>
      </c>
      <c r="B26" s="135" t="s">
        <v>1709</v>
      </c>
      <c r="C26" s="135" t="s">
        <v>202</v>
      </c>
      <c r="D26" s="52" t="s">
        <v>159</v>
      </c>
      <c r="E26" s="124">
        <v>2890</v>
      </c>
      <c r="F26" s="125">
        <v>14</v>
      </c>
      <c r="G26" s="125">
        <v>45</v>
      </c>
      <c r="H26" s="125">
        <v>4</v>
      </c>
      <c r="I26" s="126" t="s">
        <v>2231</v>
      </c>
    </row>
    <row r="27" spans="1:9" x14ac:dyDescent="0.25">
      <c r="A27" s="127" t="s">
        <v>629</v>
      </c>
      <c r="B27" s="135" t="s">
        <v>1709</v>
      </c>
      <c r="C27" s="135" t="s">
        <v>205</v>
      </c>
      <c r="D27" s="52" t="s">
        <v>162</v>
      </c>
      <c r="E27" s="124">
        <v>2890</v>
      </c>
      <c r="F27" s="125">
        <v>14</v>
      </c>
      <c r="G27" s="125">
        <v>45</v>
      </c>
      <c r="H27" s="125">
        <v>4</v>
      </c>
      <c r="I27" s="126" t="s">
        <v>2231</v>
      </c>
    </row>
    <row r="28" spans="1:9" x14ac:dyDescent="0.25">
      <c r="A28" s="122" t="s">
        <v>629</v>
      </c>
      <c r="B28" s="135" t="s">
        <v>1709</v>
      </c>
      <c r="C28" s="135" t="s">
        <v>206</v>
      </c>
      <c r="D28" s="52" t="s">
        <v>163</v>
      </c>
      <c r="E28" s="124">
        <v>2890</v>
      </c>
      <c r="F28" s="125">
        <v>14</v>
      </c>
      <c r="G28" s="125">
        <v>45</v>
      </c>
      <c r="H28" s="125">
        <v>4</v>
      </c>
      <c r="I28" s="126" t="s">
        <v>2231</v>
      </c>
    </row>
    <row r="29" spans="1:9" x14ac:dyDescent="0.25">
      <c r="A29" s="127" t="s">
        <v>629</v>
      </c>
      <c r="B29" s="135" t="s">
        <v>1709</v>
      </c>
      <c r="C29" s="135" t="s">
        <v>201</v>
      </c>
      <c r="D29" s="52" t="s">
        <v>158</v>
      </c>
      <c r="E29" s="124">
        <v>2890</v>
      </c>
      <c r="F29" s="125">
        <v>12</v>
      </c>
      <c r="G29" s="125">
        <v>35</v>
      </c>
      <c r="H29" s="125">
        <v>4</v>
      </c>
      <c r="I29" s="126" t="s">
        <v>2231</v>
      </c>
    </row>
    <row r="30" spans="1:9" ht="15.75" thickBot="1" x14ac:dyDescent="0.3">
      <c r="A30" s="128" t="s">
        <v>629</v>
      </c>
      <c r="B30" s="137" t="s">
        <v>1709</v>
      </c>
      <c r="C30" s="137" t="s">
        <v>207</v>
      </c>
      <c r="D30" s="130" t="s">
        <v>164</v>
      </c>
      <c r="E30" s="131">
        <v>2890</v>
      </c>
      <c r="F30" s="132">
        <v>13</v>
      </c>
      <c r="G30" s="132">
        <v>35</v>
      </c>
      <c r="H30" s="132">
        <v>4</v>
      </c>
      <c r="I30" s="133" t="s">
        <v>2231</v>
      </c>
    </row>
    <row r="31" spans="1:9" x14ac:dyDescent="0.25">
      <c r="A31" s="116" t="s">
        <v>629</v>
      </c>
      <c r="B31" s="117" t="s">
        <v>617</v>
      </c>
      <c r="C31" s="117" t="s">
        <v>215</v>
      </c>
      <c r="D31" s="118" t="s">
        <v>171</v>
      </c>
      <c r="E31" s="119">
        <v>3190</v>
      </c>
      <c r="F31" s="138">
        <v>18</v>
      </c>
      <c r="G31" s="120">
        <v>60</v>
      </c>
      <c r="H31" s="120">
        <v>1</v>
      </c>
      <c r="I31" s="121" t="s">
        <v>2232</v>
      </c>
    </row>
    <row r="32" spans="1:9" x14ac:dyDescent="0.25">
      <c r="A32" s="127" t="s">
        <v>629</v>
      </c>
      <c r="B32" s="135" t="s">
        <v>617</v>
      </c>
      <c r="C32" s="135" t="s">
        <v>216</v>
      </c>
      <c r="D32" s="52" t="s">
        <v>172</v>
      </c>
      <c r="E32" s="124">
        <v>3190</v>
      </c>
      <c r="F32" s="139">
        <v>18</v>
      </c>
      <c r="G32" s="125">
        <v>60</v>
      </c>
      <c r="H32" s="125">
        <v>1</v>
      </c>
      <c r="I32" s="126" t="s">
        <v>2232</v>
      </c>
    </row>
    <row r="33" spans="1:9" ht="15.75" thickBot="1" x14ac:dyDescent="0.3">
      <c r="A33" s="128" t="s">
        <v>629</v>
      </c>
      <c r="B33" s="137" t="s">
        <v>617</v>
      </c>
      <c r="C33" s="137" t="s">
        <v>217</v>
      </c>
      <c r="D33" s="130" t="s">
        <v>173</v>
      </c>
      <c r="E33" s="131">
        <v>3190</v>
      </c>
      <c r="F33" s="140">
        <v>18</v>
      </c>
      <c r="G33" s="132">
        <v>60</v>
      </c>
      <c r="H33" s="132">
        <v>1</v>
      </c>
      <c r="I33" s="133" t="s">
        <v>2232</v>
      </c>
    </row>
    <row r="34" spans="1:9" x14ac:dyDescent="0.25">
      <c r="A34" s="116" t="s">
        <v>629</v>
      </c>
      <c r="B34" s="117" t="s">
        <v>618</v>
      </c>
      <c r="C34" s="117" t="s">
        <v>218</v>
      </c>
      <c r="D34" s="118" t="s">
        <v>174</v>
      </c>
      <c r="E34" s="119">
        <v>3190</v>
      </c>
      <c r="F34" s="120">
        <v>15</v>
      </c>
      <c r="G34" s="120">
        <v>50</v>
      </c>
      <c r="H34" s="120">
        <v>2</v>
      </c>
      <c r="I34" s="121" t="s">
        <v>2232</v>
      </c>
    </row>
    <row r="35" spans="1:9" x14ac:dyDescent="0.25">
      <c r="A35" s="127" t="s">
        <v>629</v>
      </c>
      <c r="B35" s="135" t="s">
        <v>618</v>
      </c>
      <c r="C35" s="135" t="s">
        <v>230</v>
      </c>
      <c r="D35" s="54" t="s">
        <v>186</v>
      </c>
      <c r="E35" s="124">
        <v>3190</v>
      </c>
      <c r="F35" s="125">
        <v>15</v>
      </c>
      <c r="G35" s="125">
        <v>50</v>
      </c>
      <c r="H35" s="125">
        <v>2</v>
      </c>
      <c r="I35" s="126" t="s">
        <v>2232</v>
      </c>
    </row>
    <row r="36" spans="1:9" x14ac:dyDescent="0.25">
      <c r="A36" s="122" t="s">
        <v>629</v>
      </c>
      <c r="B36" s="135" t="s">
        <v>618</v>
      </c>
      <c r="C36" s="135" t="s">
        <v>1566</v>
      </c>
      <c r="D36" s="52" t="s">
        <v>1559</v>
      </c>
      <c r="E36" s="124">
        <v>3190</v>
      </c>
      <c r="F36" s="125">
        <v>15</v>
      </c>
      <c r="G36" s="125">
        <v>50</v>
      </c>
      <c r="H36" s="125">
        <v>2</v>
      </c>
      <c r="I36" s="126" t="s">
        <v>2232</v>
      </c>
    </row>
    <row r="37" spans="1:9" x14ac:dyDescent="0.25">
      <c r="A37" s="127" t="s">
        <v>629</v>
      </c>
      <c r="B37" s="135" t="s">
        <v>618</v>
      </c>
      <c r="C37" s="135" t="s">
        <v>219</v>
      </c>
      <c r="D37" s="52" t="s">
        <v>175</v>
      </c>
      <c r="E37" s="124">
        <v>3190</v>
      </c>
      <c r="F37" s="125">
        <v>14</v>
      </c>
      <c r="G37" s="125">
        <v>45</v>
      </c>
      <c r="H37" s="125">
        <v>2</v>
      </c>
      <c r="I37" s="126" t="s">
        <v>2232</v>
      </c>
    </row>
    <row r="38" spans="1:9" x14ac:dyDescent="0.25">
      <c r="A38" s="127" t="s">
        <v>629</v>
      </c>
      <c r="B38" s="135" t="s">
        <v>618</v>
      </c>
      <c r="C38" s="135" t="s">
        <v>222</v>
      </c>
      <c r="D38" s="52" t="s">
        <v>178</v>
      </c>
      <c r="E38" s="124">
        <v>3190</v>
      </c>
      <c r="F38" s="125">
        <v>14</v>
      </c>
      <c r="G38" s="125">
        <v>45</v>
      </c>
      <c r="H38" s="125">
        <v>2</v>
      </c>
      <c r="I38" s="126" t="s">
        <v>2232</v>
      </c>
    </row>
    <row r="39" spans="1:9" x14ac:dyDescent="0.25">
      <c r="A39" s="127" t="s">
        <v>629</v>
      </c>
      <c r="B39" s="135" t="s">
        <v>618</v>
      </c>
      <c r="C39" s="135" t="s">
        <v>223</v>
      </c>
      <c r="D39" s="52" t="s">
        <v>179</v>
      </c>
      <c r="E39" s="124">
        <v>3190</v>
      </c>
      <c r="F39" s="125">
        <v>14</v>
      </c>
      <c r="G39" s="125">
        <v>45</v>
      </c>
      <c r="H39" s="125">
        <v>2</v>
      </c>
      <c r="I39" s="126" t="s">
        <v>2232</v>
      </c>
    </row>
    <row r="40" spans="1:9" x14ac:dyDescent="0.25">
      <c r="A40" s="127" t="s">
        <v>629</v>
      </c>
      <c r="B40" s="135" t="s">
        <v>618</v>
      </c>
      <c r="C40" s="135" t="s">
        <v>224</v>
      </c>
      <c r="D40" s="52" t="s">
        <v>180</v>
      </c>
      <c r="E40" s="124">
        <v>3190</v>
      </c>
      <c r="F40" s="125">
        <v>14</v>
      </c>
      <c r="G40" s="125">
        <v>45</v>
      </c>
      <c r="H40" s="125">
        <v>2</v>
      </c>
      <c r="I40" s="126" t="s">
        <v>2232</v>
      </c>
    </row>
    <row r="41" spans="1:9" x14ac:dyDescent="0.25">
      <c r="A41" s="127" t="s">
        <v>629</v>
      </c>
      <c r="B41" s="135" t="s">
        <v>618</v>
      </c>
      <c r="C41" s="135" t="s">
        <v>225</v>
      </c>
      <c r="D41" s="52" t="s">
        <v>181</v>
      </c>
      <c r="E41" s="124">
        <v>3190</v>
      </c>
      <c r="F41" s="125">
        <v>14</v>
      </c>
      <c r="G41" s="125">
        <v>45</v>
      </c>
      <c r="H41" s="125">
        <v>2</v>
      </c>
      <c r="I41" s="126" t="s">
        <v>2232</v>
      </c>
    </row>
    <row r="42" spans="1:9" x14ac:dyDescent="0.25">
      <c r="A42" s="127" t="s">
        <v>629</v>
      </c>
      <c r="B42" s="135" t="s">
        <v>618</v>
      </c>
      <c r="C42" s="135" t="s">
        <v>226</v>
      </c>
      <c r="D42" s="52" t="s">
        <v>182</v>
      </c>
      <c r="E42" s="124">
        <v>3190</v>
      </c>
      <c r="F42" s="125">
        <v>14</v>
      </c>
      <c r="G42" s="125">
        <v>45</v>
      </c>
      <c r="H42" s="125">
        <v>2</v>
      </c>
      <c r="I42" s="126" t="s">
        <v>2232</v>
      </c>
    </row>
    <row r="43" spans="1:9" x14ac:dyDescent="0.25">
      <c r="A43" s="127" t="s">
        <v>629</v>
      </c>
      <c r="B43" s="135" t="s">
        <v>618</v>
      </c>
      <c r="C43" s="135" t="s">
        <v>227</v>
      </c>
      <c r="D43" s="52" t="s">
        <v>183</v>
      </c>
      <c r="E43" s="124">
        <v>3190</v>
      </c>
      <c r="F43" s="125">
        <v>14</v>
      </c>
      <c r="G43" s="125">
        <v>45</v>
      </c>
      <c r="H43" s="125">
        <v>2</v>
      </c>
      <c r="I43" s="126" t="s">
        <v>2232</v>
      </c>
    </row>
    <row r="44" spans="1:9" x14ac:dyDescent="0.25">
      <c r="A44" s="127" t="s">
        <v>629</v>
      </c>
      <c r="B44" s="135" t="s">
        <v>618</v>
      </c>
      <c r="C44" s="135" t="s">
        <v>229</v>
      </c>
      <c r="D44" s="52" t="s">
        <v>185</v>
      </c>
      <c r="E44" s="124">
        <v>3190</v>
      </c>
      <c r="F44" s="125">
        <v>14</v>
      </c>
      <c r="G44" s="125">
        <v>45</v>
      </c>
      <c r="H44" s="125">
        <v>2</v>
      </c>
      <c r="I44" s="126" t="s">
        <v>2232</v>
      </c>
    </row>
    <row r="45" spans="1:9" x14ac:dyDescent="0.25">
      <c r="A45" s="127" t="s">
        <v>629</v>
      </c>
      <c r="B45" s="135" t="s">
        <v>618</v>
      </c>
      <c r="C45" s="135" t="s">
        <v>231</v>
      </c>
      <c r="D45" s="52" t="s">
        <v>187</v>
      </c>
      <c r="E45" s="124">
        <v>3190</v>
      </c>
      <c r="F45" s="125">
        <v>14</v>
      </c>
      <c r="G45" s="125">
        <v>45</v>
      </c>
      <c r="H45" s="125">
        <v>2</v>
      </c>
      <c r="I45" s="126" t="s">
        <v>2232</v>
      </c>
    </row>
    <row r="46" spans="1:9" x14ac:dyDescent="0.25">
      <c r="A46" s="122" t="s">
        <v>629</v>
      </c>
      <c r="B46" s="135" t="s">
        <v>618</v>
      </c>
      <c r="C46" s="135" t="s">
        <v>1567</v>
      </c>
      <c r="D46" s="52" t="s">
        <v>1560</v>
      </c>
      <c r="E46" s="124">
        <v>3190</v>
      </c>
      <c r="F46" s="125">
        <v>13</v>
      </c>
      <c r="G46" s="125">
        <v>45</v>
      </c>
      <c r="H46" s="125">
        <v>2</v>
      </c>
      <c r="I46" s="126" t="s">
        <v>2232</v>
      </c>
    </row>
    <row r="47" spans="1:9" x14ac:dyDescent="0.25">
      <c r="A47" s="127" t="s">
        <v>629</v>
      </c>
      <c r="B47" s="135" t="s">
        <v>618</v>
      </c>
      <c r="C47" s="135" t="s">
        <v>220</v>
      </c>
      <c r="D47" s="52" t="s">
        <v>176</v>
      </c>
      <c r="E47" s="124">
        <v>3190</v>
      </c>
      <c r="F47" s="139">
        <v>10</v>
      </c>
      <c r="G47" s="125">
        <v>35</v>
      </c>
      <c r="H47" s="125">
        <v>2</v>
      </c>
      <c r="I47" s="126" t="s">
        <v>2232</v>
      </c>
    </row>
    <row r="48" spans="1:9" x14ac:dyDescent="0.25">
      <c r="A48" s="127" t="s">
        <v>629</v>
      </c>
      <c r="B48" s="135" t="s">
        <v>618</v>
      </c>
      <c r="C48" s="135" t="s">
        <v>221</v>
      </c>
      <c r="D48" s="52" t="s">
        <v>177</v>
      </c>
      <c r="E48" s="124">
        <v>3190</v>
      </c>
      <c r="F48" s="139">
        <v>10</v>
      </c>
      <c r="G48" s="125">
        <v>35</v>
      </c>
      <c r="H48" s="125">
        <v>2</v>
      </c>
      <c r="I48" s="126" t="s">
        <v>2232</v>
      </c>
    </row>
    <row r="49" spans="1:9" ht="15.75" thickBot="1" x14ac:dyDescent="0.3">
      <c r="A49" s="134" t="s">
        <v>629</v>
      </c>
      <c r="B49" s="137" t="s">
        <v>618</v>
      </c>
      <c r="C49" s="137" t="s">
        <v>228</v>
      </c>
      <c r="D49" s="130" t="s">
        <v>184</v>
      </c>
      <c r="E49" s="131">
        <v>3190</v>
      </c>
      <c r="F49" s="140">
        <v>10</v>
      </c>
      <c r="G49" s="132">
        <v>35</v>
      </c>
      <c r="H49" s="132">
        <v>2</v>
      </c>
      <c r="I49" s="133" t="s">
        <v>2232</v>
      </c>
    </row>
    <row r="50" spans="1:9" x14ac:dyDescent="0.25">
      <c r="A50" s="116" t="s">
        <v>629</v>
      </c>
      <c r="B50" s="117" t="s">
        <v>1710</v>
      </c>
      <c r="C50" s="117" t="s">
        <v>208</v>
      </c>
      <c r="D50" s="118" t="s">
        <v>165</v>
      </c>
      <c r="E50" s="119">
        <v>2890</v>
      </c>
      <c r="F50" s="120">
        <v>15</v>
      </c>
      <c r="G50" s="120">
        <v>45</v>
      </c>
      <c r="H50" s="120">
        <v>3</v>
      </c>
      <c r="I50" s="121" t="s">
        <v>2232</v>
      </c>
    </row>
    <row r="51" spans="1:9" x14ac:dyDescent="0.25">
      <c r="A51" s="127" t="s">
        <v>629</v>
      </c>
      <c r="B51" s="135" t="s">
        <v>1710</v>
      </c>
      <c r="C51" s="135" t="s">
        <v>210</v>
      </c>
      <c r="D51" s="52" t="s">
        <v>167</v>
      </c>
      <c r="E51" s="124">
        <v>2890</v>
      </c>
      <c r="F51" s="125">
        <v>14</v>
      </c>
      <c r="G51" s="125">
        <v>45</v>
      </c>
      <c r="H51" s="125">
        <v>3</v>
      </c>
      <c r="I51" s="126" t="s">
        <v>2232</v>
      </c>
    </row>
    <row r="52" spans="1:9" x14ac:dyDescent="0.25">
      <c r="A52" s="127" t="s">
        <v>629</v>
      </c>
      <c r="B52" s="135" t="s">
        <v>1710</v>
      </c>
      <c r="C52" s="135" t="s">
        <v>211</v>
      </c>
      <c r="D52" s="52" t="s">
        <v>168</v>
      </c>
      <c r="E52" s="124">
        <v>2890</v>
      </c>
      <c r="F52" s="125">
        <v>15</v>
      </c>
      <c r="G52" s="125">
        <v>45</v>
      </c>
      <c r="H52" s="125">
        <v>3</v>
      </c>
      <c r="I52" s="126" t="s">
        <v>2232</v>
      </c>
    </row>
    <row r="53" spans="1:9" x14ac:dyDescent="0.25">
      <c r="A53" s="127" t="s">
        <v>629</v>
      </c>
      <c r="B53" s="135" t="s">
        <v>1710</v>
      </c>
      <c r="C53" s="135" t="s">
        <v>212</v>
      </c>
      <c r="D53" s="52" t="s">
        <v>169</v>
      </c>
      <c r="E53" s="124">
        <v>2890</v>
      </c>
      <c r="F53" s="125">
        <v>14</v>
      </c>
      <c r="G53" s="125">
        <v>45</v>
      </c>
      <c r="H53" s="125">
        <v>3</v>
      </c>
      <c r="I53" s="126" t="s">
        <v>2232</v>
      </c>
    </row>
    <row r="54" spans="1:9" x14ac:dyDescent="0.25">
      <c r="A54" s="127" t="s">
        <v>629</v>
      </c>
      <c r="B54" s="135" t="s">
        <v>1710</v>
      </c>
      <c r="C54" s="135" t="s">
        <v>209</v>
      </c>
      <c r="D54" s="52" t="s">
        <v>166</v>
      </c>
      <c r="E54" s="124">
        <v>2890</v>
      </c>
      <c r="F54" s="125">
        <v>12</v>
      </c>
      <c r="G54" s="125">
        <v>35</v>
      </c>
      <c r="H54" s="125">
        <v>3</v>
      </c>
      <c r="I54" s="126" t="s">
        <v>2232</v>
      </c>
    </row>
    <row r="55" spans="1:9" x14ac:dyDescent="0.25">
      <c r="A55" s="127" t="s">
        <v>629</v>
      </c>
      <c r="B55" s="135" t="s">
        <v>1710</v>
      </c>
      <c r="C55" s="135" t="s">
        <v>213</v>
      </c>
      <c r="D55" s="52" t="s">
        <v>653</v>
      </c>
      <c r="E55" s="124">
        <v>2890</v>
      </c>
      <c r="F55" s="125">
        <v>12</v>
      </c>
      <c r="G55" s="125">
        <v>35</v>
      </c>
      <c r="H55" s="125">
        <v>3</v>
      </c>
      <c r="I55" s="126" t="s">
        <v>2232</v>
      </c>
    </row>
    <row r="56" spans="1:9" ht="15.75" thickBot="1" x14ac:dyDescent="0.3">
      <c r="A56" s="134" t="s">
        <v>629</v>
      </c>
      <c r="B56" s="137" t="s">
        <v>1710</v>
      </c>
      <c r="C56" s="137" t="s">
        <v>214</v>
      </c>
      <c r="D56" s="130" t="s">
        <v>170</v>
      </c>
      <c r="E56" s="131">
        <v>2890</v>
      </c>
      <c r="F56" s="132">
        <v>12</v>
      </c>
      <c r="G56" s="132">
        <v>35</v>
      </c>
      <c r="H56" s="132">
        <v>3</v>
      </c>
      <c r="I56" s="133" t="s">
        <v>2232</v>
      </c>
    </row>
  </sheetData>
  <autoFilter ref="A2:I56" xr:uid="{00000000-0009-0000-0000-000004000000}">
    <sortState ref="A3:T30">
      <sortCondition ref="H2:H56"/>
    </sortState>
  </autoFilter>
  <mergeCells count="1">
    <mergeCell ref="B1:I1"/>
  </mergeCells>
  <conditionalFormatting sqref="C2:C56">
    <cfRule type="containsText" dxfId="70" priority="1" operator="containsText" text="W">
      <formula>NOT(ISERROR(SEARCH("W",C2)))</formula>
    </cfRule>
    <cfRule type="containsText" dxfId="69" priority="2" operator="containsText" text="D">
      <formula>NOT(ISERROR(SEARCH("D",C2)))</formula>
    </cfRule>
  </conditionalFormatting>
  <hyperlinks>
    <hyperlink ref="D50" r:id="rId1" xr:uid="{00000000-0004-0000-0400-000000000000}"/>
    <hyperlink ref="D52" r:id="rId2" xr:uid="{00000000-0004-0000-0400-000001000000}"/>
    <hyperlink ref="D53" r:id="rId3" xr:uid="{00000000-0004-0000-0400-000002000000}"/>
    <hyperlink ref="D51" r:id="rId4" xr:uid="{00000000-0004-0000-0400-000003000000}"/>
    <hyperlink ref="D54" r:id="rId5" xr:uid="{00000000-0004-0000-0400-000004000000}"/>
    <hyperlink ref="D55" r:id="rId6" xr:uid="{00000000-0004-0000-0400-000005000000}"/>
    <hyperlink ref="D19" r:id="rId7" xr:uid="{00000000-0004-0000-0400-000006000000}"/>
    <hyperlink ref="D27" r:id="rId8" xr:uid="{00000000-0004-0000-0400-000007000000}"/>
    <hyperlink ref="D13" r:id="rId9" xr:uid="{00000000-0004-0000-0400-000008000000}"/>
    <hyperlink ref="D14" r:id="rId10" xr:uid="{00000000-0004-0000-0400-000009000000}"/>
    <hyperlink ref="D15" r:id="rId11" xr:uid="{00000000-0004-0000-0400-00000A000000}"/>
    <hyperlink ref="D7" r:id="rId12" xr:uid="{00000000-0004-0000-0400-00000B000000}"/>
    <hyperlink ref="D16" r:id="rId13" xr:uid="{00000000-0004-0000-0400-00000C000000}"/>
    <hyperlink ref="D24" r:id="rId14" xr:uid="{00000000-0004-0000-0400-00000D000000}"/>
    <hyperlink ref="D28" r:id="rId15" xr:uid="{00000000-0004-0000-0400-00000E000000}"/>
    <hyperlink ref="D30" r:id="rId16" xr:uid="{00000000-0004-0000-0400-00000F000000}"/>
    <hyperlink ref="D26" r:id="rId17" xr:uid="{00000000-0004-0000-0400-000010000000}"/>
    <hyperlink ref="D25" r:id="rId18" xr:uid="{00000000-0004-0000-0400-000011000000}"/>
    <hyperlink ref="D18" r:id="rId19" xr:uid="{00000000-0004-0000-0400-000012000000}"/>
    <hyperlink ref="D5" r:id="rId20" xr:uid="{00000000-0004-0000-0400-000013000000}"/>
    <hyperlink ref="D6" r:id="rId21" xr:uid="{00000000-0004-0000-0400-000014000000}"/>
    <hyperlink ref="D8" r:id="rId22" xr:uid="{00000000-0004-0000-0400-000015000000}"/>
    <hyperlink ref="D3" r:id="rId23" xr:uid="{00000000-0004-0000-0400-000016000000}"/>
    <hyperlink ref="D31" r:id="rId24" xr:uid="{00000000-0004-0000-0400-000017000000}"/>
    <hyperlink ref="D33" r:id="rId25" xr:uid="{00000000-0004-0000-0400-000018000000}"/>
    <hyperlink ref="D32" r:id="rId26" xr:uid="{00000000-0004-0000-0400-000019000000}"/>
    <hyperlink ref="D39" r:id="rId27" xr:uid="{00000000-0004-0000-0400-00001A000000}"/>
    <hyperlink ref="D12" r:id="rId28" xr:uid="{00000000-0004-0000-0400-00001B000000}"/>
    <hyperlink ref="D11" r:id="rId29" xr:uid="{00000000-0004-0000-0400-00001C000000}"/>
    <hyperlink ref="D41" r:id="rId30" xr:uid="{00000000-0004-0000-0400-00001D000000}"/>
    <hyperlink ref="D38" r:id="rId31" xr:uid="{00000000-0004-0000-0400-00001E000000}"/>
    <hyperlink ref="D42" r:id="rId32" xr:uid="{00000000-0004-0000-0400-00001F000000}"/>
    <hyperlink ref="D43" r:id="rId33" xr:uid="{00000000-0004-0000-0400-000020000000}"/>
    <hyperlink ref="D48" r:id="rId34" xr:uid="{00000000-0004-0000-0400-000021000000}"/>
    <hyperlink ref="D40" r:id="rId35" xr:uid="{00000000-0004-0000-0400-000022000000}"/>
    <hyperlink ref="D47" r:id="rId36" xr:uid="{00000000-0004-0000-0400-000023000000}"/>
    <hyperlink ref="D29" r:id="rId37" xr:uid="{00000000-0004-0000-0400-000024000000}"/>
    <hyperlink ref="D49" r:id="rId38" xr:uid="{00000000-0004-0000-0400-000025000000}"/>
    <hyperlink ref="D37" r:id="rId39" xr:uid="{00000000-0004-0000-0400-000026000000}"/>
    <hyperlink ref="D34" r:id="rId40" xr:uid="{00000000-0004-0000-0400-000027000000}"/>
    <hyperlink ref="D35" r:id="rId41" xr:uid="{00000000-0004-0000-0400-000028000000}"/>
    <hyperlink ref="D44" r:id="rId42" xr:uid="{00000000-0004-0000-0400-000029000000}"/>
    <hyperlink ref="D45" r:id="rId43" xr:uid="{00000000-0004-0000-0400-00002A000000}"/>
    <hyperlink ref="D56" r:id="rId44" xr:uid="{00000000-0004-0000-0400-00002B000000}"/>
    <hyperlink ref="D20" r:id="rId45" xr:uid="{00000000-0004-0000-0400-00002C000000}"/>
    <hyperlink ref="D21" r:id="rId46" xr:uid="{00000000-0004-0000-0400-00002D000000}"/>
    <hyperlink ref="D17" r:id="rId47" xr:uid="{00000000-0004-0000-0400-00002E000000}"/>
    <hyperlink ref="D22" r:id="rId48" xr:uid="{00000000-0004-0000-0400-00002F000000}"/>
    <hyperlink ref="D36" r:id="rId49" xr:uid="{00000000-0004-0000-0400-000030000000}"/>
    <hyperlink ref="D46" r:id="rId50" xr:uid="{00000000-0004-0000-0400-000031000000}"/>
    <hyperlink ref="D23" r:id="rId51" xr:uid="{00000000-0004-0000-0400-000032000000}"/>
    <hyperlink ref="D9" r:id="rId52" xr:uid="{00000000-0004-0000-0400-000033000000}"/>
    <hyperlink ref="D4" r:id="rId53" xr:uid="{00000000-0004-0000-0400-000034000000}"/>
    <hyperlink ref="D10" r:id="rId54" xr:uid="{00000000-0004-0000-0400-000035000000}"/>
  </hyperlinks>
  <printOptions horizontalCentered="1" verticalCentered="1"/>
  <pageMargins left="0" right="0" top="0" bottom="0" header="0.31496062992125984" footer="0.31496062992125984"/>
  <pageSetup paperSize="9" scale="92" orientation="portrait" r:id="rId55"/>
  <legacyDrawing r:id="rId5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"/>
  <sheetViews>
    <sheetView workbookViewId="0"/>
  </sheetViews>
  <sheetFormatPr defaultRowHeight="15" x14ac:dyDescent="0.25"/>
  <cols>
    <col min="1" max="1" width="25.28515625" bestFit="1" customWidth="1"/>
    <col min="2" max="2" width="20.85546875" bestFit="1" customWidth="1"/>
    <col min="3" max="3" width="13.140625" bestFit="1" customWidth="1"/>
    <col min="4" max="4" width="13.7109375" bestFit="1" customWidth="1"/>
    <col min="5" max="5" width="13.85546875" bestFit="1" customWidth="1"/>
    <col min="6" max="6" width="10.7109375" bestFit="1" customWidth="1"/>
    <col min="7" max="7" width="11.140625" bestFit="1" customWidth="1"/>
    <col min="8" max="8" width="13.5703125" bestFit="1" customWidth="1"/>
    <col min="9" max="9" width="11.85546875" bestFit="1" customWidth="1"/>
  </cols>
  <sheetData>
    <row r="1" spans="1:9" x14ac:dyDescent="0.25">
      <c r="A1" s="106" t="s">
        <v>426</v>
      </c>
      <c r="B1" t="s">
        <v>629</v>
      </c>
    </row>
    <row r="3" spans="1:9" x14ac:dyDescent="0.25">
      <c r="A3" s="106" t="s">
        <v>2224</v>
      </c>
      <c r="B3" s="106" t="s">
        <v>2225</v>
      </c>
    </row>
    <row r="4" spans="1:9" x14ac:dyDescent="0.25">
      <c r="A4" s="106" t="s">
        <v>2223</v>
      </c>
      <c r="B4" t="s">
        <v>1707</v>
      </c>
      <c r="C4" t="s">
        <v>1708</v>
      </c>
      <c r="D4" t="s">
        <v>1709</v>
      </c>
      <c r="E4" t="s">
        <v>1710</v>
      </c>
      <c r="F4" t="s">
        <v>617</v>
      </c>
      <c r="G4" t="s">
        <v>618</v>
      </c>
      <c r="H4" t="s">
        <v>619</v>
      </c>
      <c r="I4" t="s">
        <v>651</v>
      </c>
    </row>
    <row r="5" spans="1:9" x14ac:dyDescent="0.25">
      <c r="A5" s="76">
        <v>35</v>
      </c>
      <c r="C5">
        <v>6</v>
      </c>
      <c r="D5">
        <v>2</v>
      </c>
      <c r="E5">
        <v>3</v>
      </c>
      <c r="G5">
        <v>3</v>
      </c>
      <c r="I5">
        <v>14</v>
      </c>
    </row>
    <row r="6" spans="1:9" x14ac:dyDescent="0.25">
      <c r="A6" s="76">
        <v>45</v>
      </c>
      <c r="B6">
        <v>4</v>
      </c>
      <c r="C6">
        <v>4</v>
      </c>
      <c r="D6">
        <v>3</v>
      </c>
      <c r="E6">
        <v>4</v>
      </c>
      <c r="G6">
        <v>10</v>
      </c>
      <c r="I6">
        <v>25</v>
      </c>
    </row>
    <row r="7" spans="1:9" x14ac:dyDescent="0.25">
      <c r="A7" s="76">
        <v>50</v>
      </c>
      <c r="D7">
        <v>2</v>
      </c>
      <c r="G7">
        <v>3</v>
      </c>
      <c r="I7">
        <v>5</v>
      </c>
    </row>
    <row r="8" spans="1:9" x14ac:dyDescent="0.25">
      <c r="A8" s="76">
        <v>55</v>
      </c>
      <c r="B8">
        <v>2</v>
      </c>
      <c r="H8">
        <v>3</v>
      </c>
      <c r="I8">
        <v>5</v>
      </c>
    </row>
    <row r="9" spans="1:9" x14ac:dyDescent="0.25">
      <c r="A9" s="76">
        <v>60</v>
      </c>
      <c r="B9">
        <v>2</v>
      </c>
      <c r="F9">
        <v>3</v>
      </c>
      <c r="I9">
        <v>5</v>
      </c>
    </row>
    <row r="10" spans="1:9" x14ac:dyDescent="0.25">
      <c r="A10" s="76" t="s">
        <v>651</v>
      </c>
      <c r="B10">
        <v>8</v>
      </c>
      <c r="C10">
        <v>10</v>
      </c>
      <c r="D10">
        <v>7</v>
      </c>
      <c r="E10">
        <v>7</v>
      </c>
      <c r="F10">
        <v>3</v>
      </c>
      <c r="G10">
        <v>16</v>
      </c>
      <c r="H10">
        <v>3</v>
      </c>
      <c r="I10">
        <v>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C2A39-4C79-40D4-9D84-8629DF835246}">
  <dimension ref="A2:I36"/>
  <sheetViews>
    <sheetView workbookViewId="0">
      <selection activeCell="F31" sqref="F31"/>
    </sheetView>
  </sheetViews>
  <sheetFormatPr defaultRowHeight="15" x14ac:dyDescent="0.25"/>
  <cols>
    <col min="1" max="1" width="17.140625" bestFit="1" customWidth="1"/>
    <col min="2" max="2" width="7.7109375" bestFit="1" customWidth="1"/>
    <col min="3" max="3" width="17.85546875" bestFit="1" customWidth="1"/>
  </cols>
  <sheetData>
    <row r="2" spans="1:9" x14ac:dyDescent="0.25">
      <c r="A2" s="106" t="s">
        <v>426</v>
      </c>
      <c r="B2" t="s">
        <v>3251</v>
      </c>
    </row>
    <row r="5" spans="1:9" x14ac:dyDescent="0.25">
      <c r="A5" s="106" t="s">
        <v>5</v>
      </c>
      <c r="B5" s="106" t="s">
        <v>2241</v>
      </c>
      <c r="C5" s="106" t="s">
        <v>2240</v>
      </c>
    </row>
    <row r="6" spans="1:9" x14ac:dyDescent="0.25">
      <c r="A6" s="60" t="s">
        <v>2417</v>
      </c>
      <c r="B6">
        <v>25</v>
      </c>
      <c r="C6">
        <v>13</v>
      </c>
      <c r="D6" s="252"/>
      <c r="E6" s="253"/>
      <c r="F6" s="253"/>
      <c r="G6" s="253"/>
      <c r="H6" s="253"/>
      <c r="I6" s="254"/>
    </row>
    <row r="7" spans="1:9" x14ac:dyDescent="0.25">
      <c r="A7" s="255" t="s">
        <v>1707</v>
      </c>
      <c r="B7">
        <v>45</v>
      </c>
      <c r="C7">
        <v>12</v>
      </c>
      <c r="D7" s="257"/>
      <c r="E7" s="258"/>
      <c r="F7" s="258"/>
      <c r="G7" s="258"/>
      <c r="H7" s="258"/>
      <c r="I7" s="259"/>
    </row>
    <row r="8" spans="1:9" x14ac:dyDescent="0.25">
      <c r="A8" s="255"/>
      <c r="C8">
        <v>13</v>
      </c>
      <c r="D8" s="257"/>
      <c r="E8" s="258"/>
      <c r="F8" s="258"/>
      <c r="G8" s="258"/>
      <c r="H8" s="258"/>
      <c r="I8" s="259"/>
    </row>
    <row r="9" spans="1:9" x14ac:dyDescent="0.25">
      <c r="A9" s="255"/>
      <c r="C9">
        <v>14</v>
      </c>
      <c r="D9" s="257"/>
      <c r="E9" s="258"/>
      <c r="F9" s="258"/>
      <c r="G9" s="258"/>
      <c r="H9" s="258"/>
      <c r="I9" s="259"/>
    </row>
    <row r="10" spans="1:9" x14ac:dyDescent="0.25">
      <c r="A10" s="255"/>
      <c r="B10">
        <v>55</v>
      </c>
      <c r="C10">
        <v>15</v>
      </c>
      <c r="D10" s="257"/>
      <c r="E10" s="258"/>
      <c r="F10" s="258"/>
      <c r="G10" s="258"/>
      <c r="H10" s="258"/>
      <c r="I10" s="259"/>
    </row>
    <row r="11" spans="1:9" x14ac:dyDescent="0.25">
      <c r="A11" s="255"/>
      <c r="C11">
        <v>16</v>
      </c>
      <c r="D11" s="257"/>
      <c r="E11" s="258"/>
      <c r="F11" s="258"/>
      <c r="G11" s="258"/>
      <c r="H11" s="258"/>
      <c r="I11" s="259"/>
    </row>
    <row r="12" spans="1:9" x14ac:dyDescent="0.25">
      <c r="A12" s="256"/>
      <c r="B12">
        <v>60</v>
      </c>
      <c r="C12">
        <v>18</v>
      </c>
      <c r="D12" s="260"/>
      <c r="E12" s="261"/>
      <c r="F12" s="261"/>
      <c r="G12" s="261"/>
      <c r="H12" s="261"/>
      <c r="I12" s="262"/>
    </row>
    <row r="13" spans="1:9" x14ac:dyDescent="0.25">
      <c r="A13" s="255" t="s">
        <v>1708</v>
      </c>
      <c r="B13">
        <v>35</v>
      </c>
      <c r="C13">
        <v>9</v>
      </c>
      <c r="D13" s="257"/>
      <c r="E13" s="258"/>
      <c r="F13" s="258"/>
      <c r="G13" s="258"/>
      <c r="H13" s="258"/>
      <c r="I13" s="259"/>
    </row>
    <row r="14" spans="1:9" x14ac:dyDescent="0.25">
      <c r="A14" s="255"/>
      <c r="C14">
        <v>10</v>
      </c>
      <c r="D14" s="257"/>
      <c r="E14" s="258"/>
      <c r="F14" s="258"/>
      <c r="G14" s="258"/>
      <c r="H14" s="258"/>
      <c r="I14" s="259"/>
    </row>
    <row r="15" spans="1:9" x14ac:dyDescent="0.25">
      <c r="A15" s="255"/>
      <c r="C15">
        <v>11</v>
      </c>
      <c r="D15" s="257"/>
      <c r="E15" s="258"/>
      <c r="F15" s="258"/>
      <c r="G15" s="258"/>
      <c r="H15" s="258"/>
      <c r="I15" s="259"/>
    </row>
    <row r="16" spans="1:9" x14ac:dyDescent="0.25">
      <c r="A16" s="255"/>
      <c r="C16">
        <v>12</v>
      </c>
      <c r="D16" s="257"/>
      <c r="E16" s="258"/>
      <c r="F16" s="258"/>
      <c r="G16" s="258"/>
      <c r="H16" s="258"/>
      <c r="I16" s="259"/>
    </row>
    <row r="17" spans="1:9" x14ac:dyDescent="0.25">
      <c r="A17" s="255"/>
      <c r="B17">
        <v>45</v>
      </c>
      <c r="C17">
        <v>14</v>
      </c>
      <c r="D17" s="257"/>
      <c r="E17" s="258"/>
      <c r="F17" s="258"/>
      <c r="G17" s="258"/>
      <c r="H17" s="258"/>
      <c r="I17" s="259"/>
    </row>
    <row r="18" spans="1:9" x14ac:dyDescent="0.25">
      <c r="A18" s="255"/>
      <c r="C18">
        <v>15</v>
      </c>
      <c r="D18" s="257"/>
      <c r="E18" s="258"/>
      <c r="F18" s="258"/>
      <c r="G18" s="258"/>
      <c r="H18" s="258"/>
      <c r="I18" s="259"/>
    </row>
    <row r="19" spans="1:9" x14ac:dyDescent="0.25">
      <c r="A19" s="256"/>
      <c r="B19" t="s">
        <v>3252</v>
      </c>
      <c r="C19" t="s">
        <v>3252</v>
      </c>
      <c r="D19" s="260"/>
      <c r="E19" s="261"/>
      <c r="F19" s="261"/>
      <c r="G19" s="261"/>
      <c r="H19" s="261"/>
      <c r="I19" s="262"/>
    </row>
    <row r="20" spans="1:9" x14ac:dyDescent="0.25">
      <c r="A20" s="255" t="s">
        <v>1709</v>
      </c>
      <c r="B20">
        <v>35</v>
      </c>
      <c r="C20">
        <v>12</v>
      </c>
      <c r="D20" s="257"/>
      <c r="E20" s="258"/>
      <c r="F20" s="258"/>
      <c r="G20" s="258"/>
      <c r="H20" s="258"/>
      <c r="I20" s="259"/>
    </row>
    <row r="21" spans="1:9" x14ac:dyDescent="0.25">
      <c r="A21" s="255"/>
      <c r="C21">
        <v>13</v>
      </c>
      <c r="D21" s="257"/>
      <c r="E21" s="258"/>
      <c r="F21" s="258"/>
      <c r="G21" s="258"/>
      <c r="H21" s="258"/>
      <c r="I21" s="259"/>
    </row>
    <row r="22" spans="1:9" x14ac:dyDescent="0.25">
      <c r="A22" s="255"/>
      <c r="B22">
        <v>45</v>
      </c>
      <c r="C22">
        <v>14</v>
      </c>
      <c r="D22" s="257"/>
      <c r="E22" s="258"/>
      <c r="F22" s="258"/>
      <c r="G22" s="258"/>
      <c r="H22" s="258"/>
      <c r="I22" s="259"/>
    </row>
    <row r="23" spans="1:9" x14ac:dyDescent="0.25">
      <c r="A23" s="255"/>
      <c r="B23">
        <v>50</v>
      </c>
      <c r="C23">
        <v>16</v>
      </c>
      <c r="D23" s="257"/>
      <c r="E23" s="258"/>
      <c r="F23" s="258"/>
      <c r="G23" s="258"/>
      <c r="H23" s="258"/>
      <c r="I23" s="259"/>
    </row>
    <row r="24" spans="1:9" x14ac:dyDescent="0.25">
      <c r="A24" s="255"/>
      <c r="C24">
        <v>18</v>
      </c>
      <c r="D24" s="257"/>
      <c r="E24" s="258"/>
      <c r="F24" s="258"/>
      <c r="G24" s="258"/>
      <c r="H24" s="258"/>
      <c r="I24" s="259"/>
    </row>
    <row r="25" spans="1:9" x14ac:dyDescent="0.25">
      <c r="A25" s="256"/>
      <c r="B25" t="s">
        <v>3252</v>
      </c>
      <c r="C25" t="s">
        <v>3252</v>
      </c>
      <c r="D25" s="260"/>
      <c r="E25" s="261"/>
      <c r="F25" s="261"/>
      <c r="G25" s="261"/>
      <c r="H25" s="261"/>
      <c r="I25" s="262"/>
    </row>
    <row r="26" spans="1:9" x14ac:dyDescent="0.25">
      <c r="A26" s="255" t="s">
        <v>1710</v>
      </c>
      <c r="B26">
        <v>35</v>
      </c>
      <c r="C26">
        <v>12</v>
      </c>
      <c r="D26" s="257"/>
      <c r="E26" s="258"/>
      <c r="F26" s="258"/>
      <c r="G26" s="258"/>
      <c r="H26" s="258"/>
      <c r="I26" s="259"/>
    </row>
    <row r="27" spans="1:9" x14ac:dyDescent="0.25">
      <c r="A27" s="255"/>
      <c r="B27">
        <v>45</v>
      </c>
      <c r="C27">
        <v>14</v>
      </c>
      <c r="D27" s="257"/>
      <c r="E27" s="258"/>
      <c r="F27" s="258"/>
      <c r="G27" s="258"/>
      <c r="H27" s="258"/>
      <c r="I27" s="259"/>
    </row>
    <row r="28" spans="1:9" x14ac:dyDescent="0.25">
      <c r="A28" s="256"/>
      <c r="C28">
        <v>15</v>
      </c>
      <c r="D28" s="260"/>
      <c r="E28" s="261"/>
      <c r="F28" s="261"/>
      <c r="G28" s="261"/>
      <c r="H28" s="261"/>
      <c r="I28" s="262"/>
    </row>
    <row r="29" spans="1:9" x14ac:dyDescent="0.25">
      <c r="A29" s="60" t="s">
        <v>617</v>
      </c>
      <c r="B29">
        <v>60</v>
      </c>
      <c r="C29">
        <v>18</v>
      </c>
      <c r="D29" s="252"/>
      <c r="E29" s="253"/>
      <c r="F29" s="253"/>
      <c r="G29" s="253"/>
      <c r="H29" s="253"/>
      <c r="I29" s="254"/>
    </row>
    <row r="30" spans="1:9" x14ac:dyDescent="0.25">
      <c r="A30" s="263" t="s">
        <v>618</v>
      </c>
      <c r="B30">
        <v>35</v>
      </c>
      <c r="C30">
        <v>10</v>
      </c>
      <c r="D30" s="266"/>
      <c r="E30" s="267"/>
      <c r="F30" s="267"/>
      <c r="G30" s="267"/>
      <c r="H30" s="267"/>
      <c r="I30" s="268"/>
    </row>
    <row r="31" spans="1:9" x14ac:dyDescent="0.25">
      <c r="A31" s="264"/>
      <c r="B31">
        <v>45</v>
      </c>
      <c r="C31">
        <v>12</v>
      </c>
      <c r="D31" s="269"/>
      <c r="E31" s="270"/>
      <c r="F31" s="270"/>
      <c r="G31" s="270"/>
      <c r="H31" s="270"/>
      <c r="I31" s="271"/>
    </row>
    <row r="32" spans="1:9" x14ac:dyDescent="0.25">
      <c r="A32" s="264"/>
      <c r="C32">
        <v>13</v>
      </c>
      <c r="D32" s="269"/>
      <c r="E32" s="270"/>
      <c r="F32" s="270"/>
      <c r="G32" s="270"/>
      <c r="H32" s="270"/>
      <c r="I32" s="271"/>
    </row>
    <row r="33" spans="1:9" x14ac:dyDescent="0.25">
      <c r="A33" s="264"/>
      <c r="C33">
        <v>14</v>
      </c>
      <c r="D33" s="269"/>
      <c r="E33" s="270"/>
      <c r="F33" s="270"/>
      <c r="G33" s="270"/>
      <c r="H33" s="270"/>
      <c r="I33" s="271"/>
    </row>
    <row r="34" spans="1:9" x14ac:dyDescent="0.25">
      <c r="A34" s="265"/>
      <c r="B34">
        <v>50</v>
      </c>
      <c r="C34">
        <v>15</v>
      </c>
      <c r="D34" s="272"/>
      <c r="E34" s="273"/>
      <c r="F34" s="273"/>
      <c r="G34" s="273"/>
      <c r="H34" s="273"/>
      <c r="I34" s="274"/>
    </row>
    <row r="35" spans="1:9" x14ac:dyDescent="0.25">
      <c r="A35" t="s">
        <v>619</v>
      </c>
      <c r="B35">
        <v>55</v>
      </c>
      <c r="C35">
        <v>15</v>
      </c>
    </row>
    <row r="36" spans="1:9" x14ac:dyDescent="0.25">
      <c r="A36" t="s">
        <v>651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1"/>
  <sheetViews>
    <sheetView zoomScale="85" zoomScaleNormal="85" workbookViewId="0"/>
  </sheetViews>
  <sheetFormatPr defaultColWidth="9.140625" defaultRowHeight="15" x14ac:dyDescent="0.25"/>
  <cols>
    <col min="1" max="1" width="46.28515625" style="143" bestFit="1" customWidth="1"/>
    <col min="2" max="2" width="14.140625" style="143" bestFit="1" customWidth="1"/>
    <col min="3" max="16384" width="9.140625" style="143"/>
  </cols>
  <sheetData>
    <row r="1" spans="1:2" ht="15.75" thickBot="1" x14ac:dyDescent="0.3">
      <c r="A1" s="163" t="s">
        <v>2228</v>
      </c>
      <c r="B1" s="162" t="s">
        <v>2242</v>
      </c>
    </row>
    <row r="2" spans="1:2" x14ac:dyDescent="0.25">
      <c r="A2" s="152" t="s">
        <v>439</v>
      </c>
      <c r="B2" s="402">
        <v>70</v>
      </c>
    </row>
    <row r="3" spans="1:2" x14ac:dyDescent="0.25">
      <c r="A3" s="146" t="s">
        <v>440</v>
      </c>
      <c r="B3" s="403"/>
    </row>
    <row r="4" spans="1:2" ht="15.75" thickBot="1" x14ac:dyDescent="0.3">
      <c r="A4" s="144" t="s">
        <v>441</v>
      </c>
      <c r="B4" s="404"/>
    </row>
    <row r="5" spans="1:2" ht="15.75" thickBot="1" x14ac:dyDescent="0.3">
      <c r="A5" s="161" t="s">
        <v>1114</v>
      </c>
      <c r="B5" s="160">
        <v>60</v>
      </c>
    </row>
    <row r="6" spans="1:2" x14ac:dyDescent="0.25">
      <c r="A6" s="159" t="s">
        <v>448</v>
      </c>
      <c r="B6" s="402">
        <v>50</v>
      </c>
    </row>
    <row r="7" spans="1:2" x14ac:dyDescent="0.25">
      <c r="A7" s="158" t="s">
        <v>449</v>
      </c>
      <c r="B7" s="403"/>
    </row>
    <row r="8" spans="1:2" ht="15.75" thickBot="1" x14ac:dyDescent="0.3">
      <c r="A8" s="157" t="s">
        <v>450</v>
      </c>
      <c r="B8" s="404"/>
    </row>
    <row r="9" spans="1:2" x14ac:dyDescent="0.25">
      <c r="A9" s="147" t="s">
        <v>451</v>
      </c>
      <c r="B9" s="402">
        <v>50</v>
      </c>
    </row>
    <row r="10" spans="1:2" x14ac:dyDescent="0.25">
      <c r="A10" s="146" t="s">
        <v>452</v>
      </c>
      <c r="B10" s="403"/>
    </row>
    <row r="11" spans="1:2" ht="15.75" thickBot="1" x14ac:dyDescent="0.3">
      <c r="A11" s="156" t="s">
        <v>453</v>
      </c>
      <c r="B11" s="404"/>
    </row>
    <row r="12" spans="1:2" x14ac:dyDescent="0.25">
      <c r="A12" s="147" t="s">
        <v>457</v>
      </c>
      <c r="B12" s="402">
        <v>50</v>
      </c>
    </row>
    <row r="13" spans="1:2" x14ac:dyDescent="0.25">
      <c r="A13" s="146" t="s">
        <v>458</v>
      </c>
      <c r="B13" s="403"/>
    </row>
    <row r="14" spans="1:2" ht="15.75" thickBot="1" x14ac:dyDescent="0.3">
      <c r="A14" s="144" t="s">
        <v>459</v>
      </c>
      <c r="B14" s="404"/>
    </row>
    <row r="15" spans="1:2" x14ac:dyDescent="0.25">
      <c r="A15" s="147" t="s">
        <v>1856</v>
      </c>
      <c r="B15" s="402">
        <v>50</v>
      </c>
    </row>
    <row r="16" spans="1:2" x14ac:dyDescent="0.25">
      <c r="A16" s="146" t="s">
        <v>1857</v>
      </c>
      <c r="B16" s="403"/>
    </row>
    <row r="17" spans="1:2" ht="15.75" thickBot="1" x14ac:dyDescent="0.3">
      <c r="A17" s="148" t="s">
        <v>1858</v>
      </c>
      <c r="B17" s="404"/>
    </row>
    <row r="18" spans="1:2" x14ac:dyDescent="0.25">
      <c r="A18" s="147" t="s">
        <v>1859</v>
      </c>
      <c r="B18" s="402">
        <v>50</v>
      </c>
    </row>
    <row r="19" spans="1:2" x14ac:dyDescent="0.25">
      <c r="A19" s="146" t="s">
        <v>1860</v>
      </c>
      <c r="B19" s="403"/>
    </row>
    <row r="20" spans="1:2" ht="15.75" thickBot="1" x14ac:dyDescent="0.3">
      <c r="A20" s="155" t="s">
        <v>1861</v>
      </c>
      <c r="B20" s="404"/>
    </row>
    <row r="21" spans="1:2" ht="15.75" thickBot="1" x14ac:dyDescent="0.3">
      <c r="A21" s="154" t="s">
        <v>1115</v>
      </c>
      <c r="B21" s="153">
        <v>50</v>
      </c>
    </row>
    <row r="22" spans="1:2" x14ac:dyDescent="0.25">
      <c r="A22" s="147" t="s">
        <v>454</v>
      </c>
      <c r="B22" s="402">
        <v>40</v>
      </c>
    </row>
    <row r="23" spans="1:2" x14ac:dyDescent="0.25">
      <c r="A23" s="146" t="s">
        <v>455</v>
      </c>
      <c r="B23" s="403"/>
    </row>
    <row r="24" spans="1:2" ht="15.75" thickBot="1" x14ac:dyDescent="0.3">
      <c r="A24" s="144" t="s">
        <v>456</v>
      </c>
      <c r="B24" s="404"/>
    </row>
    <row r="25" spans="1:2" x14ac:dyDescent="0.25">
      <c r="A25" s="147" t="s">
        <v>442</v>
      </c>
      <c r="B25" s="402">
        <v>40</v>
      </c>
    </row>
    <row r="26" spans="1:2" x14ac:dyDescent="0.25">
      <c r="A26" s="146" t="s">
        <v>443</v>
      </c>
      <c r="B26" s="403"/>
    </row>
    <row r="27" spans="1:2" x14ac:dyDescent="0.25">
      <c r="A27" s="145" t="s">
        <v>1112</v>
      </c>
      <c r="B27" s="403"/>
    </row>
    <row r="28" spans="1:2" ht="15.75" thickBot="1" x14ac:dyDescent="0.3">
      <c r="A28" s="144" t="s">
        <v>444</v>
      </c>
      <c r="B28" s="404"/>
    </row>
    <row r="29" spans="1:2" x14ac:dyDescent="0.25">
      <c r="A29" s="147" t="s">
        <v>460</v>
      </c>
      <c r="B29" s="402">
        <v>40</v>
      </c>
    </row>
    <row r="30" spans="1:2" x14ac:dyDescent="0.25">
      <c r="A30" s="152" t="s">
        <v>461</v>
      </c>
      <c r="B30" s="403"/>
    </row>
    <row r="31" spans="1:2" ht="15.75" thickBot="1" x14ac:dyDescent="0.3">
      <c r="A31" s="144" t="s">
        <v>462</v>
      </c>
      <c r="B31" s="404"/>
    </row>
    <row r="32" spans="1:2" x14ac:dyDescent="0.25">
      <c r="A32" s="151" t="s">
        <v>825</v>
      </c>
      <c r="B32" s="402">
        <v>40</v>
      </c>
    </row>
    <row r="33" spans="1:2" x14ac:dyDescent="0.25">
      <c r="A33" s="150" t="s">
        <v>826</v>
      </c>
      <c r="B33" s="403"/>
    </row>
    <row r="34" spans="1:2" ht="15.75" thickBot="1" x14ac:dyDescent="0.3">
      <c r="A34" s="149" t="s">
        <v>827</v>
      </c>
      <c r="B34" s="404"/>
    </row>
    <row r="35" spans="1:2" x14ac:dyDescent="0.25">
      <c r="A35" s="147" t="s">
        <v>1337</v>
      </c>
      <c r="B35" s="402">
        <v>40</v>
      </c>
    </row>
    <row r="36" spans="1:2" x14ac:dyDescent="0.25">
      <c r="A36" s="146" t="s">
        <v>1338</v>
      </c>
      <c r="B36" s="403"/>
    </row>
    <row r="37" spans="1:2" ht="15.75" thickBot="1" x14ac:dyDescent="0.3">
      <c r="A37" s="148" t="s">
        <v>1339</v>
      </c>
      <c r="B37" s="404"/>
    </row>
    <row r="38" spans="1:2" x14ac:dyDescent="0.25">
      <c r="A38" s="147" t="s">
        <v>445</v>
      </c>
      <c r="B38" s="402">
        <v>30</v>
      </c>
    </row>
    <row r="39" spans="1:2" x14ac:dyDescent="0.25">
      <c r="A39" s="146" t="s">
        <v>446</v>
      </c>
      <c r="B39" s="403"/>
    </row>
    <row r="40" spans="1:2" x14ac:dyDescent="0.25">
      <c r="A40" s="145" t="s">
        <v>1113</v>
      </c>
      <c r="B40" s="403"/>
    </row>
    <row r="41" spans="1:2" ht="15.75" thickBot="1" x14ac:dyDescent="0.3">
      <c r="A41" s="144" t="s">
        <v>447</v>
      </c>
      <c r="B41" s="404"/>
    </row>
  </sheetData>
  <mergeCells count="12">
    <mergeCell ref="B38:B41"/>
    <mergeCell ref="B25:B28"/>
    <mergeCell ref="B2:B4"/>
    <mergeCell ref="B18:B20"/>
    <mergeCell ref="B15:B17"/>
    <mergeCell ref="B35:B37"/>
    <mergeCell ref="B32:B34"/>
    <mergeCell ref="B29:B31"/>
    <mergeCell ref="B12:B14"/>
    <mergeCell ref="B22:B24"/>
    <mergeCell ref="B9:B11"/>
    <mergeCell ref="B6:B8"/>
  </mergeCells>
  <hyperlinks>
    <hyperlink ref="A24" r:id="rId1" xr:uid="{00000000-0004-0000-0600-000000000000}"/>
    <hyperlink ref="A11" r:id="rId2" xr:uid="{00000000-0004-0000-0600-000001000000}"/>
    <hyperlink ref="A4" r:id="rId3" xr:uid="{00000000-0004-0000-0600-000002000000}"/>
    <hyperlink ref="A28" r:id="rId4" xr:uid="{00000000-0004-0000-0600-000003000000}"/>
    <hyperlink ref="A8" r:id="rId5" xr:uid="{00000000-0004-0000-0600-000004000000}"/>
    <hyperlink ref="A41" r:id="rId6" xr:uid="{00000000-0004-0000-0600-000005000000}"/>
    <hyperlink ref="A23" r:id="rId7" xr:uid="{00000000-0004-0000-0600-000006000000}"/>
    <hyperlink ref="A22" r:id="rId8" xr:uid="{00000000-0004-0000-0600-000007000000}"/>
    <hyperlink ref="A10" r:id="rId9" xr:uid="{00000000-0004-0000-0600-000008000000}"/>
    <hyperlink ref="A31" r:id="rId10" xr:uid="{00000000-0004-0000-0600-000009000000}"/>
    <hyperlink ref="A12" r:id="rId11" xr:uid="{00000000-0004-0000-0600-00000A000000}"/>
    <hyperlink ref="A25" r:id="rId12" xr:uid="{00000000-0004-0000-0600-00000B000000}"/>
    <hyperlink ref="A39" r:id="rId13" xr:uid="{00000000-0004-0000-0600-00000C000000}"/>
    <hyperlink ref="A13" r:id="rId14" xr:uid="{00000000-0004-0000-0600-00000D000000}"/>
    <hyperlink ref="A2" r:id="rId15" xr:uid="{00000000-0004-0000-0600-00000E000000}"/>
    <hyperlink ref="A26" r:id="rId16" xr:uid="{00000000-0004-0000-0600-00000F000000}"/>
    <hyperlink ref="A30" r:id="rId17" xr:uid="{00000000-0004-0000-0600-000010000000}"/>
    <hyperlink ref="A29" r:id="rId18" xr:uid="{00000000-0004-0000-0600-000011000000}"/>
    <hyperlink ref="A9" r:id="rId19" xr:uid="{00000000-0004-0000-0600-000012000000}"/>
    <hyperlink ref="A38" r:id="rId20" xr:uid="{00000000-0004-0000-0600-000013000000}"/>
    <hyperlink ref="A3" r:id="rId21" xr:uid="{00000000-0004-0000-0600-000014000000}"/>
    <hyperlink ref="A14" r:id="rId22" xr:uid="{00000000-0004-0000-0600-000015000000}"/>
    <hyperlink ref="A6" r:id="rId23" xr:uid="{00000000-0004-0000-0600-000016000000}"/>
    <hyperlink ref="A7" r:id="rId24" xr:uid="{00000000-0004-0000-0600-000017000000}"/>
    <hyperlink ref="A32" r:id="rId25" xr:uid="{00000000-0004-0000-0600-000018000000}"/>
    <hyperlink ref="A33" r:id="rId26" xr:uid="{00000000-0004-0000-0600-000019000000}"/>
    <hyperlink ref="A36" r:id="rId27" xr:uid="{00000000-0004-0000-0600-00001A000000}"/>
    <hyperlink ref="A35" r:id="rId28" xr:uid="{00000000-0004-0000-0600-00001B000000}"/>
    <hyperlink ref="A18" r:id="rId29" xr:uid="{00000000-0004-0000-0600-00001C000000}"/>
    <hyperlink ref="A19" r:id="rId30" xr:uid="{00000000-0004-0000-0600-00001D000000}"/>
    <hyperlink ref="A15" r:id="rId31" xr:uid="{00000000-0004-0000-0600-00001E000000}"/>
    <hyperlink ref="A16" r:id="rId32" xr:uid="{00000000-0004-0000-0600-00001F000000}"/>
  </hyperlinks>
  <pageMargins left="0.7" right="0.7" top="0.75" bottom="0.75" header="0.3" footer="0.3"/>
  <legacyDrawing r:id="rId33"/>
  <tableParts count="1">
    <tablePart r:id="rId3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ТИТУЛ</vt:lpstr>
      <vt:lpstr>Шоколад</vt:lpstr>
      <vt:lpstr>Упаковка</vt:lpstr>
      <vt:lpstr>New</vt:lpstr>
      <vt:lpstr>мерчендайзинг</vt:lpstr>
      <vt:lpstr>конфеты поштучно</vt:lpstr>
      <vt:lpstr>цены по конфетам</vt:lpstr>
      <vt:lpstr>лолипопсы поштучно</vt:lpstr>
      <vt:lpstr>New!Заголовки_для_печати</vt:lpstr>
      <vt:lpstr>Упаковка!Заголовки_для_печати</vt:lpstr>
      <vt:lpstr>Шоколад!Заголовки_для_печати</vt:lpstr>
      <vt:lpstr>New!Область_печати</vt:lpstr>
      <vt:lpstr>мерчендайзинг!Область_печати</vt:lpstr>
      <vt:lpstr>Упаковка!Область_печати</vt:lpstr>
      <vt:lpstr>Шоколад!Область_печати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Мои документы !</dc:creator>
  <cp:lastModifiedBy>DUNGEON</cp:lastModifiedBy>
  <cp:lastPrinted>2019-02-25T12:31:08Z</cp:lastPrinted>
  <dcterms:created xsi:type="dcterms:W3CDTF">2011-01-18T12:28:05Z</dcterms:created>
  <dcterms:modified xsi:type="dcterms:W3CDTF">2020-05-19T23:07:24Z</dcterms:modified>
</cp:coreProperties>
</file>